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<sst xmlns="http://schemas.openxmlformats.org/spreadsheetml/2006/main" count="7300" uniqueCount="1752">
  <si>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</si>
  <si>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</si>
  <si>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</si>
  <si>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</si>
  <si>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</si>
  <si>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</si>
  <si>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</si>
  <si>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</si>
  <si>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</si>
  <si>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</si>
  <si>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</si>
  <si>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</si>
  <si>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</si>
  <si>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</si>
  <si>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</si>
  <si>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</si>
  <si>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</si>
  <si>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</si>
  <si>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</si>
  <si>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</si>
  <si>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</si>
  <si>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</si>
  <si>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</si>
  <si>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</si>
  <si>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</si>
  <si>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</si>
  <si>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</si>
  <si>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</si>
  <si>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</si>
  <si>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</si>
  <si>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</si>
  <si>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</si>
  <si>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</si>
  <si>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</si>
  <si>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</si>
  <si>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</si>
  <si>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</si>
  <si>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</si>
  <si>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</si>
  <si>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</si>
  <si>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</si>
  <si>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</si>
  <si>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</si>
  <si>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</si>
  <si>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</si>
  <si>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</si>
  <si>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</si>
  <si>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</si>
  <si>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</si>
  <si>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</si>
  <si>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</si>
  <si>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</si>
  <si>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</si>
  <si>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</si>
  <si>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</si>
  <si>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</si>
  <si>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</si>
  <si>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</si>
  <si>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</si>
  <si>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</si>
  <si>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</si>
  <si>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</si>
  <si>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</si>
  <si>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</si>
  <si>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</si>
  <si>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</si>
  <si>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</si>
  <si>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</si>
  <si>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</si>
  <si>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</si>
  <si>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</si>
  <si>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</si>
  <si>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</si>
  <si>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</si>
  <si>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</si>
  <si>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</si>
  <si>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</si>
  <si>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</si>
  <si>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</si>
  <si>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</si>
  <si>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</si>
  <si>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</si>
  <si>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</si>
  <si>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</si>
  <si>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</si>
  <si>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</si>
  <si>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</si>
  <si>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</si>
  <si>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</si>
  <si>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</si>
  <si>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</si>
  <si>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</si>
  <si>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</si>
  <si>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</si>
  <si>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</si>
  <si>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</si>
  <si>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</si>
  <si>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</si>
  <si>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</si>
  <si>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</si>
  <si>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</si>
  <si>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</si>
  <si>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</si>
  <si>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</si>
  <si>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</si>
  <si>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</si>
  <si>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</si>
  <si>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</si>
  <si>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</si>
  <si>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</si>
  <si>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</si>
  <si>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</si>
  <si>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</si>
  <si>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</si>
  <si>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</si>
  <si>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</si>
  <si>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</si>
  <si>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</si>
  <si>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</si>
  <si>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</si>
  <si>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</si>
  <si>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</si>
  <si>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</si>
  <si>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</si>
  <si>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</si>
  <si>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</si>
  <si>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</si>
  <si>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</si>
  <si>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</si>
  <si>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</si>
  <si>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</si>
  <si>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</si>
  <si>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</si>
  <si>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</si>
  <si>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</si>
  <si>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</si>
  <si>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</si>
  <si>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</si>
  <si>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</si>
  <si>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</si>
  <si>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</si>
  <si>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</si>
  <si>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</si>
  <si>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</si>
  <si>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</si>
  <si>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</si>
  <si>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</si>
  <si>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</si>
  <si>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</si>
  <si>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</si>
  <si>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</si>
  <si>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</si>
  <si>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</si>
  <si>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</si>
  <si>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</si>
  <si>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</si>
  <si>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</si>
  <si>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</si>
  <si>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</si>
  <si>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</si>
  <si>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</si>
  <si>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</si>
  <si>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</si>
  <si>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</si>
  <si>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</si>
  <si>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</si>
  <si>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</si>
  <si>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</si>
  <si>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</si>
  <si>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</si>
  <si>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</si>
  <si>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</si>
  <si>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</si>
  <si>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</si>
  <si>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</si>
  <si>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</si>
  <si>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</si>
  <si>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</si>
  <si>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</si>
  <si>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</si>
  <si>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</si>
  <si>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</si>
  <si>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</si>
  <si>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</si>
  <si>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</si>
  <si>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</si>
  <si>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</si>
  <si>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</si>
  <si>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</si>
  <si>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</si>
  <si>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</si>
  <si>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</si>
  <si>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</si>
  <si>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</si>
  <si>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</si>
  <si>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</si>
  <si>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</si>
  <si>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</si>
  <si>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</si>
  <si>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</si>
  <si>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</si>
  <si>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</si>
  <si>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</si>
  <si>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</si>
  <si>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</si>
  <si>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</si>
  <si>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</si>
  <si>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</si>
  <si>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</si>
  <si>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</si>
  <si>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</si>
  <si>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</si>
  <si>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</si>
  <si>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</si>
  <si>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</si>
  <si>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</si>
  <si>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</si>
  <si>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</si>
  <si>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</si>
  <si>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</si>
  <si>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</si>
  <si>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</si>
  <si>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</si>
  <si>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</si>
  <si>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</si>
  <si>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</si>
  <si>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</si>
  <si>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</si>
  <si>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</si>
  <si>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</si>
  <si>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</si>
  <si>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</si>
  <si>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</si>
  <si>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</si>
  <si>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</si>
  <si>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</si>
  <si>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</si>
  <si>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</si>
  <si>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</si>
  <si>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</si>
  <si>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</si>
  <si>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</si>
  <si>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</si>
  <si>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</si>
  <si>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</si>
  <si>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</si>
  <si>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</si>
  <si>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</si>
  <si>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</si>
  <si>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</si>
  <si>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</si>
  <si>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</si>
  <si>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</si>
  <si>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</si>
  <si>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</si>
  <si>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</si>
  <si>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</si>
  <si>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</si>
  <si>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</si>
  <si>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</si>
  <si>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</si>
  <si>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</si>
  <si>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</si>
  <si>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</si>
  <si>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</si>
  <si>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</si>
  <si>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</si>
  <si>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</si>
  <si>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</si>
  <si>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</si>
  <si>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</si>
  <si>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</si>
  <si>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</si>
  <si>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</si>
  <si>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</si>
  <si>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</si>
  <si>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</si>
  <si>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</si>
  <si>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</si>
  <si>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</si>
  <si>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</si>
  <si>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</si>
  <si>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</si>
  <si>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</si>
  <si>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</si>
  <si>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</si>
  <si>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</si>
  <si>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</si>
  <si>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</si>
  <si>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</si>
  <si>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</si>
  <si>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</si>
  <si>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</si>
  <si>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</si>
  <si>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</si>
  <si>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</si>
  <si>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</si>
  <si>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</si>
  <si>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</si>
  <si>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</si>
  <si>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</si>
  <si>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</si>
  <si>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</si>
  <si>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</si>
  <si>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</si>
  <si>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</si>
  <si>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</si>
  <si>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</si>
  <si>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</si>
  <si>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</si>
  <si>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</si>
  <si>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</si>
  <si>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</si>
  <si>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</si>
  <si>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</si>
  <si>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</si>
  <si>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</si>
  <si>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</si>
  <si>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</si>
  <si>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</si>
  <si>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</si>
  <si>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</si>
  <si>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</si>
  <si>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</si>
  <si>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</si>
  <si>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</si>
  <si>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</si>
  <si>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</si>
  <si>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</si>
  <si>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</si>
  <si>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</si>
  <si>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</si>
  <si>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</si>
  <si>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</si>
  <si>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</si>
  <si>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</si>
  <si>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</si>
  <si>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</si>
  <si>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</si>
  <si>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</si>
  <si>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</si>
  <si>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</si>
  <si>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</si>
  <si>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</si>
  <si>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</si>
  <si>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</si>
  <si>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</si>
  <si>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</si>
  <si>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</si>
  <si>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</si>
  <si>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</si>
  <si>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</si>
  <si>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</si>
  <si>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</si>
  <si>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</si>
  <si>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</si>
  <si>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</si>
  <si>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</si>
  <si>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</si>
  <si>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</si>
  <si>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</si>
  <si>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</si>
  <si>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</si>
  <si>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</si>
  <si>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</si>
  <si>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</si>
  <si>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</si>
  <si>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</si>
  <si>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</si>
  <si>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</si>
  <si>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</si>
  <si>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</si>
  <si>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</si>
  <si>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</si>
  <si>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</si>
  <si>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</si>
  <si>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</si>
  <si>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</si>
  <si>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</si>
  <si>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</si>
  <si>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</si>
  <si>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</si>
  <si>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</si>
  <si>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</si>
  <si>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</si>
  <si>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</si>
  <si>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</si>
  <si>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</si>
  <si>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</si>
  <si>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</si>
  <si>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</si>
  <si>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</si>
  <si>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</si>
  <si>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</si>
  <si>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</si>
  <si>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</si>
  <si>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</si>
  <si>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</si>
  <si>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</si>
  <si>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</si>
  <si>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</si>
  <si>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</si>
  <si>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</si>
  <si>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</si>
  <si>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</si>
  <si>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</si>
  <si>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</si>
  <si>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</si>
  <si>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</si>
  <si>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</si>
  <si>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</si>
  <si>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</si>
  <si>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</si>
  <si>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</si>
  <si>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</si>
  <si>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</si>
  <si>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</si>
  <si>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</si>
  <si>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</si>
  <si>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</si>
  <si>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</si>
  <si>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</si>
  <si>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</si>
  <si>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</si>
  <si>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</si>
  <si>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</si>
  <si>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</si>
  <si>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</si>
  <si>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</si>
  <si>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</si>
  <si>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</si>
  <si>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</si>
  <si>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</si>
  <si>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</si>
  <si>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</si>
  <si>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</si>
  <si>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</si>
  <si>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</si>
  <si>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</si>
  <si>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</si>
  <si>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</si>
  <si>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</si>
  <si>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</si>
  <si>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</si>
  <si>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</si>
  <si>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</si>
  <si>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</si>
  <si>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</si>
  <si>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</si>
  <si>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</si>
  <si>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</si>
  <si>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</si>
  <si>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</si>
  <si>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</si>
  <si>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</si>
  <si>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</si>
  <si>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</si>
  <si>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</si>
  <si>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</si>
  <si>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</si>
  <si>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</si>
  <si>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</si>
  <si>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</si>
  <si>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</si>
  <si>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</si>
  <si>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</si>
  <si>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</si>
  <si>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</si>
  <si>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</si>
  <si>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</si>
  <si>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</si>
  <si>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</si>
  <si>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</si>
  <si>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</si>
  <si>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</si>
  <si>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</si>
  <si>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</si>
  <si>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</si>
  <si>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</si>
  <si>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</si>
  <si>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</si>
  <si>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</si>
  <si>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</si>
  <si>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</si>
  <si>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</si>
  <si>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</si>
  <si>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</si>
  <si>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</si>
  <si>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</si>
  <si>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</si>
  <si>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</si>
  <si>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</si>
  <si>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</si>
  <si>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</si>
  <si>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</si>
  <si>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</si>
  <si>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</si>
  <si>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</si>
  <si>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</si>
  <si>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</si>
  <si>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</si>
  <si>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</si>
  <si>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</si>
  <si>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</si>
  <si>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</si>
  <si>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</si>
  <si>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</si>
  <si>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</si>
  <si>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</si>
  <si>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</si>
  <si>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</si>
  <si>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</si>
  <si>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</si>
  <si>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</si>
  <si>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</si>
  <si>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</si>
  <si>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</si>
  <si>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</si>
  <si>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</si>
  <si>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</si>
  <si>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</si>
  <si>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</si>
  <si>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</si>
  <si>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</si>
  <si>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</si>
  <si>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</si>
  <si>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</si>
  <si>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</si>
  <si>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</si>
  <si>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</si>
  <si>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</si>
  <si>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</si>
  <si>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</si>
  <si>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</si>
  <si>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</si>
  <si>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</si>
  <si>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</si>
  <si>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</si>
  <si>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</si>
  <si>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</si>
  <si>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</si>
  <si>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</si>
  <si>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</si>
  <si>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</si>
  <si>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</si>
  <si>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</si>
  <si>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</si>
  <si>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</si>
  <si>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</si>
  <si>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</si>
  <si>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</si>
  <si>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</si>
  <si>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</si>
  <si>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</si>
  <si>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</si>
  <si>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</si>
  <si>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</si>
  <si>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</si>
  <si>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</si>
  <si>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</si>
  <si>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</si>
  <si>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</si>
  <si>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</si>
  <si>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</si>
  <si>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</si>
  <si>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</si>
  <si>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</si>
  <si>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</si>
  <si>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</si>
  <si>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</si>
  <si>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</si>
  <si>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</si>
  <si>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</si>
  <si>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</si>
  <si>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</si>
  <si>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</si>
  <si>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</si>
  <si>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</si>
  <si>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</si>
  <si>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</si>
  <si>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</si>
  <si>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</si>
  <si>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</si>
  <si>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</si>
  <si>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</si>
  <si>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</si>
  <si>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</si>
  <si>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</si>
  <si>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</si>
  <si>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</si>
  <si>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</si>
  <si>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</si>
  <si>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</si>
  <si>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</si>
  <si>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</si>
  <si>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</si>
  <si>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</si>
  <si>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</si>
  <si>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</si>
  <si>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</si>
  <si>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</si>
  <si>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</si>
  <si>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</si>
  <si>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</si>
  <si>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</si>
  <si>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</si>
  <si>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</si>
  <si>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</si>
  <si>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</si>
  <si>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</si>
  <si>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</si>
  <si>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</si>
  <si>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</si>
  <si>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</si>
  <si>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</si>
  <si>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</si>
  <si>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</si>
  <si>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</si>
  <si>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</si>
  <si>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</si>
  <si>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</si>
  <si>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</si>
  <si>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</si>
  <si>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</si>
  <si>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</si>
  <si>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</si>
  <si>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</si>
  <si>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</si>
  <si>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</si>
  <si>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</si>
  <si>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</si>
  <si>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</si>
  <si>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</si>
  <si>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</si>
  <si>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</si>
  <si>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</si>
  <si>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</si>
  <si>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</si>
  <si>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</si>
  <si>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</si>
  <si>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</si>
  <si>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</si>
  <si>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</si>
  <si>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</si>
  <si>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</si>
  <si>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</si>
  <si>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</si>
  <si>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</si>
  <si>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</si>
  <si>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</si>
  <si>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</si>
  <si>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</si>
  <si>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</si>
  <si>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</si>
  <si>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</si>
  <si>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</si>
  <si>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</si>
  <si>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</si>
  <si>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</si>
  <si>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</si>
  <si>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</si>
  <si>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</si>
  <si>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</si>
  <si>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</si>
  <si>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</si>
  <si>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</si>
  <si>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</si>
  <si>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</si>
  <si>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</si>
  <si>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</si>
  <si>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</si>
  <si>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</si>
  <si>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</si>
  <si>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</si>
  <si>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</si>
  <si>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</si>
  <si>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</si>
  <si>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</si>
  <si>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</si>
  <si>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</si>
  <si>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</si>
  <si>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</si>
  <si>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</si>
  <si>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</si>
  <si>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</si>
  <si>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</si>
  <si>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</si>
  <si>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</si>
  <si>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</si>
  <si>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</si>
  <si>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</si>
  <si>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</si>
  <si>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</si>
  <si>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</si>
  <si>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</si>
  <si>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</si>
  <si>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</si>
  <si>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</si>
  <si>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</si>
  <si>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</si>
  <si>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</si>
  <si>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</si>
  <si>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</si>
  <si>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</si>
  <si>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</si>
  <si>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</si>
  <si>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</si>
  <si>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</si>
  <si>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</si>
  <si>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</si>
  <si>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</si>
  <si>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</si>
  <si>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</si>
  <si>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</si>
  <si>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</si>
  <si>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</si>
  <si>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</si>
  <si>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</si>
  <si>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</si>
  <si>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</si>
  <si>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</si>
  <si>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</si>
  <si>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</si>
  <si>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</si>
  <si>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</si>
  <si>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</si>
  <si>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</si>
  <si>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</si>
  <si>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</si>
  <si>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</si>
  <si>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</si>
  <si>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</si>
  <si>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</si>
  <si>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</si>
  <si>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</si>
  <si>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</si>
  <si>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</si>
  <si>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</si>
  <si>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</si>
  <si>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</si>
  <si>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</si>
  <si>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</si>
  <si>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</si>
  <si>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</si>
  <si>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</si>
  <si>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</si>
  <si>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</si>
  <si>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</si>
  <si>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</si>
  <si>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</si>
  <si>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</si>
  <si>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</si>
  <si>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</si>
  <si>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</si>
  <si>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</si>
  <si>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</si>
  <si>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</si>
  <si>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</si>
  <si>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</si>
  <si>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</si>
  <si>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</si>
  <si>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</si>
  <si>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</si>
  <si>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</si>
  <si>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</si>
  <si>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</si>
  <si>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</si>
  <si>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</si>
  <si>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</si>
  <si>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</si>
  <si>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</si>
  <si>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</si>
  <si>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</si>
  <si>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</si>
  <si>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</si>
  <si>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</si>
  <si>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</si>
  <si>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</si>
  <si>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</si>
  <si>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</si>
  <si>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</si>
  <si>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</si>
  <si>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</si>
  <si>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</si>
  <si>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</si>
  <si>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</si>
  <si>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</si>
  <si>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</si>
  <si>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</si>
  <si>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</si>
  <si>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</si>
  <si>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</si>
  <si>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</si>
  <si>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</si>
  <si>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</si>
  <si>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</si>
  <si>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</si>
  <si>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</si>
  <si>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</si>
  <si>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</si>
  <si>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</si>
  <si>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</si>
  <si>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</si>
  <si>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</si>
  <si>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</si>
  <si>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</si>
  <si>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</si>
  <si>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</si>
  <si>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</si>
  <si>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</si>
  <si>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</si>
  <si>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</si>
  <si>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</si>
  <si>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</si>
  <si>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</si>
  <si>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</si>
  <si>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</si>
  <si>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</si>
  <si>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</si>
  <si>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</si>
  <si>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</si>
  <si>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</si>
  <si>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</si>
  <si>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</si>
  <si>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</si>
  <si>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</si>
  <si>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</si>
  <si>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</si>
  <si>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</si>
  <si>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</si>
  <si>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</si>
  <si>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</si>
  <si>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</si>
  <si>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</si>
  <si>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</si>
  <si>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</si>
  <si>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</si>
  <si>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</si>
  <si>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</si>
  <si>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</si>
  <si>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</si>
  <si>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</si>
  <si>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</si>
  <si>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</si>
  <si>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</si>
  <si>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</si>
  <si>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</si>
  <si>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</si>
  <si>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</si>
  <si>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</si>
  <si>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</si>
  <si>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</si>
  <si>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</si>
  <si>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</si>
  <si>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</si>
  <si>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</si>
  <si>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</si>
  <si>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</si>
  <si>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</si>
  <si>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</si>
  <si>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</si>
  <si>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</si>
  <si>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</si>
  <si>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</si>
  <si>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</si>
  <si>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</si>
  <si>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</si>
  <si>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</si>
  <si>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</si>
  <si>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</si>
  <si>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</si>
  <si>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</si>
  <si>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</si>
  <si>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</si>
  <si>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</si>
  <si>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</si>
  <si>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</si>
  <si>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</si>
  <si>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</si>
  <si>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</si>
  <si>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</si>
  <si>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</si>
  <si>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</si>
  <si>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</si>
  <si>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</si>
  <si>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</si>
  <si>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</si>
  <si>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</si>
  <si>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</si>
  <si>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</si>
  <si>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</si>
  <si>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</si>
  <si>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</si>
  <si>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</si>
  <si>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</si>
  <si>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</si>
  <si>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</si>
  <si>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</si>
  <si>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</si>
  <si>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</si>
  <si>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</si>
  <si>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</si>
  <si>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</si>
  <si>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</si>
  <si>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</si>
  <si>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</si>
  <si>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</si>
  <si>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</si>
  <si>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</si>
  <si>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</si>
  <si>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</si>
  <si>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</si>
  <si>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</si>
  <si>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</si>
  <si>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</si>
  <si>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</si>
  <si>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</si>
  <si>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</si>
  <si>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</si>
  <si>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</si>
  <si>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</si>
  <si>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</si>
  <si>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</si>
  <si>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</si>
  <si>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</si>
  <si>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</si>
  <si>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</si>
  <si>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</si>
  <si>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</si>
  <si>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</si>
  <si>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</si>
  <si>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</si>
  <si>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</si>
  <si>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</si>
  <si>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</si>
  <si>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</si>
  <si>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</si>
  <si>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</si>
  <si>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</si>
  <si>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</si>
  <si>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</si>
  <si>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</si>
  <si>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</si>
  <si>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</si>
  <si>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</si>
  <si>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</si>
  <si>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</si>
  <si>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</si>
  <si>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</si>
  <si>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</si>
  <si>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</si>
  <si>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</si>
  <si>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</si>
  <si>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</si>
  <si>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</si>
  <si>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</si>
  <si>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</si>
  <si>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</si>
  <si>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</si>
  <si>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</si>
  <si>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</si>
  <si>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</si>
  <si>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</si>
  <si>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</si>
  <si>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</si>
  <si>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</si>
  <si>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</si>
  <si>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</si>
  <si>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</si>
  <si>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</si>
  <si>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</si>
  <si>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</si>
  <si>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</si>
  <si>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</si>
  <si>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</si>
  <si>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</si>
  <si>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</si>
  <si>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</si>
  <si>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</si>
  <si>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</si>
  <si>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</si>
  <si>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</si>
  <si>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</si>
  <si>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</si>
  <si>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</si>
  <si>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</si>
  <si>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</si>
  <si>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</si>
  <si>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</si>
  <si>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</si>
  <si>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</si>
  <si>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</si>
  <si>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</si>
  <si>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</si>
  <si>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</si>
  <si>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</si>
  <si>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</si>
  <si>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</si>
  <si>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</si>
  <si>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</si>
  <si>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</si>
  <si>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</si>
  <si>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</si>
  <si>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</si>
  <si>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</si>
  <si>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</si>
  <si>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</si>
  <si>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</si>
  <si>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</si>
  <si>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</si>
  <si>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</si>
  <si>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</si>
  <si>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</si>
  <si>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</si>
  <si>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</si>
  <si>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</si>
  <si>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</si>
  <si>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</si>
  <si>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</si>
  <si>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</si>
  <si>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</si>
  <si>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</si>
  <si>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</si>
  <si>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</si>
  <si>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</si>
  <si>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</si>
  <si>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</si>
  <si>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</si>
  <si>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</si>
  <si>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</si>
  <si>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</si>
  <si>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</si>
  <si>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</si>
  <si>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</si>
  <si>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</si>
  <si>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</si>
  <si>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</si>
  <si>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</si>
  <si>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</si>
  <si>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</si>
  <si>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</si>
  <si>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</si>
  <si>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</si>
  <si>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</si>
  <si>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</si>
  <si>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</si>
  <si>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</si>
  <si>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</si>
  <si>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</si>
  <si>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</si>
  <si>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</si>
  <si>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</si>
  <si>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</si>
  <si>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</si>
  <si>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</si>
  <si>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</si>
  <si>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</si>
  <si>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</si>
  <si>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</si>
  <si>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</si>
  <si>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</si>
  <si>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</si>
  <si>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</si>
  <si>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</si>
  <si>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</si>
  <si>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</si>
  <si>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</si>
  <si>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</si>
  <si>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</si>
  <si>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</si>
  <si>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</si>
  <si>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</si>
  <si>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</si>
  <si>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</si>
  <si>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</si>
  <si>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</si>
  <si>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</si>
  <si>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</si>
  <si>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</si>
  <si>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</si>
  <si>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</si>
  <si>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</si>
  <si>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</si>
  <si>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</si>
  <si>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</si>
  <si>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</si>
  <si>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</si>
  <si>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</si>
  <si>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</si>
  <si>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</si>
  <si>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</si>
  <si>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</si>
  <si>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</si>
  <si>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</si>
  <si>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</si>
  <si>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</si>
  <si>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</si>
  <si>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</si>
  <si>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</si>
  <si>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</si>
  <si>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</si>
  <si>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</si>
  <si>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</si>
  <si>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</si>
  <si>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</si>
  <si>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</si>
  <si>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</si>
  <si>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</si>
  <si>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</si>
  <si>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</si>
  <si>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</si>
  <si>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</si>
  <si>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</si>
  <si>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</si>
  <si>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</si>
  <si>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</si>
  <si>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</si>
  <si>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</si>
  <si>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</si>
  <si>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</si>
  <si>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</si>
  <si>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</si>
  <si>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</si>
  <si>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</si>
  <si>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</si>
  <si>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</si>
  <si>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</si>
  <si>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</si>
  <si>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</si>
  <si>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</si>
  <si>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</si>
  <si>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</si>
  <si>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</si>
  <si>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</si>
  <si>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</si>
  <si>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</si>
  <si>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</si>
  <si>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</si>
  <si>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</si>
  <si>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</si>
  <si>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</si>
  <si>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</si>
  <si>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</si>
  <si>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</si>
  <si>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</si>
  <si>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</si>
  <si>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</si>
  <si>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</si>
  <si>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</si>
  <si>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</si>
  <si>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</si>
  <si>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</si>
  <si>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</si>
  <si>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</si>
  <si>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</si>
  <si>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</si>
  <si>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</si>
  <si>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</si>
  <si>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</si>
  <si>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</si>
  <si>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</si>
  <si>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</si>
  <si>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</si>
  <si>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</si>
  <si>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</si>
  <si>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</si>
  <si>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</si>
  <si>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</si>
  <si>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</si>
  <si>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</si>
  <si>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</si>
  <si>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</si>
  <si>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</si>
  <si>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</si>
  <si>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</si>
  <si>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</si>
  <si>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</si>
  <si>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</si>
  <si>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</si>
  <si>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</si>
  <si>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</si>
  <si>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</si>
  <si>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</si>
  <si>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</si>
  <si>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</si>
  <si>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</si>
  <si>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</si>
  <si>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</si>
  <si>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</si>
  <si>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</si>
  <si>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</si>
  <si>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</si>
  <si>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</si>
  <si>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</si>
  <si>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</si>
  <si>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</si>
  <si>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</si>
  <si>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</si>
  <si>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</si>
  <si>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</si>
  <si>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</si>
  <si>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</si>
  <si>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</si>
  <si>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</si>
  <si>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</si>
  <si>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</si>
  <si>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</si>
  <si>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</si>
  <si>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</si>
  <si>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</si>
  <si>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</si>
  <si>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</si>
  <si>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</si>
  <si>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</si>
  <si>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</si>
  <si>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</si>
  <si>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</si>
  <si>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</si>
  <si>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</si>
  <si>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</si>
  <si>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</si>
  <si>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</si>
  <si>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</si>
  <si>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</si>
  <si>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</si>
  <si>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</si>
  <si>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</si>
  <si>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</si>
  <si>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</si>
  <si>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</si>
  <si>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</si>
  <si>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</si>
  <si>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</si>
  <si>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</si>
  <si>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</si>
  <si>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</si>
  <si>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</si>
  <si>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</si>
  <si>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</si>
  <si>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</si>
  <si>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</si>
  <si>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</si>
  <si>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</si>
  <si>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</si>
  <si>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</si>
  <si>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</si>
  <si>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</si>
  <si>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</si>
  <si>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</si>
  <si>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</si>
  <si>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</si>
  <si>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</si>
  <si>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</si>
  <si>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</si>
  <si>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</si>
  <si>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</si>
  <si>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</si>
  <si>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</si>
  <si>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</si>
  <si>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</si>
  <si>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</si>
  <si>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</si>
  <si>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</si>
  <si>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</si>
  <si>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</si>
  <si>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</si>
  <si>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</si>
  <si>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</si>
  <si>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</si>
  <si>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</si>
  <si>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</si>
  <si>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</si>
  <si>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</si>
  <si>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</si>
  <si>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</si>
  <si>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</si>
  <si>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</si>
  <si>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</si>
  <si>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</si>
  <si>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</si>
  <si>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</si>
  <si>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</si>
  <si>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</si>
  <si>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</si>
  <si>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</si>
  <si>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</si>
  <si>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</si>
  <si>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</si>
  <si>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</si>
  <si>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</si>
  <si>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</si>
  <si>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</si>
  <si>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</si>
  <si>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</si>
  <si>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</si>
  <si>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</si>
  <si>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</si>
  <si>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</si>
  <si>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</si>
  <si>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</si>
  <si>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</si>
  <si>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</si>
  <si>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</si>
  <si>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</si>
  <si>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</si>
  <si>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</si>
  <si>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</si>
  <si>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</si>
  <si>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</si>
  <si>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</si>
  <si>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</si>
  <si>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</si>
  <si>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</si>
  <si>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</si>
  <si>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</si>
  <si>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</si>
  <si>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</si>
  <si>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</si>
  <si>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</si>
  <si>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</si>
  <si>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</si>
  <si>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</si>
  <si>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</si>
  <si>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</si>
  <si>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</si>
  <si>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</si>
  <si>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</si>
  <si>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</si>
  <si>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</si>
  <si>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</si>
  <si>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</si>
  <si>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</si>
  <si>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</si>
  <si>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</si>
  <si>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</si>
  <si>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</si>
  <si>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</si>
  <si>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</si>
  <si>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</si>
  <si>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</si>
  <si>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</si>
  <si>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</si>
  <si>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</si>
  <si>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</si>
  <si>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</si>
  <si>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</si>
  <si>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</si>
  <si>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</si>
  <si>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</si>
  <si>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</si>
  <si>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</si>
  <si>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</si>
  <si>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</si>
  <si>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</si>
  <si>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</si>
  <si>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</si>
  <si>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</si>
  <si>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</si>
  <si>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</si>
  <si>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</si>
  <si>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</si>
  <si>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</si>
  <si>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</si>
  <si>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</si>
  <si>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</si>
  <si>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</si>
  <si>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</si>
  <si>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</si>
  <si>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</si>
  <si>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</si>
  <si>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</si>
  <si>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</si>
  <si>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</si>
  <si>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</si>
  <si>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</si>
  <si>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</si>
  <si>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</si>
  <si>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</si>
  <si>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</si>
  <si>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</si>
  <si>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</si>
  <si>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</si>
  <si>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</si>
  <si>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</si>
  <si>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</si>
  <si>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</si>
  <si>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</si>
  <si>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</si>
  <si>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</si>
  <si>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</si>
  <si>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</si>
  <si>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</si>
  <si>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</si>
  <si>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</si>
  <si>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</si>
  <si>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</si>
  <si>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</si>
  <si>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</si>
  <si>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</si>
  <si>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</si>
  <si>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</si>
  <si>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</si>
  <si>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</si>
  <si>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</si>
  <si>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</si>
  <si>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</si>
  <si>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</si>
  <si>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</si>
  <si>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</si>
  <si>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</si>
  <si>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</si>
  <si>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</si>
  <si>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</si>
  <si>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</si>
  <si>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</si>
  <si>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</si>
  <si>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</si>
  <si>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</si>
  <si>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</si>
  <si>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</si>
  <si>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</si>
  <si>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</si>
  <si>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</si>
  <si>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</si>
  <si>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</si>
  <si>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</si>
  <si>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</si>
  <si>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</si>
  <si>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</si>
  <si>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</si>
  <si>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</si>
  <si>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</si>
  <si>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</si>
  <si>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</si>
  <si>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</si>
  <si>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</si>
  <si>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</si>
  <si>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</si>
  <si>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</si>
  <si>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</si>
  <si>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</si>
  <si>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</si>
  <si>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</si>
  <si>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</si>
  <si>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</si>
  <si>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</si>
  <si>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</si>
  <si>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</si>
  <si>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</si>
  <si>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</si>
  <si>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</si>
  <si>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</si>
  <si>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</si>
  <si>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</si>
  <si>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</si>
  <si>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</si>
  <si>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</si>
  <si>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</si>
  <si>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</si>
  <si>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</si>
  <si>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</si>
  <si>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</si>
  <si>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</si>
  <si>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</si>
  <si>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</si>
  <si>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</si>
  <si>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</si>
  <si>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</si>
  <si>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</si>
  <si>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</si>
  <si>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</si>
  <si>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</si>
  <si>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</si>
  <si>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</si>
  <si>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</si>
  <si>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</si>
  <si>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</si>
  <si>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</si>
  <si>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</si>
  <si>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</si>
  <si>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</si>
  <si>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</si>
  <si>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</si>
  <si>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</si>
  <si>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</si>
  <si>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</si>
  <si>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</si>
  <si>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</si>
  <si>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</si>
  <si>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</si>
  <si>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</si>
  <si>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</si>
  <si>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</si>
  <si>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</si>
  <si>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</si>
  <si>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</si>
  <si>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</si>
  <si>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</si>
  <si>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</si>
  <si>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</si>
  <si>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</si>
  <si>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</si>
  <si>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</si>
  <si>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</si>
  <si>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</si>
  <si>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</si>
  <si>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</si>
  <si>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</si>
  <si>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</si>
  <si>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</si>
  <si>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</si>
  <si>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</si>
  <si>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</si>
  <si>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</si>
  <si>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</si>
  <si>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</si>
  <si>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</si>
  <si>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</si>
  <si>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</si>
  <si>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</si>
  <si>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</si>
  <si>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</si>
  <si>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</si>
  <si>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</si>
  <si>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</si>
  <si>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</si>
  <si>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</si>
  <si>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</si>
  <si>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</si>
  <si>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</si>
  <si>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</si>
  <si>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</si>
  <si>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</si>
  <si>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</si>
  <si>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</si>
  <si>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</si>
  <si>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</si>
  <si>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</si>
  <si>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</si>
  <si>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</si>
  <si>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</si>
  <si>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</si>
  <si>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</si>
  <si>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</si>
  <si>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</si>
  <si>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</si>
  <si>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</si>
  <si>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</si>
  <si>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</si>
  <si>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</si>
  <si>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</si>
  <si>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</si>
  <si>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</si>
  <si>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</si>
  <si>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</si>
  <si>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</si>
  <si>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</si>
  <si>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</si>
  <si>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</si>
  <si>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</si>
  <si>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</si>
  <si>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</si>
  <si>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</si>
  <si>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</si>
  <si>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</si>
  <si>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</si>
  <si>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</si>
  <si>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</si>
  <si>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</si>
  <si>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</si>
  <si>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</si>
  <si>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</si>
  <si>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</si>
  <si>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</si>
  <si>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</si>
  <si>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</si>
  <si>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</si>
  <si>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</si>
  <si>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</si>
  <si>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</si>
  <si>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</si>
  <si>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</si>
  <si>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</si>
  <si>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</si>
  <si>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</si>
  <si>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</si>
  <si>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</si>
  <si>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</si>
  <si>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</si>
  <si>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</si>
  <si>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</si>
  <si>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</si>
  <si>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</si>
  <si>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</si>
  <si>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</si>
  <si>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</si>
  <si>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</si>
  <si>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</si>
  <si>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</si>
  <si>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</si>
  <si>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</si>
  <si>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</si>
  <si>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</si>
  <si>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</si>
  <si>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</si>
  <si>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</si>
  <si>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</si>
  <si>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</si>
  <si>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</si>
  <si>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</si>
  <si>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</si>
  <si>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</si>
  <si>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</si>
  <si>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</si>
  <si>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</si>
  <si>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</si>
  <si>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</si>
  <si>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</si>
  <si>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</si>
  <si>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</si>
  <si>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</si>
  <si>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</si>
  <si>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</si>
  <si>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</si>
  <si>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</si>
  <si>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</si>
  <si>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</si>
  <si>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</si>
  <si>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</si>
  <si>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</si>
  <si>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</si>
  <si>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</si>
  <si>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</si>
  <si>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</si>
  <si>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</si>
  <si>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</si>
  <si>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</si>
  <si>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</si>
  <si>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</si>
  <si>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</si>
  <si>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</si>
  <si>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</si>
  <si>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</si>
  <si>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</si>
  <si>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</si>
  <si>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</si>
  <si>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</si>
  <si>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</si>
  <si>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</si>
  <si>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</si>
  <si>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</si>
  <si>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</si>
  <si>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</si>
  <si>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</si>
  <si>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</si>
  <si>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</si>
  <si>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</si>
  <si>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</si>
  <si>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</si>
  <si>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</si>
  <si>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</si>
  <si>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</si>
  <si>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</si>
  <si>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</si>
  <si>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</si>
  <si>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</si>
  <si>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</si>
  <si>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</si>
  <si>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</si>
  <si>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</si>
  <si>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</si>
  <si>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</si>
  <si>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</si>
  <si>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</si>
  <si>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</si>
  <si>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</si>
  <si>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</si>
  <si>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</si>
  <si>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</si>
  <si>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</si>
  <si>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</si>
  <si>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</si>
  <si>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</si>
  <si>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</si>
  <si>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</si>
  <si>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</si>
  <si>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</si>
  <si>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</si>
  <si>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</si>
  <si>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</si>
  <si>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</si>
  <si>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</si>
  <si>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</si>
  <si>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</si>
  <si>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</si>
  <si>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</si>
  <si>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</si>
  <si>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</si>
  <si>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</si>
  <si>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</si>
  <si>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</si>
  <si>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</si>
  <si>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</si>
  <si>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</si>
  <si>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</si>
  <si>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</si>
  <si>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</si>
  <si>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</si>
  <si>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</si>
  <si>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</si>
  <si>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</si>
  <si>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</si>
  <si>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</si>
  <si>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</si>
  <si>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</si>
  <si>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</si>
  <si>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</si>
  <si>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</si>
  <si>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</si>
  <si>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</si>
  <si>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</si>
  <si>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</si>
  <si>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</si>
  <si>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</si>
  <si>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</si>
  <si>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</si>
  <si>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</si>
  <si>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</si>
  <si>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</si>
  <si>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</si>
  <si>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</si>
  <si>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</si>
  <si>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</si>
  <si>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</si>
  <si>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</si>
  <si>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</si>
  <si>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</si>
  <si>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</si>
  <si>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</si>
  <si>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</si>
  <si>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</si>
  <si>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</si>
  <si>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</si>
  <si>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</si>
  <si>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</si>
  <si>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</si>
  <si>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</si>
  <si>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GA</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</si>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</sst>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11</v>
      </c>
      <c r="D6" s="5" t="str">
        <f>IF($B6="N/A","N/A",IF(C6&lt;0,"No","Yes"))</f>
        <v>N/A</v>
      </c>
      <c r="E6" s="23">
        <v>11</v>
      </c>
      <c r="F6" s="5" t="str">
        <f>IF($B6="N/A","N/A",IF(E6&lt;0,"No","Yes"))</f>
        <v>N/A</v>
      </c>
      <c r="G6" s="23">
        <v>20</v>
      </c>
      <c r="H6" s="5" t="str">
        <f>IF($B6="N/A","N/A",IF(G6&lt;0,"No","Yes"))</f>
        <v>N/A</v>
      </c>
      <c r="I6" s="6">
        <v>-36.4</v>
      </c>
      <c r="J6" s="6">
        <v>185.7</v>
      </c>
      <c r="K6" s="105" t="str">
        <f t="shared" ref="K6:K11" si="0">IF(J6="Div by 0", "N/A", IF(J6="N/A","N/A", IF(J6&gt;30, "No", IF(J6&lt;-30, "No", "Yes"))))</f>
        <v>No</v>
      </c>
    </row>
    <row r="7" spans="1:11" x14ac:dyDescent="0.2">
      <c r="A7" s="125" t="s">
        <v>442</v>
      </c>
      <c r="B7" s="73" t="s">
        <v>213</v>
      </c>
      <c r="C7" s="5">
        <v>0</v>
      </c>
      <c r="D7" s="5" t="str">
        <f t="shared" ref="D7:D11" si="1">IF($B7="N/A","N/A",IF(C7&lt;0,"No","Yes"))</f>
        <v>N/A</v>
      </c>
      <c r="E7" s="5">
        <v>0</v>
      </c>
      <c r="F7" s="5" t="str">
        <f t="shared" ref="F7:F11" si="2">IF($B7="N/A","N/A",IF(E7&lt;0,"No","Yes"))</f>
        <v>N/A</v>
      </c>
      <c r="G7" s="5">
        <v>0</v>
      </c>
      <c r="H7" s="5" t="str">
        <f t="shared" ref="H7:H11" si="3">IF($B7="N/A","N/A",IF(G7&lt;0,"No","Yes"))</f>
        <v>N/A</v>
      </c>
      <c r="I7" s="6" t="s">
        <v>1748</v>
      </c>
      <c r="J7" s="6" t="s">
        <v>1748</v>
      </c>
      <c r="K7" s="105" t="str">
        <f t="shared" si="0"/>
        <v>N/A</v>
      </c>
    </row>
    <row r="8" spans="1:11" x14ac:dyDescent="0.2">
      <c r="A8" s="125" t="s">
        <v>443</v>
      </c>
      <c r="B8" s="73" t="s">
        <v>213</v>
      </c>
      <c r="C8" s="5">
        <v>63.636363635999999</v>
      </c>
      <c r="D8" s="5" t="str">
        <f t="shared" si="1"/>
        <v>N/A</v>
      </c>
      <c r="E8" s="5">
        <v>14.285714285999999</v>
      </c>
      <c r="F8" s="5" t="str">
        <f t="shared" si="2"/>
        <v>N/A</v>
      </c>
      <c r="G8" s="5">
        <v>55</v>
      </c>
      <c r="H8" s="5" t="str">
        <f t="shared" si="3"/>
        <v>N/A</v>
      </c>
      <c r="I8" s="6">
        <v>-77.599999999999994</v>
      </c>
      <c r="J8" s="6">
        <v>285</v>
      </c>
      <c r="K8" s="105" t="str">
        <f t="shared" si="0"/>
        <v>No</v>
      </c>
    </row>
    <row r="9" spans="1:11" x14ac:dyDescent="0.2">
      <c r="A9" s="125" t="s">
        <v>444</v>
      </c>
      <c r="B9" s="73" t="s">
        <v>213</v>
      </c>
      <c r="C9" s="5">
        <v>0</v>
      </c>
      <c r="D9" s="5" t="str">
        <f t="shared" si="1"/>
        <v>N/A</v>
      </c>
      <c r="E9" s="5">
        <v>0</v>
      </c>
      <c r="F9" s="5" t="str">
        <f t="shared" si="2"/>
        <v>N/A</v>
      </c>
      <c r="G9" s="5">
        <v>0</v>
      </c>
      <c r="H9" s="5" t="str">
        <f t="shared" si="3"/>
        <v>N/A</v>
      </c>
      <c r="I9" s="6" t="s">
        <v>1748</v>
      </c>
      <c r="J9" s="6" t="s">
        <v>1748</v>
      </c>
      <c r="K9" s="105" t="str">
        <f t="shared" si="0"/>
        <v>N/A</v>
      </c>
    </row>
    <row r="10" spans="1:11" x14ac:dyDescent="0.2">
      <c r="A10" s="125" t="s">
        <v>445</v>
      </c>
      <c r="B10" s="73" t="s">
        <v>213</v>
      </c>
      <c r="C10" s="5">
        <v>36.363636364000001</v>
      </c>
      <c r="D10" s="5" t="str">
        <f t="shared" si="1"/>
        <v>N/A</v>
      </c>
      <c r="E10" s="5">
        <v>85.714285713999999</v>
      </c>
      <c r="F10" s="5" t="str">
        <f t="shared" si="2"/>
        <v>N/A</v>
      </c>
      <c r="G10" s="5">
        <v>45</v>
      </c>
      <c r="H10" s="5" t="str">
        <f t="shared" si="3"/>
        <v>N/A</v>
      </c>
      <c r="I10" s="6">
        <v>135.69999999999999</v>
      </c>
      <c r="J10" s="6">
        <v>-47.5</v>
      </c>
      <c r="K10" s="105" t="str">
        <f t="shared" si="0"/>
        <v>No</v>
      </c>
    </row>
    <row r="11" spans="1:11" x14ac:dyDescent="0.2">
      <c r="A11" s="125" t="s">
        <v>204</v>
      </c>
      <c r="B11" s="73" t="s">
        <v>213</v>
      </c>
      <c r="C11" s="5">
        <v>100</v>
      </c>
      <c r="D11" s="5" t="str">
        <f t="shared" si="1"/>
        <v>N/A</v>
      </c>
      <c r="E11" s="5">
        <v>100</v>
      </c>
      <c r="F11" s="5" t="str">
        <f t="shared" si="2"/>
        <v>N/A</v>
      </c>
      <c r="G11" s="5">
        <v>95</v>
      </c>
      <c r="H11" s="5" t="str">
        <f t="shared" si="3"/>
        <v>N/A</v>
      </c>
      <c r="I11" s="6">
        <v>0</v>
      </c>
      <c r="J11" s="6">
        <v>-5</v>
      </c>
      <c r="K11" s="105" t="str">
        <f t="shared" si="0"/>
        <v>Yes</v>
      </c>
    </row>
    <row r="12" spans="1:11" x14ac:dyDescent="0.2">
      <c r="A12" s="125" t="s">
        <v>650</v>
      </c>
      <c r="B12" s="73" t="s">
        <v>213</v>
      </c>
      <c r="C12" s="5">
        <v>100</v>
      </c>
      <c r="D12" s="5" t="str">
        <f t="shared" ref="D12:D23" si="4">IF($B12="N/A","N/A",IF(C12&lt;0,"No","Yes"))</f>
        <v>N/A</v>
      </c>
      <c r="E12" s="5">
        <v>100</v>
      </c>
      <c r="F12" s="5" t="str">
        <f t="shared" ref="F12:F23" si="5">IF($B12="N/A","N/A",IF(E12&lt;0,"No","Yes"))</f>
        <v>N/A</v>
      </c>
      <c r="G12" s="5">
        <v>100</v>
      </c>
      <c r="H12" s="5" t="str">
        <f t="shared" ref="H12:H23" si="6">IF($B12="N/A","N/A",IF(G12&lt;0,"No","Yes"))</f>
        <v>N/A</v>
      </c>
      <c r="I12" s="6">
        <v>0</v>
      </c>
      <c r="J12" s="6">
        <v>0</v>
      </c>
      <c r="K12" s="105" t="str">
        <f t="shared" ref="K12:K23" si="7">IF(J12="Div by 0", "N/A", IF(J12="N/A","N/A", IF(J12&gt;30, "No", IF(J12&lt;-30, "No", "Yes"))))</f>
        <v>Yes</v>
      </c>
    </row>
    <row r="13" spans="1:11" x14ac:dyDescent="0.2">
      <c r="A13" s="125" t="s">
        <v>649</v>
      </c>
      <c r="B13" s="73" t="s">
        <v>213</v>
      </c>
      <c r="C13" s="5">
        <v>0</v>
      </c>
      <c r="D13" s="5" t="str">
        <f t="shared" si="4"/>
        <v>N/A</v>
      </c>
      <c r="E13" s="5">
        <v>0</v>
      </c>
      <c r="F13" s="5" t="str">
        <f t="shared" si="5"/>
        <v>N/A</v>
      </c>
      <c r="G13" s="5">
        <v>0</v>
      </c>
      <c r="H13" s="5" t="str">
        <f t="shared" si="6"/>
        <v>N/A</v>
      </c>
      <c r="I13" s="6" t="s">
        <v>1748</v>
      </c>
      <c r="J13" s="6" t="s">
        <v>1748</v>
      </c>
      <c r="K13" s="105" t="str">
        <f t="shared" si="7"/>
        <v>N/A</v>
      </c>
    </row>
    <row r="14" spans="1:11" x14ac:dyDescent="0.2">
      <c r="A14" s="125" t="s">
        <v>850</v>
      </c>
      <c r="B14" s="73" t="s">
        <v>213</v>
      </c>
      <c r="C14" s="6" t="s">
        <v>1748</v>
      </c>
      <c r="D14" s="5" t="str">
        <f t="shared" si="4"/>
        <v>N/A</v>
      </c>
      <c r="E14" s="6" t="s">
        <v>1748</v>
      </c>
      <c r="F14" s="5" t="str">
        <f t="shared" si="5"/>
        <v>N/A</v>
      </c>
      <c r="G14" s="6" t="s">
        <v>1748</v>
      </c>
      <c r="H14" s="5" t="str">
        <f t="shared" si="6"/>
        <v>N/A</v>
      </c>
      <c r="I14" s="6" t="s">
        <v>1748</v>
      </c>
      <c r="J14" s="6" t="s">
        <v>1748</v>
      </c>
      <c r="K14" s="105" t="str">
        <f t="shared" si="7"/>
        <v>N/A</v>
      </c>
    </row>
    <row r="15" spans="1:11" x14ac:dyDescent="0.2">
      <c r="A15" s="125" t="s">
        <v>651</v>
      </c>
      <c r="B15" s="73" t="s">
        <v>213</v>
      </c>
      <c r="C15" s="5">
        <v>0</v>
      </c>
      <c r="D15" s="5" t="str">
        <f t="shared" si="4"/>
        <v>N/A</v>
      </c>
      <c r="E15" s="5">
        <v>0</v>
      </c>
      <c r="F15" s="5" t="str">
        <f t="shared" si="5"/>
        <v>N/A</v>
      </c>
      <c r="G15" s="5">
        <v>0</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v>0</v>
      </c>
      <c r="D18" s="5" t="str">
        <f t="shared" si="4"/>
        <v>N/A</v>
      </c>
      <c r="E18" s="5">
        <v>0</v>
      </c>
      <c r="F18" s="5" t="str">
        <f t="shared" si="5"/>
        <v>N/A</v>
      </c>
      <c r="G18" s="5">
        <v>0</v>
      </c>
      <c r="H18" s="5" t="str">
        <f t="shared" si="6"/>
        <v>N/A</v>
      </c>
      <c r="I18" s="6" t="s">
        <v>1748</v>
      </c>
      <c r="J18" s="6" t="s">
        <v>1748</v>
      </c>
      <c r="K18" s="105" t="str">
        <f t="shared" si="7"/>
        <v>N/A</v>
      </c>
    </row>
    <row r="19" spans="1:11" x14ac:dyDescent="0.2">
      <c r="A19" s="125" t="s">
        <v>205</v>
      </c>
      <c r="B19" s="73" t="s">
        <v>213</v>
      </c>
      <c r="C19" s="5" t="s">
        <v>1748</v>
      </c>
      <c r="D19" s="5" t="str">
        <f t="shared" si="4"/>
        <v>N/A</v>
      </c>
      <c r="E19" s="5" t="s">
        <v>1748</v>
      </c>
      <c r="F19" s="5" t="str">
        <f t="shared" si="5"/>
        <v>N/A</v>
      </c>
      <c r="G19" s="5" t="s">
        <v>1748</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v>0</v>
      </c>
      <c r="D21" s="5" t="str">
        <f t="shared" si="4"/>
        <v>N/A</v>
      </c>
      <c r="E21" s="5">
        <v>0</v>
      </c>
      <c r="F21" s="5" t="str">
        <f t="shared" si="5"/>
        <v>N/A</v>
      </c>
      <c r="G21" s="5">
        <v>0</v>
      </c>
      <c r="H21" s="5" t="str">
        <f t="shared" si="6"/>
        <v>N/A</v>
      </c>
      <c r="I21" s="6" t="s">
        <v>1748</v>
      </c>
      <c r="J21" s="6" t="s">
        <v>1748</v>
      </c>
      <c r="K21" s="105" t="str">
        <f t="shared" si="7"/>
        <v>N/A</v>
      </c>
    </row>
    <row r="22" spans="1:11" x14ac:dyDescent="0.2">
      <c r="A22" s="125" t="s">
        <v>1684</v>
      </c>
      <c r="B22" s="73" t="s">
        <v>213</v>
      </c>
      <c r="C22" s="5" t="s">
        <v>1748</v>
      </c>
      <c r="D22" s="5" t="str">
        <f t="shared" si="4"/>
        <v>N/A</v>
      </c>
      <c r="E22" s="5" t="s">
        <v>1748</v>
      </c>
      <c r="F22" s="5" t="str">
        <f t="shared" si="5"/>
        <v>N/A</v>
      </c>
      <c r="G22" s="5" t="s">
        <v>1748</v>
      </c>
      <c r="H22" s="5" t="str">
        <f t="shared" si="6"/>
        <v>N/A</v>
      </c>
      <c r="I22" s="6" t="s">
        <v>1748</v>
      </c>
      <c r="J22" s="6" t="s">
        <v>1748</v>
      </c>
      <c r="K22" s="105" t="str">
        <f t="shared" si="7"/>
        <v>N/A</v>
      </c>
    </row>
    <row r="23" spans="1:11" x14ac:dyDescent="0.2">
      <c r="A23" s="125" t="s">
        <v>853</v>
      </c>
      <c r="B23" s="73" t="s">
        <v>213</v>
      </c>
      <c r="C23" s="6" t="s">
        <v>1748</v>
      </c>
      <c r="D23" s="5" t="str">
        <f t="shared" si="4"/>
        <v>N/A</v>
      </c>
      <c r="E23" s="6" t="s">
        <v>1748</v>
      </c>
      <c r="F23" s="5" t="str">
        <f t="shared" si="5"/>
        <v>N/A</v>
      </c>
      <c r="G23" s="6" t="s">
        <v>1748</v>
      </c>
      <c r="H23" s="5" t="str">
        <f t="shared" si="6"/>
        <v>N/A</v>
      </c>
      <c r="I23" s="6" t="s">
        <v>1748</v>
      </c>
      <c r="J23" s="6" t="s">
        <v>1748</v>
      </c>
      <c r="K23" s="105" t="str">
        <f t="shared" si="7"/>
        <v>N/A</v>
      </c>
    </row>
    <row r="24" spans="1:11" x14ac:dyDescent="0.2">
      <c r="A24" s="125" t="s">
        <v>15</v>
      </c>
      <c r="B24" s="73" t="s">
        <v>213</v>
      </c>
      <c r="C24" s="5">
        <v>0</v>
      </c>
      <c r="D24" s="5" t="str">
        <f>IF($B24="N/A","N/A",IF(C24&lt;0,"No","Yes"))</f>
        <v>N/A</v>
      </c>
      <c r="E24" s="5">
        <v>0</v>
      </c>
      <c r="F24" s="5" t="str">
        <f>IF($B24="N/A","N/A",IF(E24&lt;0,"No","Yes"))</f>
        <v>N/A</v>
      </c>
      <c r="G24" s="5">
        <v>0</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v>100</v>
      </c>
      <c r="D25" s="5" t="str">
        <f>IF($B25="N/A","N/A",IF(C25&lt;0,"No","Yes"))</f>
        <v>N/A</v>
      </c>
      <c r="E25" s="5">
        <v>100</v>
      </c>
      <c r="F25" s="5" t="str">
        <f>IF($B25="N/A","N/A",IF(E25&lt;0,"No","Yes"))</f>
        <v>N/A</v>
      </c>
      <c r="G25" s="5">
        <v>100</v>
      </c>
      <c r="H25" s="5" t="str">
        <f>IF($B25="N/A","N/A",IF(G25&lt;0,"No","Yes"))</f>
        <v>N/A</v>
      </c>
      <c r="I25" s="6">
        <v>0</v>
      </c>
      <c r="J25" s="6">
        <v>0</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100</v>
      </c>
      <c r="D27" s="5" t="str">
        <f t="shared" ref="D27:D30" si="9">IF($B27="N/A","N/A",IF(C27&lt;0,"No","Yes"))</f>
        <v>N/A</v>
      </c>
      <c r="E27" s="5">
        <v>100</v>
      </c>
      <c r="F27" s="5" t="str">
        <f t="shared" ref="F27:F30" si="10">IF($B27="N/A","N/A",IF(E27&lt;0,"No","Yes"))</f>
        <v>N/A</v>
      </c>
      <c r="G27" s="5">
        <v>100</v>
      </c>
      <c r="H27" s="5" t="str">
        <f t="shared" ref="H27:H30" si="11">IF($B27="N/A","N/A",IF(G27&lt;0,"No","Yes"))</f>
        <v>N/A</v>
      </c>
      <c r="I27" s="6">
        <v>0</v>
      </c>
      <c r="J27" s="6">
        <v>0</v>
      </c>
      <c r="K27" s="105" t="str">
        <f t="shared" si="8"/>
        <v>Yes</v>
      </c>
    </row>
    <row r="28" spans="1:11" x14ac:dyDescent="0.2">
      <c r="A28" s="103" t="s">
        <v>372</v>
      </c>
      <c r="B28" s="73" t="s">
        <v>213</v>
      </c>
      <c r="C28" s="5">
        <v>9.0909090909000003</v>
      </c>
      <c r="D28" s="5" t="str">
        <f t="shared" si="9"/>
        <v>N/A</v>
      </c>
      <c r="E28" s="5">
        <v>42.857142856999999</v>
      </c>
      <c r="F28" s="5" t="str">
        <f t="shared" si="10"/>
        <v>N/A</v>
      </c>
      <c r="G28" s="5">
        <v>25</v>
      </c>
      <c r="H28" s="5" t="str">
        <f t="shared" si="11"/>
        <v>N/A</v>
      </c>
      <c r="I28" s="6">
        <v>371.4</v>
      </c>
      <c r="J28" s="6">
        <v>-41.7</v>
      </c>
      <c r="K28" s="105" t="str">
        <f t="shared" si="8"/>
        <v>No</v>
      </c>
    </row>
    <row r="29" spans="1:11" x14ac:dyDescent="0.2">
      <c r="A29" s="103" t="s">
        <v>374</v>
      </c>
      <c r="B29" s="73" t="s">
        <v>213</v>
      </c>
      <c r="C29" s="5">
        <v>54.545454544999998</v>
      </c>
      <c r="D29" s="5" t="str">
        <f t="shared" si="9"/>
        <v>N/A</v>
      </c>
      <c r="E29" s="5">
        <v>0</v>
      </c>
      <c r="F29" s="5" t="str">
        <f t="shared" si="10"/>
        <v>N/A</v>
      </c>
      <c r="G29" s="5">
        <v>45</v>
      </c>
      <c r="H29" s="5" t="str">
        <f t="shared" si="11"/>
        <v>N/A</v>
      </c>
      <c r="I29" s="6">
        <v>-100</v>
      </c>
      <c r="J29" s="6" t="s">
        <v>1748</v>
      </c>
      <c r="K29" s="105" t="str">
        <f t="shared" si="8"/>
        <v>N/A</v>
      </c>
    </row>
    <row r="30" spans="1:11" x14ac:dyDescent="0.2">
      <c r="A30" s="120" t="s">
        <v>375</v>
      </c>
      <c r="B30" s="127" t="s">
        <v>213</v>
      </c>
      <c r="C30" s="114">
        <v>0</v>
      </c>
      <c r="D30" s="114" t="str">
        <f t="shared" si="9"/>
        <v>N/A</v>
      </c>
      <c r="E30" s="114">
        <v>0</v>
      </c>
      <c r="F30" s="114" t="str">
        <f t="shared" si="10"/>
        <v>N/A</v>
      </c>
      <c r="G30" s="114">
        <v>0</v>
      </c>
      <c r="H30" s="114" t="str">
        <f t="shared" si="11"/>
        <v>N/A</v>
      </c>
      <c r="I30" s="115" t="s">
        <v>1748</v>
      </c>
      <c r="J30" s="115" t="s">
        <v>1748</v>
      </c>
      <c r="K30" s="116" t="str">
        <f t="shared" si="8"/>
        <v>N/A</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69093791</v>
      </c>
      <c r="D7" s="19" t="str">
        <f>IF($B7="N/A","N/A",IF(C7&gt;15,"No",IF(C7&lt;-15,"No","Yes")))</f>
        <v>N/A</v>
      </c>
      <c r="E7" s="18">
        <v>82830638</v>
      </c>
      <c r="F7" s="19" t="str">
        <f>IF($B7="N/A","N/A",IF(E7&gt;15,"No",IF(E7&lt;-15,"No","Yes")))</f>
        <v>N/A</v>
      </c>
      <c r="G7" s="18">
        <v>83532768</v>
      </c>
      <c r="H7" s="19" t="str">
        <f>IF($B7="N/A","N/A",IF(G7&gt;15,"No",IF(G7&lt;-15,"No","Yes")))</f>
        <v>N/A</v>
      </c>
      <c r="I7" s="20">
        <v>19.88</v>
      </c>
      <c r="J7" s="20">
        <v>0.84770000000000001</v>
      </c>
      <c r="K7" s="106" t="str">
        <f t="shared" ref="K7:K54" si="0">IF(J7="Div by 0", "N/A", IF(J7="N/A","N/A", IF(J7&gt;30, "No", IF(J7&lt;-30, "No", "Yes"))))</f>
        <v>Yes</v>
      </c>
    </row>
    <row r="8" spans="1:11" x14ac:dyDescent="0.2">
      <c r="A8" s="124" t="s">
        <v>362</v>
      </c>
      <c r="B8" s="17" t="s">
        <v>213</v>
      </c>
      <c r="C8" s="99">
        <v>36.508629263000003</v>
      </c>
      <c r="D8" s="19" t="str">
        <f>IF($B8="N/A","N/A",IF(C8&gt;15,"No",IF(C8&lt;-15,"No","Yes")))</f>
        <v>N/A</v>
      </c>
      <c r="E8" s="21">
        <v>31.013750008999999</v>
      </c>
      <c r="F8" s="19" t="str">
        <f>IF($B8="N/A","N/A",IF(E8&gt;15,"No",IF(E8&lt;-15,"No","Yes")))</f>
        <v>N/A</v>
      </c>
      <c r="G8" s="21">
        <v>30.268569575000001</v>
      </c>
      <c r="H8" s="19" t="str">
        <f>IF($B8="N/A","N/A",IF(G8&gt;15,"No",IF(G8&lt;-15,"No","Yes")))</f>
        <v>N/A</v>
      </c>
      <c r="I8" s="20">
        <v>-15.1</v>
      </c>
      <c r="J8" s="20">
        <v>-2.4</v>
      </c>
      <c r="K8" s="106" t="str">
        <f t="shared" si="0"/>
        <v>Yes</v>
      </c>
    </row>
    <row r="9" spans="1:11" x14ac:dyDescent="0.2">
      <c r="A9" s="124" t="s">
        <v>119</v>
      </c>
      <c r="B9" s="22" t="s">
        <v>213</v>
      </c>
      <c r="C9" s="66">
        <v>22.008009374</v>
      </c>
      <c r="D9" s="5" t="str">
        <f>IF($B9="N/A","N/A",IF(C9&gt;15,"No",IF(C9&lt;-15,"No","Yes")))</f>
        <v>N/A</v>
      </c>
      <c r="E9" s="5">
        <v>22.917090171000002</v>
      </c>
      <c r="F9" s="5" t="str">
        <f>IF($B9="N/A","N/A",IF(E9&gt;15,"No",IF(E9&lt;-15,"No","Yes")))</f>
        <v>N/A</v>
      </c>
      <c r="G9" s="5">
        <v>27.373646950000001</v>
      </c>
      <c r="H9" s="5" t="str">
        <f>IF($B9="N/A","N/A",IF(G9&gt;15,"No",IF(G9&lt;-15,"No","Yes")))</f>
        <v>N/A</v>
      </c>
      <c r="I9" s="6">
        <v>4.1310000000000002</v>
      </c>
      <c r="J9" s="6">
        <v>19.45</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41.483361363</v>
      </c>
      <c r="D11" s="5" t="str">
        <f>IF($B11="N/A","N/A",IF(C11&gt;15,"No",IF(C11&lt;-15,"No","Yes")))</f>
        <v>N/A</v>
      </c>
      <c r="E11" s="5">
        <v>46.069159820000003</v>
      </c>
      <c r="F11" s="5" t="str">
        <f>IF($B11="N/A","N/A",IF(E11&gt;15,"No",IF(E11&lt;-15,"No","Yes")))</f>
        <v>N/A</v>
      </c>
      <c r="G11" s="5">
        <v>42.357783474999998</v>
      </c>
      <c r="H11" s="5" t="str">
        <f>IF($B11="N/A","N/A",IF(G11&gt;15,"No",IF(G11&lt;-15,"No","Yes")))</f>
        <v>N/A</v>
      </c>
      <c r="I11" s="6">
        <v>11.05</v>
      </c>
      <c r="J11" s="6">
        <v>-8.06</v>
      </c>
      <c r="K11" s="105" t="str">
        <f t="shared" si="0"/>
        <v>Yes</v>
      </c>
    </row>
    <row r="12" spans="1:11" x14ac:dyDescent="0.2">
      <c r="A12" s="124" t="s">
        <v>855</v>
      </c>
      <c r="B12" s="68" t="s">
        <v>214</v>
      </c>
      <c r="C12" s="66">
        <v>96.677881063000001</v>
      </c>
      <c r="D12" s="5" t="str">
        <f>IF(OR($B12="N/A",$C12="N/A"),"N/A",IF(C12&gt;100,"No",IF(C12&lt;95,"No","Yes")))</f>
        <v>Yes</v>
      </c>
      <c r="E12" s="66">
        <v>96.890649534000005</v>
      </c>
      <c r="F12" s="5" t="str">
        <f>IF(OR($B12="N/A",$E12="N/A"),"N/A",IF(E12&gt;100,"No",IF(E12&lt;95,"No","Yes")))</f>
        <v>Yes</v>
      </c>
      <c r="G12" s="66">
        <v>97.476210816000005</v>
      </c>
      <c r="H12" s="5" t="str">
        <f>IF($B12="N/A","N/A",IF(G12&gt;100,"No",IF(G12&lt;95,"No","Yes")))</f>
        <v>Yes</v>
      </c>
      <c r="I12" s="69">
        <v>0.22009999999999999</v>
      </c>
      <c r="J12" s="69">
        <v>0.60440000000000005</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95.71366922</v>
      </c>
      <c r="D15" s="5" t="str">
        <f>IF(OR($B15="N/A",$C15="N/A"),"N/A",IF(C15&gt;100,"No",IF(C15&lt;95,"No","Yes")))</f>
        <v>Yes</v>
      </c>
      <c r="E15" s="66">
        <v>95.943192467000003</v>
      </c>
      <c r="F15" s="5" t="str">
        <f>IF(OR($B15="N/A",$E15="N/A"),"N/A",IF(E15&gt;100,"No",IF(E15&lt;95,"No","Yes")))</f>
        <v>Yes</v>
      </c>
      <c r="G15" s="66">
        <v>96.680937929999999</v>
      </c>
      <c r="H15" s="5" t="str">
        <f>IF($B15="N/A","N/A",IF(G15&gt;100,"No",IF(G15&lt;95,"No","Yes")))</f>
        <v>Yes</v>
      </c>
      <c r="I15" s="69">
        <v>0.23980000000000001</v>
      </c>
      <c r="J15" s="69">
        <v>0.76890000000000003</v>
      </c>
      <c r="K15" s="105" t="str">
        <f t="shared" si="0"/>
        <v>Yes</v>
      </c>
    </row>
    <row r="16" spans="1:11" x14ac:dyDescent="0.2">
      <c r="A16" s="124" t="s">
        <v>331</v>
      </c>
      <c r="B16" s="22" t="s">
        <v>213</v>
      </c>
      <c r="C16" s="56">
        <v>25225196</v>
      </c>
      <c r="D16" s="5" t="str">
        <f>IF($B16="N/A","N/A",IF(C16&gt;15,"No",IF(C16&lt;-15,"No","Yes")))</f>
        <v>N/A</v>
      </c>
      <c r="E16" s="23">
        <v>25688887</v>
      </c>
      <c r="F16" s="5" t="str">
        <f>IF($B16="N/A","N/A",IF(E16&gt;15,"No",IF(E16&lt;-15,"No","Yes")))</f>
        <v>N/A</v>
      </c>
      <c r="G16" s="23">
        <v>25284174</v>
      </c>
      <c r="H16" s="5" t="str">
        <f>IF($B16="N/A","N/A",IF(G16&gt;15,"No",IF(G16&lt;-15,"No","Yes")))</f>
        <v>N/A</v>
      </c>
      <c r="I16" s="6">
        <v>1.8380000000000001</v>
      </c>
      <c r="J16" s="6">
        <v>-1.58</v>
      </c>
      <c r="K16" s="105" t="str">
        <f t="shared" si="0"/>
        <v>Yes</v>
      </c>
    </row>
    <row r="17" spans="1:11" x14ac:dyDescent="0.2">
      <c r="A17" s="124" t="s">
        <v>439</v>
      </c>
      <c r="B17" s="22" t="s">
        <v>215</v>
      </c>
      <c r="C17" s="66">
        <v>16.749174118999999</v>
      </c>
      <c r="D17" s="5" t="str">
        <f>IF($B17="N/A","N/A",IF(C17&gt;20,"No",IF(C17&lt;5,"No","Yes")))</f>
        <v>Yes</v>
      </c>
      <c r="E17" s="5">
        <v>16.13743328</v>
      </c>
      <c r="F17" s="5" t="str">
        <f>IF($B17="N/A","N/A",IF(E17&gt;20,"No",IF(E17&lt;5,"No","Yes")))</f>
        <v>Yes</v>
      </c>
      <c r="G17" s="5">
        <v>17.262960617000001</v>
      </c>
      <c r="H17" s="5" t="str">
        <f>IF($B17="N/A","N/A",IF(G17&gt;20,"No",IF(G17&lt;5,"No","Yes")))</f>
        <v>Yes</v>
      </c>
      <c r="I17" s="6">
        <v>-3.65</v>
      </c>
      <c r="J17" s="6">
        <v>6.9749999999999996</v>
      </c>
      <c r="K17" s="105" t="str">
        <f t="shared" si="0"/>
        <v>Yes</v>
      </c>
    </row>
    <row r="18" spans="1:11" x14ac:dyDescent="0.2">
      <c r="A18" s="124" t="s">
        <v>440</v>
      </c>
      <c r="B18" s="17" t="s">
        <v>213</v>
      </c>
      <c r="C18" s="66">
        <v>83.250825880999997</v>
      </c>
      <c r="D18" s="5" t="str">
        <f>IF($B18="N/A","N/A",IF(C18&gt;15,"No",IF(C18&lt;-15,"No","Yes")))</f>
        <v>N/A</v>
      </c>
      <c r="E18" s="5">
        <v>83.862566720000004</v>
      </c>
      <c r="F18" s="5" t="str">
        <f>IF($B18="N/A","N/A",IF(E18&gt;15,"No",IF(E18&lt;-15,"No","Yes")))</f>
        <v>N/A</v>
      </c>
      <c r="G18" s="5">
        <v>82.737039382999995</v>
      </c>
      <c r="H18" s="5" t="str">
        <f>IF($B18="N/A","N/A",IF(G18&gt;15,"No",IF(G18&lt;-15,"No","Yes")))</f>
        <v>N/A</v>
      </c>
      <c r="I18" s="6">
        <v>0.73480000000000001</v>
      </c>
      <c r="J18" s="6">
        <v>-1.34</v>
      </c>
      <c r="K18" s="105" t="str">
        <f t="shared" si="0"/>
        <v>Yes</v>
      </c>
    </row>
    <row r="19" spans="1:11" x14ac:dyDescent="0.2">
      <c r="A19" s="124" t="s">
        <v>441</v>
      </c>
      <c r="B19" s="22" t="s">
        <v>216</v>
      </c>
      <c r="C19" s="66">
        <v>6.9971468210000003</v>
      </c>
      <c r="D19" s="5" t="str">
        <f>IF($B19="N/A","N/A",IF(C19&gt;1,"Yes","No"))</f>
        <v>Yes</v>
      </c>
      <c r="E19" s="5">
        <v>8.9729228050999996</v>
      </c>
      <c r="F19" s="5" t="str">
        <f>IF($B19="N/A","N/A",IF(E19&gt;1,"Yes","No"))</f>
        <v>Yes</v>
      </c>
      <c r="G19" s="5">
        <v>7.1981153111999996</v>
      </c>
      <c r="H19" s="5" t="str">
        <f>IF($B19="N/A","N/A",IF(G19&gt;1,"Yes","No"))</f>
        <v>Yes</v>
      </c>
      <c r="I19" s="6">
        <v>28.24</v>
      </c>
      <c r="J19" s="6">
        <v>-19.8</v>
      </c>
      <c r="K19" s="105" t="str">
        <f t="shared" si="0"/>
        <v>Yes</v>
      </c>
    </row>
    <row r="20" spans="1:11" x14ac:dyDescent="0.2">
      <c r="A20" s="124" t="s">
        <v>857</v>
      </c>
      <c r="B20" s="22" t="s">
        <v>213</v>
      </c>
      <c r="C20" s="59">
        <v>143.21272841000001</v>
      </c>
      <c r="D20" s="5" t="str">
        <f>IF($B20="N/A","N/A",IF(C20&gt;15,"No",IF(C20&lt;-15,"No","Yes")))</f>
        <v>N/A</v>
      </c>
      <c r="E20" s="24">
        <v>105.00032537</v>
      </c>
      <c r="F20" s="5" t="str">
        <f>IF($B20="N/A","N/A",IF(E20&gt;15,"No",IF(E20&lt;-15,"No","Yes")))</f>
        <v>N/A</v>
      </c>
      <c r="G20" s="24">
        <v>120.18297853</v>
      </c>
      <c r="H20" s="5" t="str">
        <f>IF($B20="N/A","N/A",IF(G20&gt;15,"No",IF(G20&lt;-15,"No","Yes")))</f>
        <v>N/A</v>
      </c>
      <c r="I20" s="6">
        <v>-26.7</v>
      </c>
      <c r="J20" s="6">
        <v>14.46</v>
      </c>
      <c r="K20" s="105" t="str">
        <f t="shared" si="0"/>
        <v>Yes</v>
      </c>
    </row>
    <row r="21" spans="1:11" x14ac:dyDescent="0.2">
      <c r="A21" s="124" t="s">
        <v>34</v>
      </c>
      <c r="B21" s="22" t="s">
        <v>213</v>
      </c>
      <c r="C21" s="70">
        <v>25.131121482000001</v>
      </c>
      <c r="D21" s="5" t="str">
        <f>IF($B21="N/A","N/A",IF(C21&gt;15,"No",IF(C21&lt;-15,"No","Yes")))</f>
        <v>N/A</v>
      </c>
      <c r="E21" s="71">
        <v>35.606301352000003</v>
      </c>
      <c r="F21" s="5" t="str">
        <f>IF($B21="N/A","N/A",IF(E21&gt;15,"No",IF(E21&lt;-15,"No","Yes")))</f>
        <v>N/A</v>
      </c>
      <c r="G21" s="71">
        <v>29.991168317</v>
      </c>
      <c r="H21" s="5" t="str">
        <f>IF($B21="N/A","N/A",IF(G21&gt;15,"No",IF(G21&lt;-15,"No","Yes")))</f>
        <v>N/A</v>
      </c>
      <c r="I21" s="6">
        <v>41.68</v>
      </c>
      <c r="J21" s="6">
        <v>-15.8</v>
      </c>
      <c r="K21" s="105" t="str">
        <f t="shared" si="0"/>
        <v>Yes</v>
      </c>
    </row>
    <row r="22" spans="1:11" x14ac:dyDescent="0.2">
      <c r="A22" s="124" t="s">
        <v>1685</v>
      </c>
      <c r="B22" s="22" t="s">
        <v>213</v>
      </c>
      <c r="C22" s="70">
        <v>28.058136837999999</v>
      </c>
      <c r="D22" s="5" t="str">
        <f>IF($B22="N/A","N/A",IF(C22&gt;15,"No",IF(C22&lt;-15,"No","Yes")))</f>
        <v>N/A</v>
      </c>
      <c r="E22" s="71">
        <v>24.159423531000002</v>
      </c>
      <c r="F22" s="5" t="str">
        <f>IF($B22="N/A","N/A",IF(E22&gt;15,"No",IF(E22&lt;-15,"No","Yes")))</f>
        <v>N/A</v>
      </c>
      <c r="G22" s="71">
        <v>28.331715452000001</v>
      </c>
      <c r="H22" s="5" t="str">
        <f>IF($B22="N/A","N/A",IF(G22&gt;15,"No",IF(G22&lt;-15,"No","Yes")))</f>
        <v>N/A</v>
      </c>
      <c r="I22" s="6">
        <v>-13.9</v>
      </c>
      <c r="J22" s="6">
        <v>17.27</v>
      </c>
      <c r="K22" s="105" t="str">
        <f t="shared" si="0"/>
        <v>Yes</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05" t="str">
        <f t="shared" si="0"/>
        <v>N/A</v>
      </c>
    </row>
    <row r="24" spans="1:11" x14ac:dyDescent="0.2">
      <c r="A24" s="124" t="s">
        <v>858</v>
      </c>
      <c r="B24" s="22" t="s">
        <v>243</v>
      </c>
      <c r="C24" s="59">
        <v>234.18796086</v>
      </c>
      <c r="D24" s="5" t="str">
        <f>IF($B24="N/A","N/A",IF(C24&gt;300,"No",IF(C24&lt;75,"No","Yes")))</f>
        <v>Yes</v>
      </c>
      <c r="E24" s="24">
        <v>231.07393791000001</v>
      </c>
      <c r="F24" s="5" t="str">
        <f>IF($B24="N/A","N/A",IF(E24&gt;300,"No",IF(E24&lt;75,"No","Yes")))</f>
        <v>Yes</v>
      </c>
      <c r="G24" s="24">
        <v>267.06951426000001</v>
      </c>
      <c r="H24" s="5" t="str">
        <f>IF($B24="N/A","N/A",IF(G24&gt;300,"No",IF(G24&lt;75,"No","Yes")))</f>
        <v>Yes</v>
      </c>
      <c r="I24" s="6">
        <v>-1.33</v>
      </c>
      <c r="J24" s="6">
        <v>15.58</v>
      </c>
      <c r="K24" s="105" t="str">
        <f t="shared" si="0"/>
        <v>Yes</v>
      </c>
    </row>
    <row r="25" spans="1:11" x14ac:dyDescent="0.2">
      <c r="A25" s="124" t="s">
        <v>859</v>
      </c>
      <c r="B25" s="22" t="s">
        <v>244</v>
      </c>
      <c r="C25" s="59">
        <v>5.3392168963</v>
      </c>
      <c r="D25" s="5" t="str">
        <f>IF($B25="N/A","N/A",IF(C25&gt;250,"No",IF(C25&lt;20,"No","Yes")))</f>
        <v>No</v>
      </c>
      <c r="E25" s="24">
        <v>5.3556777525000001</v>
      </c>
      <c r="F25" s="5" t="str">
        <f>IF($B25="N/A","N/A",IF(E25&gt;250,"No",IF(E25&lt;20,"No","Yes")))</f>
        <v>No</v>
      </c>
      <c r="G25" s="24">
        <v>5.3540714522000004</v>
      </c>
      <c r="H25" s="5" t="str">
        <f>IF($B25="N/A","N/A",IF(G25&gt;250,"No",IF(G25&lt;20,"No","Yes")))</f>
        <v>No</v>
      </c>
      <c r="I25" s="6">
        <v>0.30830000000000002</v>
      </c>
      <c r="J25" s="6">
        <v>-0.03</v>
      </c>
      <c r="K25" s="105" t="str">
        <f t="shared" si="0"/>
        <v>Yes</v>
      </c>
    </row>
    <row r="26" spans="1:11" x14ac:dyDescent="0.2">
      <c r="A26" s="124" t="s">
        <v>860</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05" t="str">
        <f t="shared" si="0"/>
        <v>N/A</v>
      </c>
    </row>
    <row r="27" spans="1:11" x14ac:dyDescent="0.2">
      <c r="A27" s="124" t="s">
        <v>131</v>
      </c>
      <c r="B27" s="22" t="s">
        <v>213</v>
      </c>
      <c r="C27" s="56">
        <v>164080</v>
      </c>
      <c r="D27" s="22" t="s">
        <v>213</v>
      </c>
      <c r="E27" s="23">
        <v>143851</v>
      </c>
      <c r="F27" s="22" t="s">
        <v>213</v>
      </c>
      <c r="G27" s="23">
        <v>134055</v>
      </c>
      <c r="H27" s="5" t="str">
        <f>IF($B27="N/A","N/A",IF(G27&gt;15,"No",IF(G27&lt;-15,"No","Yes")))</f>
        <v>N/A</v>
      </c>
      <c r="I27" s="6">
        <v>-12.3</v>
      </c>
      <c r="J27" s="6">
        <v>-6.81</v>
      </c>
      <c r="K27" s="105" t="str">
        <f t="shared" si="0"/>
        <v>Yes</v>
      </c>
    </row>
    <row r="28" spans="1:11" x14ac:dyDescent="0.2">
      <c r="A28" s="124" t="s">
        <v>346</v>
      </c>
      <c r="B28" s="22" t="s">
        <v>213</v>
      </c>
      <c r="C28" s="57">
        <v>0.237474305</v>
      </c>
      <c r="D28" s="22" t="s">
        <v>213</v>
      </c>
      <c r="E28" s="4">
        <v>0.1736688301</v>
      </c>
      <c r="F28" s="22" t="s">
        <v>213</v>
      </c>
      <c r="G28" s="4">
        <v>0.1604819321</v>
      </c>
      <c r="H28" s="5" t="str">
        <f>IF($B28="N/A","N/A",IF(G28&gt;15,"No",IF(G28&lt;-15,"No","Yes")))</f>
        <v>N/A</v>
      </c>
      <c r="I28" s="6">
        <v>-26.9</v>
      </c>
      <c r="J28" s="6">
        <v>-7.59</v>
      </c>
      <c r="K28" s="105" t="str">
        <f t="shared" si="0"/>
        <v>Yes</v>
      </c>
    </row>
    <row r="29" spans="1:11" ht="25.5" x14ac:dyDescent="0.2">
      <c r="A29" s="124" t="s">
        <v>836</v>
      </c>
      <c r="B29" s="22" t="s">
        <v>213</v>
      </c>
      <c r="C29" s="24">
        <v>363.54872014</v>
      </c>
      <c r="D29" s="22" t="s">
        <v>213</v>
      </c>
      <c r="E29" s="24">
        <v>385.92278815999998</v>
      </c>
      <c r="F29" s="22" t="s">
        <v>213</v>
      </c>
      <c r="G29" s="24">
        <v>467.14587296000002</v>
      </c>
      <c r="H29" s="22" t="s">
        <v>213</v>
      </c>
      <c r="I29" s="6">
        <v>6.1539999999999999</v>
      </c>
      <c r="J29" s="6">
        <v>21.05</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13542564</v>
      </c>
      <c r="D31" s="5" t="str">
        <f t="shared" ref="D31:F50" si="4">IF($B31="N/A","N/A",IF(C31&lt;0,"No","Yes"))</f>
        <v>N/A</v>
      </c>
      <c r="E31" s="56">
        <v>22734006</v>
      </c>
      <c r="F31" s="5" t="str">
        <f t="shared" si="4"/>
        <v>N/A</v>
      </c>
      <c r="G31" s="56">
        <v>18194683</v>
      </c>
      <c r="H31" s="5" t="str">
        <f t="shared" ref="H31:H50" si="5">IF($B31="N/A","N/A",IF(G31&lt;0,"No","Yes"))</f>
        <v>N/A</v>
      </c>
      <c r="I31" s="6">
        <v>67.87</v>
      </c>
      <c r="J31" s="6">
        <v>-20</v>
      </c>
      <c r="K31" s="105" t="str">
        <f t="shared" si="0"/>
        <v>Yes</v>
      </c>
    </row>
    <row r="32" spans="1:11" ht="25.5" x14ac:dyDescent="0.2">
      <c r="A32" s="128" t="s">
        <v>654</v>
      </c>
      <c r="B32" s="72" t="s">
        <v>213</v>
      </c>
      <c r="C32" s="57">
        <v>99.186904341000002</v>
      </c>
      <c r="D32" s="5" t="str">
        <f t="shared" si="4"/>
        <v>N/A</v>
      </c>
      <c r="E32" s="57">
        <v>99.54672309</v>
      </c>
      <c r="F32" s="5" t="str">
        <f t="shared" si="4"/>
        <v>N/A</v>
      </c>
      <c r="G32" s="57">
        <v>96.439784083999996</v>
      </c>
      <c r="H32" s="5" t="str">
        <f t="shared" si="5"/>
        <v>N/A</v>
      </c>
      <c r="I32" s="6">
        <v>0.36280000000000001</v>
      </c>
      <c r="J32" s="6">
        <v>-3.12</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0.81309565900000003</v>
      </c>
      <c r="D35" s="5" t="str">
        <f t="shared" si="4"/>
        <v>N/A</v>
      </c>
      <c r="E35" s="57">
        <v>0.45327691040000001</v>
      </c>
      <c r="F35" s="5" t="str">
        <f t="shared" si="4"/>
        <v>N/A</v>
      </c>
      <c r="G35" s="57">
        <v>3.5602159158000002</v>
      </c>
      <c r="H35" s="5" t="str">
        <f t="shared" si="5"/>
        <v>N/A</v>
      </c>
      <c r="I35" s="6">
        <v>-44.3</v>
      </c>
      <c r="J35" s="6">
        <v>685.4</v>
      </c>
      <c r="K35" s="105" t="str">
        <f t="shared" si="0"/>
        <v>No</v>
      </c>
    </row>
    <row r="36" spans="1:11" x14ac:dyDescent="0.2">
      <c r="A36" s="128" t="s">
        <v>349</v>
      </c>
      <c r="B36" s="72" t="s">
        <v>213</v>
      </c>
      <c r="C36" s="56">
        <v>15119863</v>
      </c>
      <c r="D36" s="5" t="str">
        <f t="shared" si="4"/>
        <v>N/A</v>
      </c>
      <c r="E36" s="56">
        <v>15425373</v>
      </c>
      <c r="F36" s="5" t="str">
        <f t="shared" si="4"/>
        <v>N/A</v>
      </c>
      <c r="G36" s="56">
        <v>17187946</v>
      </c>
      <c r="H36" s="5" t="str">
        <f t="shared" si="5"/>
        <v>N/A</v>
      </c>
      <c r="I36" s="6">
        <v>2.0209999999999999</v>
      </c>
      <c r="J36" s="6">
        <v>11.43</v>
      </c>
      <c r="K36" s="105" t="str">
        <f t="shared" si="0"/>
        <v>Yes</v>
      </c>
    </row>
    <row r="37" spans="1:11" x14ac:dyDescent="0.2">
      <c r="A37" s="128" t="s">
        <v>658</v>
      </c>
      <c r="B37" s="72" t="s">
        <v>213</v>
      </c>
      <c r="C37" s="57">
        <v>0</v>
      </c>
      <c r="D37" s="5" t="str">
        <f t="shared" si="4"/>
        <v>N/A</v>
      </c>
      <c r="E37" s="57">
        <v>0</v>
      </c>
      <c r="F37" s="5" t="str">
        <f t="shared" si="4"/>
        <v>N/A</v>
      </c>
      <c r="G37" s="57">
        <v>0</v>
      </c>
      <c r="H37" s="5" t="str">
        <f t="shared" si="5"/>
        <v>N/A</v>
      </c>
      <c r="I37" s="6" t="s">
        <v>1748</v>
      </c>
      <c r="J37" s="6" t="s">
        <v>1748</v>
      </c>
      <c r="K37" s="105" t="str">
        <f t="shared" si="0"/>
        <v>N/A</v>
      </c>
    </row>
    <row r="38" spans="1:11" x14ac:dyDescent="0.2">
      <c r="A38" s="128" t="s">
        <v>659</v>
      </c>
      <c r="B38" s="72" t="s">
        <v>213</v>
      </c>
      <c r="C38" s="57">
        <v>0</v>
      </c>
      <c r="D38" s="5" t="str">
        <f t="shared" si="4"/>
        <v>N/A</v>
      </c>
      <c r="E38" s="57">
        <v>0</v>
      </c>
      <c r="F38" s="5" t="str">
        <f t="shared" si="4"/>
        <v>N/A</v>
      </c>
      <c r="G38" s="57">
        <v>0</v>
      </c>
      <c r="H38" s="5" t="str">
        <f t="shared" si="5"/>
        <v>N/A</v>
      </c>
      <c r="I38" s="6" t="s">
        <v>1748</v>
      </c>
      <c r="J38" s="6" t="s">
        <v>1748</v>
      </c>
      <c r="K38" s="105" t="str">
        <f t="shared" si="0"/>
        <v>N/A</v>
      </c>
    </row>
    <row r="39" spans="1:11" x14ac:dyDescent="0.2">
      <c r="A39" s="128" t="s">
        <v>660</v>
      </c>
      <c r="B39" s="72" t="s">
        <v>213</v>
      </c>
      <c r="C39" s="57">
        <v>0</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1748</v>
      </c>
      <c r="J40" s="6" t="s">
        <v>1748</v>
      </c>
      <c r="K40" s="105" t="str">
        <f t="shared" si="0"/>
        <v>N/A</v>
      </c>
    </row>
    <row r="41" spans="1:11" x14ac:dyDescent="0.2">
      <c r="A41" s="128" t="s">
        <v>662</v>
      </c>
      <c r="B41" s="72" t="s">
        <v>213</v>
      </c>
      <c r="C41" s="57">
        <v>99.264794925999993</v>
      </c>
      <c r="D41" s="5" t="str">
        <f t="shared" si="4"/>
        <v>N/A</v>
      </c>
      <c r="E41" s="57">
        <v>99.680260567999994</v>
      </c>
      <c r="F41" s="5" t="str">
        <f t="shared" si="4"/>
        <v>N/A</v>
      </c>
      <c r="G41" s="57">
        <v>99.713950694999994</v>
      </c>
      <c r="H41" s="5" t="str">
        <f t="shared" si="5"/>
        <v>N/A</v>
      </c>
      <c r="I41" s="6">
        <v>0.41849999999999998</v>
      </c>
      <c r="J41" s="6">
        <v>3.3799999999999997E-2</v>
      </c>
      <c r="K41" s="105" t="str">
        <f t="shared" si="0"/>
        <v>Yes</v>
      </c>
    </row>
    <row r="42" spans="1:11" x14ac:dyDescent="0.2">
      <c r="A42" s="128" t="s">
        <v>663</v>
      </c>
      <c r="B42" s="72" t="s">
        <v>213</v>
      </c>
      <c r="C42" s="57">
        <v>99.264794925999993</v>
      </c>
      <c r="D42" s="5" t="str">
        <f t="shared" si="4"/>
        <v>N/A</v>
      </c>
      <c r="E42" s="57">
        <v>99.680260567999994</v>
      </c>
      <c r="F42" s="5" t="str">
        <f t="shared" si="4"/>
        <v>N/A</v>
      </c>
      <c r="G42" s="57">
        <v>99.713950694999994</v>
      </c>
      <c r="H42" s="5" t="str">
        <f t="shared" si="5"/>
        <v>N/A</v>
      </c>
      <c r="I42" s="6">
        <v>0.41849999999999998</v>
      </c>
      <c r="J42" s="6">
        <v>3.3799999999999997E-2</v>
      </c>
      <c r="K42" s="105" t="str">
        <f t="shared" si="0"/>
        <v>Yes</v>
      </c>
    </row>
    <row r="43" spans="1:11" x14ac:dyDescent="0.2">
      <c r="A43" s="128" t="s">
        <v>664</v>
      </c>
      <c r="B43" s="72" t="s">
        <v>213</v>
      </c>
      <c r="C43" s="57">
        <v>0</v>
      </c>
      <c r="D43" s="5" t="str">
        <f t="shared" si="4"/>
        <v>N/A</v>
      </c>
      <c r="E43" s="57">
        <v>0</v>
      </c>
      <c r="F43" s="5" t="str">
        <f t="shared" si="4"/>
        <v>N/A</v>
      </c>
      <c r="G43" s="57">
        <v>0</v>
      </c>
      <c r="H43" s="5" t="str">
        <f t="shared" si="5"/>
        <v>N/A</v>
      </c>
      <c r="I43" s="6" t="s">
        <v>1748</v>
      </c>
      <c r="J43" s="6" t="s">
        <v>1748</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1748</v>
      </c>
      <c r="J44" s="6" t="s">
        <v>1748</v>
      </c>
      <c r="K44" s="105" t="str">
        <f t="shared" si="0"/>
        <v>N/A</v>
      </c>
    </row>
    <row r="45" spans="1:11" x14ac:dyDescent="0.2">
      <c r="A45" s="128" t="s">
        <v>666</v>
      </c>
      <c r="B45" s="72" t="s">
        <v>213</v>
      </c>
      <c r="C45" s="57">
        <v>0.73520507430000004</v>
      </c>
      <c r="D45" s="5" t="str">
        <f t="shared" si="4"/>
        <v>N/A</v>
      </c>
      <c r="E45" s="57">
        <v>0.31973943189999998</v>
      </c>
      <c r="F45" s="5" t="str">
        <f t="shared" si="4"/>
        <v>N/A</v>
      </c>
      <c r="G45" s="57">
        <v>0.2860493046</v>
      </c>
      <c r="H45" s="5" t="str">
        <f t="shared" si="5"/>
        <v>N/A</v>
      </c>
      <c r="I45" s="6">
        <v>-56.5</v>
      </c>
      <c r="J45" s="6">
        <v>-10.5</v>
      </c>
      <c r="K45" s="105" t="str">
        <f t="shared" si="0"/>
        <v>Yes</v>
      </c>
    </row>
    <row r="46" spans="1:11" x14ac:dyDescent="0.2">
      <c r="A46" s="128" t="s">
        <v>350</v>
      </c>
      <c r="B46" s="72" t="s">
        <v>213</v>
      </c>
      <c r="C46" s="56">
        <v>0</v>
      </c>
      <c r="D46" s="5" t="str">
        <f t="shared" si="4"/>
        <v>N/A</v>
      </c>
      <c r="E46" s="56">
        <v>0</v>
      </c>
      <c r="F46" s="5" t="str">
        <f t="shared" si="4"/>
        <v>N/A</v>
      </c>
      <c r="G46" s="56">
        <v>0</v>
      </c>
      <c r="H46" s="5" t="str">
        <f t="shared" si="5"/>
        <v>N/A</v>
      </c>
      <c r="I46" s="6" t="s">
        <v>1748</v>
      </c>
      <c r="J46" s="6" t="s">
        <v>1748</v>
      </c>
      <c r="K46" s="105" t="str">
        <f t="shared" si="0"/>
        <v>N/A</v>
      </c>
    </row>
    <row r="47" spans="1:11" x14ac:dyDescent="0.2">
      <c r="A47" s="128" t="s">
        <v>667</v>
      </c>
      <c r="B47" s="72" t="s">
        <v>213</v>
      </c>
      <c r="C47" s="57" t="s">
        <v>1748</v>
      </c>
      <c r="D47" s="5" t="str">
        <f t="shared" si="4"/>
        <v>N/A</v>
      </c>
      <c r="E47" s="57" t="s">
        <v>1748</v>
      </c>
      <c r="F47" s="5" t="str">
        <f t="shared" si="4"/>
        <v>N/A</v>
      </c>
      <c r="G47" s="57" t="s">
        <v>1748</v>
      </c>
      <c r="H47" s="5" t="str">
        <f t="shared" si="5"/>
        <v>N/A</v>
      </c>
      <c r="I47" s="6" t="s">
        <v>1748</v>
      </c>
      <c r="J47" s="6" t="s">
        <v>1748</v>
      </c>
      <c r="K47" s="105" t="str">
        <f t="shared" si="0"/>
        <v>N/A</v>
      </c>
    </row>
    <row r="48" spans="1:11" x14ac:dyDescent="0.2">
      <c r="A48" s="128" t="s">
        <v>668</v>
      </c>
      <c r="B48" s="72" t="s">
        <v>213</v>
      </c>
      <c r="C48" s="57" t="s">
        <v>1748</v>
      </c>
      <c r="D48" s="5" t="str">
        <f t="shared" si="4"/>
        <v>N/A</v>
      </c>
      <c r="E48" s="57" t="s">
        <v>1748</v>
      </c>
      <c r="F48" s="5" t="str">
        <f t="shared" si="4"/>
        <v>N/A</v>
      </c>
      <c r="G48" s="57" t="s">
        <v>1748</v>
      </c>
      <c r="H48" s="5" t="str">
        <f t="shared" si="5"/>
        <v>N/A</v>
      </c>
      <c r="I48" s="6" t="s">
        <v>1748</v>
      </c>
      <c r="J48" s="6" t="s">
        <v>1748</v>
      </c>
      <c r="K48" s="105" t="str">
        <f t="shared" si="0"/>
        <v>N/A</v>
      </c>
    </row>
    <row r="49" spans="1:11" x14ac:dyDescent="0.2">
      <c r="A49" s="128" t="s">
        <v>669</v>
      </c>
      <c r="B49" s="72" t="s">
        <v>213</v>
      </c>
      <c r="C49" s="57" t="s">
        <v>1748</v>
      </c>
      <c r="D49" s="5" t="str">
        <f t="shared" si="4"/>
        <v>N/A</v>
      </c>
      <c r="E49" s="57" t="s">
        <v>1748</v>
      </c>
      <c r="F49" s="5" t="str">
        <f t="shared" si="4"/>
        <v>N/A</v>
      </c>
      <c r="G49" s="57" t="s">
        <v>1748</v>
      </c>
      <c r="H49" s="5" t="str">
        <f t="shared" si="5"/>
        <v>N/A</v>
      </c>
      <c r="I49" s="6" t="s">
        <v>1748</v>
      </c>
      <c r="J49" s="6" t="s">
        <v>1748</v>
      </c>
      <c r="K49" s="105" t="str">
        <f t="shared" si="0"/>
        <v>N/A</v>
      </c>
    </row>
    <row r="50" spans="1:11" x14ac:dyDescent="0.2">
      <c r="A50" s="128" t="s">
        <v>670</v>
      </c>
      <c r="B50" s="72" t="s">
        <v>213</v>
      </c>
      <c r="C50" s="57" t="s">
        <v>1748</v>
      </c>
      <c r="D50" s="5" t="str">
        <f t="shared" si="4"/>
        <v>N/A</v>
      </c>
      <c r="E50" s="57" t="s">
        <v>1748</v>
      </c>
      <c r="F50" s="5" t="str">
        <f t="shared" si="4"/>
        <v>N/A</v>
      </c>
      <c r="G50" s="57" t="s">
        <v>1748</v>
      </c>
      <c r="H50" s="5" t="str">
        <f t="shared" si="5"/>
        <v>N/A</v>
      </c>
      <c r="I50" s="6" t="s">
        <v>1748</v>
      </c>
      <c r="J50" s="6" t="s">
        <v>1748</v>
      </c>
      <c r="K50" s="105" t="str">
        <f t="shared" si="0"/>
        <v>N/A</v>
      </c>
    </row>
    <row r="51" spans="1:11" x14ac:dyDescent="0.2">
      <c r="A51" s="128" t="s">
        <v>351</v>
      </c>
      <c r="B51" s="22" t="s">
        <v>213</v>
      </c>
      <c r="C51" s="56">
        <v>15206168</v>
      </c>
      <c r="D51" s="22" t="s">
        <v>213</v>
      </c>
      <c r="E51" s="23">
        <v>18982372</v>
      </c>
      <c r="F51" s="22" t="s">
        <v>213</v>
      </c>
      <c r="G51" s="23">
        <v>22865965</v>
      </c>
      <c r="H51" s="22" t="s">
        <v>213</v>
      </c>
      <c r="I51" s="6">
        <v>24.83</v>
      </c>
      <c r="J51" s="6">
        <v>20.46</v>
      </c>
      <c r="K51" s="105" t="str">
        <f t="shared" si="0"/>
        <v>Yes</v>
      </c>
    </row>
    <row r="52" spans="1:11" x14ac:dyDescent="0.2">
      <c r="A52" s="128" t="s">
        <v>352</v>
      </c>
      <c r="B52" s="22" t="s">
        <v>213</v>
      </c>
      <c r="C52" s="57">
        <v>98.868531505999997</v>
      </c>
      <c r="D52" s="5" t="str">
        <f t="shared" ref="D52:D54" si="6">IF($B52="N/A","N/A",IF(C52&gt;15,"No",IF(C52&lt;-15,"No","Yes")))</f>
        <v>N/A</v>
      </c>
      <c r="E52" s="4">
        <v>98.983435790000001</v>
      </c>
      <c r="F52" s="5" t="str">
        <f t="shared" ref="F52:F54" si="7">IF($B52="N/A","N/A",IF(E52&gt;15,"No",IF(E52&lt;-15,"No","Yes")))</f>
        <v>N/A</v>
      </c>
      <c r="G52" s="4">
        <v>95.688561579999998</v>
      </c>
      <c r="H52" s="5" t="str">
        <f t="shared" ref="H52:H54" si="8">IF($B52="N/A","N/A",IF(G52&gt;15,"No",IF(G52&lt;-15,"No","Yes")))</f>
        <v>N/A</v>
      </c>
      <c r="I52" s="6">
        <v>0.1162</v>
      </c>
      <c r="J52" s="6">
        <v>-3.33</v>
      </c>
      <c r="K52" s="105" t="str">
        <f t="shared" si="0"/>
        <v>Yes</v>
      </c>
    </row>
    <row r="53" spans="1:11" x14ac:dyDescent="0.2">
      <c r="A53" s="128" t="s">
        <v>353</v>
      </c>
      <c r="B53" s="22" t="s">
        <v>213</v>
      </c>
      <c r="C53" s="57">
        <v>0.7377664116</v>
      </c>
      <c r="D53" s="5" t="str">
        <f t="shared" si="6"/>
        <v>N/A</v>
      </c>
      <c r="E53" s="4">
        <v>0.62042299030000003</v>
      </c>
      <c r="F53" s="5" t="str">
        <f t="shared" si="7"/>
        <v>N/A</v>
      </c>
      <c r="G53" s="4">
        <v>3.8507449828000002</v>
      </c>
      <c r="H53" s="5" t="str">
        <f t="shared" si="8"/>
        <v>N/A</v>
      </c>
      <c r="I53" s="6">
        <v>-15.9</v>
      </c>
      <c r="J53" s="6">
        <v>520.70000000000005</v>
      </c>
      <c r="K53" s="105" t="str">
        <f t="shared" si="0"/>
        <v>No</v>
      </c>
    </row>
    <row r="54" spans="1:11" x14ac:dyDescent="0.2">
      <c r="A54" s="129" t="s">
        <v>354</v>
      </c>
      <c r="B54" s="113" t="s">
        <v>213</v>
      </c>
      <c r="C54" s="130">
        <v>0.36808747609999998</v>
      </c>
      <c r="D54" s="114" t="str">
        <f t="shared" si="6"/>
        <v>N/A</v>
      </c>
      <c r="E54" s="118">
        <v>0.38424597310000003</v>
      </c>
      <c r="F54" s="114" t="str">
        <f t="shared" si="7"/>
        <v>N/A</v>
      </c>
      <c r="G54" s="118">
        <v>0.44046686860000001</v>
      </c>
      <c r="H54" s="114" t="str">
        <f t="shared" si="8"/>
        <v>N/A</v>
      </c>
      <c r="I54" s="115">
        <v>4.3899999999999997</v>
      </c>
      <c r="J54" s="115">
        <v>14.63</v>
      </c>
      <c r="K54" s="116" t="str">
        <f t="shared" si="0"/>
        <v>Yes</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21000184</v>
      </c>
      <c r="D6" s="5" t="str">
        <f>IF($B6="N/A","N/A",IF(C6&gt;15,"No",IF(C6&lt;-15,"No","Yes")))</f>
        <v>N/A</v>
      </c>
      <c r="E6" s="23">
        <v>21543360</v>
      </c>
      <c r="F6" s="5" t="str">
        <f>IF($B6="N/A","N/A",IF(E6&gt;15,"No",IF(E6&lt;-15,"No","Yes")))</f>
        <v>N/A</v>
      </c>
      <c r="G6" s="23">
        <v>20919377</v>
      </c>
      <c r="H6" s="5" t="str">
        <f>IF($B6="N/A","N/A",IF(G6&gt;15,"No",IF(G6&lt;-15,"No","Yes")))</f>
        <v>N/A</v>
      </c>
      <c r="I6" s="6">
        <v>2.5870000000000002</v>
      </c>
      <c r="J6" s="6">
        <v>-2.9</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7.7189799860999999</v>
      </c>
      <c r="D9" s="5" t="str">
        <f t="shared" ref="D9:D15" si="1">IF($B9="N/A","N/A",IF(C9&gt;15,"No",IF(C9&lt;-15,"No","Yes")))</f>
        <v>N/A</v>
      </c>
      <c r="E9" s="4">
        <v>6.9941596853999997</v>
      </c>
      <c r="F9" s="5" t="str">
        <f t="shared" ref="F9:F15" si="2">IF($B9="N/A","N/A",IF(E9&gt;15,"No",IF(E9&lt;-15,"No","Yes")))</f>
        <v>N/A</v>
      </c>
      <c r="G9" s="4">
        <v>6.9425155443</v>
      </c>
      <c r="H9" s="5" t="str">
        <f t="shared" ref="H9:H15" si="3">IF($B9="N/A","N/A",IF(G9&gt;15,"No",IF(G9&lt;-15,"No","Yes")))</f>
        <v>N/A</v>
      </c>
      <c r="I9" s="6">
        <v>-9.39</v>
      </c>
      <c r="J9" s="6">
        <v>-0.73799999999999999</v>
      </c>
      <c r="K9" s="105" t="str">
        <f t="shared" si="0"/>
        <v>Yes</v>
      </c>
    </row>
    <row r="10" spans="1:11" x14ac:dyDescent="0.2">
      <c r="A10" s="124" t="s">
        <v>36</v>
      </c>
      <c r="B10" s="22" t="s">
        <v>213</v>
      </c>
      <c r="C10" s="57">
        <v>0.34489006589999999</v>
      </c>
      <c r="D10" s="5" t="str">
        <f t="shared" si="1"/>
        <v>N/A</v>
      </c>
      <c r="E10" s="4">
        <v>0.2214399779</v>
      </c>
      <c r="F10" s="5" t="str">
        <f t="shared" si="2"/>
        <v>N/A</v>
      </c>
      <c r="G10" s="4">
        <v>0.13007252959999999</v>
      </c>
      <c r="H10" s="5" t="str">
        <f t="shared" si="3"/>
        <v>N/A</v>
      </c>
      <c r="I10" s="6">
        <v>-35.799999999999997</v>
      </c>
      <c r="J10" s="6">
        <v>-41.3</v>
      </c>
      <c r="K10" s="105" t="str">
        <f t="shared" si="0"/>
        <v>No</v>
      </c>
    </row>
    <row r="11" spans="1:11" x14ac:dyDescent="0.2">
      <c r="A11" s="124" t="s">
        <v>37</v>
      </c>
      <c r="B11" s="22" t="s">
        <v>213</v>
      </c>
      <c r="C11" s="57">
        <v>0.71295939460000002</v>
      </c>
      <c r="D11" s="5" t="str">
        <f t="shared" si="1"/>
        <v>N/A</v>
      </c>
      <c r="E11" s="4">
        <v>0.57044899859999998</v>
      </c>
      <c r="F11" s="5" t="str">
        <f t="shared" si="2"/>
        <v>N/A</v>
      </c>
      <c r="G11" s="4">
        <v>0</v>
      </c>
      <c r="H11" s="5" t="str">
        <f t="shared" si="3"/>
        <v>N/A</v>
      </c>
      <c r="I11" s="6">
        <v>-20</v>
      </c>
      <c r="J11" s="6">
        <v>-100</v>
      </c>
      <c r="K11" s="105" t="str">
        <f t="shared" si="0"/>
        <v>No</v>
      </c>
    </row>
    <row r="12" spans="1:11" x14ac:dyDescent="0.2">
      <c r="A12" s="124" t="s">
        <v>38</v>
      </c>
      <c r="B12" s="22" t="s">
        <v>213</v>
      </c>
      <c r="C12" s="57">
        <v>8.3701419278000007</v>
      </c>
      <c r="D12" s="5" t="str">
        <f t="shared" si="1"/>
        <v>N/A</v>
      </c>
      <c r="E12" s="4">
        <v>7.6045205145999999</v>
      </c>
      <c r="F12" s="5" t="str">
        <f t="shared" si="2"/>
        <v>N/A</v>
      </c>
      <c r="G12" s="4">
        <v>7.5765160166000003</v>
      </c>
      <c r="H12" s="5" t="str">
        <f t="shared" si="3"/>
        <v>N/A</v>
      </c>
      <c r="I12" s="6">
        <v>-9.15</v>
      </c>
      <c r="J12" s="6">
        <v>-0.36799999999999999</v>
      </c>
      <c r="K12" s="105" t="str">
        <f t="shared" si="0"/>
        <v>Yes</v>
      </c>
    </row>
    <row r="13" spans="1:11" x14ac:dyDescent="0.2">
      <c r="A13" s="124" t="s">
        <v>861</v>
      </c>
      <c r="B13" s="22" t="s">
        <v>213</v>
      </c>
      <c r="C13" s="57">
        <v>33.288355383999999</v>
      </c>
      <c r="D13" s="5" t="str">
        <f t="shared" si="1"/>
        <v>N/A</v>
      </c>
      <c r="E13" s="4">
        <v>29.306579620000001</v>
      </c>
      <c r="F13" s="5" t="str">
        <f t="shared" si="2"/>
        <v>N/A</v>
      </c>
      <c r="G13" s="4">
        <v>27.422655630000001</v>
      </c>
      <c r="H13" s="5" t="str">
        <f t="shared" si="3"/>
        <v>N/A</v>
      </c>
      <c r="I13" s="6">
        <v>-12</v>
      </c>
      <c r="J13" s="6">
        <v>-6.43</v>
      </c>
      <c r="K13" s="105" t="str">
        <f t="shared" si="0"/>
        <v>Yes</v>
      </c>
    </row>
    <row r="14" spans="1:11" x14ac:dyDescent="0.2">
      <c r="A14" s="124" t="s">
        <v>862</v>
      </c>
      <c r="B14" s="22" t="s">
        <v>213</v>
      </c>
      <c r="C14" s="57">
        <v>31.693215059</v>
      </c>
      <c r="D14" s="5" t="str">
        <f t="shared" si="1"/>
        <v>N/A</v>
      </c>
      <c r="E14" s="4">
        <v>28.086526975999998</v>
      </c>
      <c r="F14" s="5" t="str">
        <f t="shared" si="2"/>
        <v>N/A</v>
      </c>
      <c r="G14" s="4">
        <v>26.232645389000002</v>
      </c>
      <c r="H14" s="5" t="str">
        <f t="shared" si="3"/>
        <v>N/A</v>
      </c>
      <c r="I14" s="6">
        <v>-11.4</v>
      </c>
      <c r="J14" s="6">
        <v>-6.6</v>
      </c>
      <c r="K14" s="105" t="str">
        <f t="shared" si="0"/>
        <v>Yes</v>
      </c>
    </row>
    <row r="15" spans="1:11" x14ac:dyDescent="0.2">
      <c r="A15" s="124" t="s">
        <v>161</v>
      </c>
      <c r="B15" s="22" t="s">
        <v>213</v>
      </c>
      <c r="C15" s="57">
        <v>0.50313844870000002</v>
      </c>
      <c r="D15" s="5" t="str">
        <f t="shared" si="1"/>
        <v>N/A</v>
      </c>
      <c r="E15" s="4">
        <v>9.9176730099999999E-2</v>
      </c>
      <c r="F15" s="5" t="str">
        <f t="shared" si="2"/>
        <v>N/A</v>
      </c>
      <c r="G15" s="4">
        <v>9.3793424200000003E-2</v>
      </c>
      <c r="H15" s="5" t="str">
        <f t="shared" si="3"/>
        <v>N/A</v>
      </c>
      <c r="I15" s="6">
        <v>-80.3</v>
      </c>
      <c r="J15" s="6">
        <v>-5.43</v>
      </c>
      <c r="K15" s="105" t="str">
        <f t="shared" si="0"/>
        <v>Yes</v>
      </c>
    </row>
    <row r="16" spans="1:11" x14ac:dyDescent="0.2">
      <c r="A16" s="124" t="s">
        <v>162</v>
      </c>
      <c r="B16" s="22" t="s">
        <v>246</v>
      </c>
      <c r="C16" s="57">
        <v>87.670046128999999</v>
      </c>
      <c r="D16" s="5" t="str">
        <f>IF($B16="N/A","N/A",IF(C16&gt;95,"Yes","No"))</f>
        <v>No</v>
      </c>
      <c r="E16" s="4">
        <v>88.266561018999994</v>
      </c>
      <c r="F16" s="5" t="str">
        <f>IF($B16="N/A","N/A",IF(E16&gt;95,"Yes","No"))</f>
        <v>No</v>
      </c>
      <c r="G16" s="4">
        <v>88.310335437000006</v>
      </c>
      <c r="H16" s="5" t="str">
        <f>IF($B16="N/A","N/A",IF(G16&gt;95,"Yes","No"))</f>
        <v>No</v>
      </c>
      <c r="I16" s="6">
        <v>0.6804</v>
      </c>
      <c r="J16" s="6">
        <v>4.9599999999999998E-2</v>
      </c>
      <c r="K16" s="105" t="str">
        <f t="shared" ref="K16:K26" si="4">IF(J16="Div by 0", "N/A", IF(J16="N/A","N/A", IF(J16&gt;30, "No", IF(J16&lt;-30, "No", "Yes"))))</f>
        <v>Yes</v>
      </c>
    </row>
    <row r="17" spans="1:11" x14ac:dyDescent="0.2">
      <c r="A17" s="124" t="s">
        <v>863</v>
      </c>
      <c r="B17" s="38" t="s">
        <v>247</v>
      </c>
      <c r="C17" s="57">
        <v>19.253107496999998</v>
      </c>
      <c r="D17" s="5" t="str">
        <f>IF($B17="N/A","N/A",IF(C17&gt;90,"No",IF(C17&lt;50,"No","Yes")))</f>
        <v>No</v>
      </c>
      <c r="E17" s="4">
        <v>18.863561673</v>
      </c>
      <c r="F17" s="5" t="str">
        <f>IF($B17="N/A","N/A",IF(E17&gt;90,"No",IF(E17&lt;50,"No","Yes")))</f>
        <v>No</v>
      </c>
      <c r="G17" s="4">
        <v>18.176712432999999</v>
      </c>
      <c r="H17" s="5" t="str">
        <f>IF($B17="N/A","N/A",IF(G17&gt;90,"No",IF(G17&lt;50,"No","Yes")))</f>
        <v>No</v>
      </c>
      <c r="I17" s="6">
        <v>-2.02</v>
      </c>
      <c r="J17" s="6">
        <v>-3.64</v>
      </c>
      <c r="K17" s="105" t="str">
        <f t="shared" si="4"/>
        <v>Yes</v>
      </c>
    </row>
    <row r="18" spans="1:11" x14ac:dyDescent="0.2">
      <c r="A18" s="124" t="s">
        <v>864</v>
      </c>
      <c r="B18" s="38" t="s">
        <v>224</v>
      </c>
      <c r="C18" s="57">
        <v>22.227624291000001</v>
      </c>
      <c r="D18" s="5" t="str">
        <f t="shared" ref="D18:D23" si="5">IF($B18="N/A","N/A",IF(C18&gt;5,"No",IF(C18&lt;=0,"No","Yes")))</f>
        <v>No</v>
      </c>
      <c r="E18" s="4">
        <v>23.132394390000002</v>
      </c>
      <c r="F18" s="5" t="str">
        <f t="shared" ref="F18:F23" si="6">IF($B18="N/A","N/A",IF(E18&gt;5,"No",IF(E18&lt;=0,"No","Yes")))</f>
        <v>No</v>
      </c>
      <c r="G18" s="4">
        <v>23.228320804999999</v>
      </c>
      <c r="H18" s="5" t="str">
        <f t="shared" ref="H18:H23" si="7">IF($B18="N/A","N/A",IF(G18&gt;5,"No",IF(G18&lt;=0,"No","Yes")))</f>
        <v>No</v>
      </c>
      <c r="I18" s="6">
        <v>4.07</v>
      </c>
      <c r="J18" s="6">
        <v>0.41470000000000001</v>
      </c>
      <c r="K18" s="105" t="str">
        <f t="shared" si="4"/>
        <v>Yes</v>
      </c>
    </row>
    <row r="19" spans="1:11" x14ac:dyDescent="0.2">
      <c r="A19" s="124" t="s">
        <v>865</v>
      </c>
      <c r="B19" s="38" t="s">
        <v>224</v>
      </c>
      <c r="C19" s="57">
        <v>4.6460116730000003</v>
      </c>
      <c r="D19" s="5" t="str">
        <f t="shared" si="5"/>
        <v>Yes</v>
      </c>
      <c r="E19" s="4">
        <v>4.5631693477999997</v>
      </c>
      <c r="F19" s="5" t="str">
        <f t="shared" si="6"/>
        <v>Yes</v>
      </c>
      <c r="G19" s="4">
        <v>4.5344227984999996</v>
      </c>
      <c r="H19" s="5" t="str">
        <f t="shared" si="7"/>
        <v>Yes</v>
      </c>
      <c r="I19" s="6">
        <v>-1.78</v>
      </c>
      <c r="J19" s="6">
        <v>-0.63</v>
      </c>
      <c r="K19" s="105" t="str">
        <f t="shared" si="4"/>
        <v>Yes</v>
      </c>
    </row>
    <row r="20" spans="1:11" x14ac:dyDescent="0.2">
      <c r="A20" s="124" t="s">
        <v>866</v>
      </c>
      <c r="B20" s="38" t="s">
        <v>224</v>
      </c>
      <c r="C20" s="57">
        <v>0.18801263839999999</v>
      </c>
      <c r="D20" s="5" t="str">
        <f t="shared" si="5"/>
        <v>Yes</v>
      </c>
      <c r="E20" s="4">
        <v>0.18854997549999999</v>
      </c>
      <c r="F20" s="5" t="str">
        <f t="shared" si="6"/>
        <v>Yes</v>
      </c>
      <c r="G20" s="4">
        <v>0.203275652</v>
      </c>
      <c r="H20" s="5" t="str">
        <f t="shared" si="7"/>
        <v>Yes</v>
      </c>
      <c r="I20" s="6">
        <v>0.2858</v>
      </c>
      <c r="J20" s="6">
        <v>7.81</v>
      </c>
      <c r="K20" s="105" t="str">
        <f t="shared" si="4"/>
        <v>Yes</v>
      </c>
    </row>
    <row r="21" spans="1:11" x14ac:dyDescent="0.2">
      <c r="A21" s="124" t="s">
        <v>867</v>
      </c>
      <c r="B21" s="22" t="s">
        <v>213</v>
      </c>
      <c r="C21" s="57">
        <v>3.3237803999999998E-3</v>
      </c>
      <c r="D21" s="5" t="str">
        <f t="shared" si="5"/>
        <v>N/A</v>
      </c>
      <c r="E21" s="4">
        <v>1.77780996E-2</v>
      </c>
      <c r="F21" s="5" t="str">
        <f t="shared" si="6"/>
        <v>N/A</v>
      </c>
      <c r="G21" s="4">
        <v>1.29640572E-2</v>
      </c>
      <c r="H21" s="5" t="str">
        <f t="shared" si="7"/>
        <v>N/A</v>
      </c>
      <c r="I21" s="6">
        <v>434.9</v>
      </c>
      <c r="J21" s="6">
        <v>-27.1</v>
      </c>
      <c r="K21" s="105" t="str">
        <f t="shared" si="4"/>
        <v>Yes</v>
      </c>
    </row>
    <row r="22" spans="1:11" x14ac:dyDescent="0.2">
      <c r="A22" s="124" t="s">
        <v>1703</v>
      </c>
      <c r="B22" s="22" t="s">
        <v>213</v>
      </c>
      <c r="C22" s="57">
        <v>1.0271338600000001E-2</v>
      </c>
      <c r="D22" s="5" t="str">
        <f t="shared" si="5"/>
        <v>N/A</v>
      </c>
      <c r="E22" s="4">
        <v>1.4055374799999999E-2</v>
      </c>
      <c r="F22" s="5" t="str">
        <f t="shared" si="6"/>
        <v>N/A</v>
      </c>
      <c r="G22" s="4">
        <v>1.6850406200000001E-2</v>
      </c>
      <c r="H22" s="5" t="str">
        <f t="shared" si="7"/>
        <v>N/A</v>
      </c>
      <c r="I22" s="6">
        <v>36.840000000000003</v>
      </c>
      <c r="J22" s="6">
        <v>19.89</v>
      </c>
      <c r="K22" s="105" t="str">
        <f t="shared" si="4"/>
        <v>Yes</v>
      </c>
    </row>
    <row r="23" spans="1:11" x14ac:dyDescent="0.2">
      <c r="A23" s="124" t="s">
        <v>868</v>
      </c>
      <c r="B23" s="22" t="s">
        <v>213</v>
      </c>
      <c r="C23" s="57">
        <v>2.2095044999999999E-3</v>
      </c>
      <c r="D23" s="5" t="str">
        <f t="shared" si="5"/>
        <v>N/A</v>
      </c>
      <c r="E23" s="4">
        <v>2.5854834000000001E-3</v>
      </c>
      <c r="F23" s="5" t="str">
        <f t="shared" si="6"/>
        <v>N/A</v>
      </c>
      <c r="G23" s="4">
        <v>5.8797159999999995E-4</v>
      </c>
      <c r="H23" s="5" t="str">
        <f t="shared" si="7"/>
        <v>N/A</v>
      </c>
      <c r="I23" s="6">
        <v>17.02</v>
      </c>
      <c r="J23" s="6">
        <v>-77.3</v>
      </c>
      <c r="K23" s="105" t="str">
        <f t="shared" si="4"/>
        <v>No</v>
      </c>
    </row>
    <row r="24" spans="1:11" x14ac:dyDescent="0.2">
      <c r="A24" s="124" t="s">
        <v>869</v>
      </c>
      <c r="B24" s="22" t="s">
        <v>232</v>
      </c>
      <c r="C24" s="57">
        <v>3.1355153841000001</v>
      </c>
      <c r="D24" s="5" t="str">
        <f>IF($B24="N/A","N/A",IF(C24&gt;10,"No",IF(C24&lt;1,"No","Yes")))</f>
        <v>Yes</v>
      </c>
      <c r="E24" s="4">
        <v>3.1273441097000001</v>
      </c>
      <c r="F24" s="5" t="str">
        <f>IF($B24="N/A","N/A",IF(E24&gt;10,"No",IF(E24&lt;1,"No","Yes")))</f>
        <v>Yes</v>
      </c>
      <c r="G24" s="4">
        <v>3.1592623432</v>
      </c>
      <c r="H24" s="5" t="str">
        <f>IF($B24="N/A","N/A",IF(G24&gt;10,"No",IF(G24&lt;1,"No","Yes")))</f>
        <v>Yes</v>
      </c>
      <c r="I24" s="6">
        <v>-0.26100000000000001</v>
      </c>
      <c r="J24" s="6">
        <v>1.0209999999999999</v>
      </c>
      <c r="K24" s="105" t="str">
        <f t="shared" si="4"/>
        <v>Yes</v>
      </c>
    </row>
    <row r="25" spans="1:11" x14ac:dyDescent="0.2">
      <c r="A25" s="124" t="s">
        <v>870</v>
      </c>
      <c r="B25" s="60" t="s">
        <v>239</v>
      </c>
      <c r="C25" s="57">
        <v>23.496456031000001</v>
      </c>
      <c r="D25" s="5" t="str">
        <f>IF($B25="N/A","N/A",IF(C25&gt;10,"No",IF(C25&lt;=0,"No","Yes")))</f>
        <v>No</v>
      </c>
      <c r="E25" s="4">
        <v>23.649412162000001</v>
      </c>
      <c r="F25" s="5" t="str">
        <f>IF($B25="N/A","N/A",IF(E25&gt;10,"No",IF(E25&lt;=0,"No","Yes")))</f>
        <v>No</v>
      </c>
      <c r="G25" s="4">
        <v>23.673855106000001</v>
      </c>
      <c r="H25" s="5" t="str">
        <f>IF($B25="N/A","N/A",IF(G25&gt;10,"No",IF(G25&lt;=0,"No","Yes")))</f>
        <v>No</v>
      </c>
      <c r="I25" s="6">
        <v>0.65100000000000002</v>
      </c>
      <c r="J25" s="6">
        <v>0.10340000000000001</v>
      </c>
      <c r="K25" s="105" t="str">
        <f t="shared" si="4"/>
        <v>Yes</v>
      </c>
    </row>
    <row r="26" spans="1:11" x14ac:dyDescent="0.2">
      <c r="A26" s="124" t="s">
        <v>871</v>
      </c>
      <c r="B26" s="38" t="s">
        <v>248</v>
      </c>
      <c r="C26" s="57">
        <v>12.32977292</v>
      </c>
      <c r="D26" s="5" t="str">
        <f>IF($B26="N/A","N/A",IF(C26&gt;=5,"No",IF(C26&lt;0,"No","Yes")))</f>
        <v>No</v>
      </c>
      <c r="E26" s="4">
        <v>11.732259963000001</v>
      </c>
      <c r="F26" s="5" t="str">
        <f>IF($B26="N/A","N/A",IF(E26&gt;=5,"No",IF(E26&lt;0,"No","Yes")))</f>
        <v>No</v>
      </c>
      <c r="G26" s="4">
        <v>11.689291703</v>
      </c>
      <c r="H26" s="5" t="str">
        <f>IF($B26="N/A","N/A",IF(G26&gt;=5,"No",IF(G26&lt;0,"No","Yes")))</f>
        <v>No</v>
      </c>
      <c r="I26" s="6">
        <v>-4.8499999999999996</v>
      </c>
      <c r="J26" s="6">
        <v>-0.36599999999999999</v>
      </c>
      <c r="K26" s="105" t="str">
        <f t="shared" si="4"/>
        <v>Yes</v>
      </c>
    </row>
    <row r="27" spans="1:11" x14ac:dyDescent="0.2">
      <c r="A27" s="124" t="s">
        <v>14</v>
      </c>
      <c r="B27" s="38" t="s">
        <v>249</v>
      </c>
      <c r="C27" s="57">
        <v>0.32140670770000002</v>
      </c>
      <c r="D27" s="5" t="str">
        <f>IF($B27="N/A","N/A",IF(C27&gt;15,"No",IF(C27&lt;=0,"No","Yes")))</f>
        <v>Yes</v>
      </c>
      <c r="E27" s="4">
        <v>0.36699474920000003</v>
      </c>
      <c r="F27" s="5" t="str">
        <f>IF($B27="N/A","N/A",IF(E27&gt;15,"No",IF(E27&lt;=0,"No","Yes")))</f>
        <v>Yes</v>
      </c>
      <c r="G27" s="4">
        <v>0.36668874029999998</v>
      </c>
      <c r="H27" s="5" t="str">
        <f>IF($B27="N/A","N/A",IF(G27&gt;15,"No",IF(G27&lt;=0,"No","Yes")))</f>
        <v>Yes</v>
      </c>
      <c r="I27" s="6">
        <v>14.18</v>
      </c>
      <c r="J27" s="6">
        <v>-8.3000000000000004E-2</v>
      </c>
      <c r="K27" s="105" t="str">
        <f>IF(J27="Div by 0", "N/A", IF(J27="N/A","N/A", IF(J27&gt;30, "No", IF(J27&lt;-30, "No", "Yes"))))</f>
        <v>Yes</v>
      </c>
    </row>
    <row r="28" spans="1:11" x14ac:dyDescent="0.2">
      <c r="A28" s="124" t="s">
        <v>872</v>
      </c>
      <c r="B28" s="22" t="s">
        <v>213</v>
      </c>
      <c r="C28" s="59">
        <v>68.503866896000005</v>
      </c>
      <c r="D28" s="5" t="str">
        <f>IF($B28="N/A","N/A",IF(C28&gt;15,"No",IF(C28&lt;-15,"No","Yes")))</f>
        <v>N/A</v>
      </c>
      <c r="E28" s="24">
        <v>66.995294891</v>
      </c>
      <c r="F28" s="5" t="str">
        <f>IF($B28="N/A","N/A",IF(E28&gt;15,"No",IF(E28&lt;-15,"No","Yes")))</f>
        <v>N/A</v>
      </c>
      <c r="G28" s="24">
        <v>66.612457469000006</v>
      </c>
      <c r="H28" s="5" t="str">
        <f>IF($B28="N/A","N/A",IF(G28&gt;15,"No",IF(G28&lt;-15,"No","Yes")))</f>
        <v>N/A</v>
      </c>
      <c r="I28" s="6">
        <v>-2.2000000000000002</v>
      </c>
      <c r="J28" s="6">
        <v>-0.57099999999999995</v>
      </c>
      <c r="K28" s="105" t="str">
        <f>IF(J28="Div by 0", "N/A", IF(J28="N/A","N/A", IF(J28&gt;30, "No", IF(J28&lt;-30, "No", "Yes"))))</f>
        <v>Yes</v>
      </c>
    </row>
    <row r="29" spans="1:11" x14ac:dyDescent="0.2">
      <c r="A29" s="124" t="s">
        <v>376</v>
      </c>
      <c r="B29" s="22" t="s">
        <v>250</v>
      </c>
      <c r="C29" s="57">
        <v>13.934344575000001</v>
      </c>
      <c r="D29" s="5" t="str">
        <f>IF($B29="N/A","N/A",IF(C29&gt;35,"No",IF(C29&lt;10,"No","Yes")))</f>
        <v>Yes</v>
      </c>
      <c r="E29" s="4">
        <v>13.762843865000001</v>
      </c>
      <c r="F29" s="5" t="str">
        <f>IF($B29="N/A","N/A",IF(E29&gt;35,"No",IF(E29&lt;10,"No","Yes")))</f>
        <v>Yes</v>
      </c>
      <c r="G29" s="4">
        <v>13.444807654</v>
      </c>
      <c r="H29" s="5" t="str">
        <f>IF($B29="N/A","N/A",IF(G29&gt;35,"No",IF(G29&lt;10,"No","Yes")))</f>
        <v>Yes</v>
      </c>
      <c r="I29" s="6">
        <v>-1.23</v>
      </c>
      <c r="J29" s="6">
        <v>-2.31</v>
      </c>
      <c r="K29" s="105" t="str">
        <f t="shared" ref="K29:K54" si="8">IF(J29="Div by 0", "N/A", IF(J29="N/A","N/A", IF(J29&gt;30, "No", IF(J29&lt;-30, "No", "Yes"))))</f>
        <v>Yes</v>
      </c>
    </row>
    <row r="30" spans="1:11" x14ac:dyDescent="0.2">
      <c r="A30" s="124" t="s">
        <v>377</v>
      </c>
      <c r="B30" s="22" t="s">
        <v>251</v>
      </c>
      <c r="C30" s="57">
        <v>4.5273555698000001</v>
      </c>
      <c r="D30" s="5" t="str">
        <f>IF($B30="N/A","N/A",IF(C30&gt;20,"No",IF(C30&lt;2,"No","Yes")))</f>
        <v>Yes</v>
      </c>
      <c r="E30" s="4">
        <v>4.26520747</v>
      </c>
      <c r="F30" s="5" t="str">
        <f>IF($B30="N/A","N/A",IF(E30&gt;20,"No",IF(E30&lt;2,"No","Yes")))</f>
        <v>Yes</v>
      </c>
      <c r="G30" s="4">
        <v>3.8673857257000002</v>
      </c>
      <c r="H30" s="5" t="str">
        <f>IF($B30="N/A","N/A",IF(G30&gt;20,"No",IF(G30&lt;2,"No","Yes")))</f>
        <v>Yes</v>
      </c>
      <c r="I30" s="6">
        <v>-5.79</v>
      </c>
      <c r="J30" s="6">
        <v>-9.33</v>
      </c>
      <c r="K30" s="105" t="str">
        <f t="shared" si="8"/>
        <v>Yes</v>
      </c>
    </row>
    <row r="31" spans="1:11" x14ac:dyDescent="0.2">
      <c r="A31" s="124" t="s">
        <v>378</v>
      </c>
      <c r="B31" s="22" t="s">
        <v>252</v>
      </c>
      <c r="C31" s="57">
        <v>1.1449756820999999</v>
      </c>
      <c r="D31" s="5" t="str">
        <f>IF($B31="N/A","N/A",IF(C31&gt;8,"No",IF(C31&lt;0.5,"No","Yes")))</f>
        <v>Yes</v>
      </c>
      <c r="E31" s="4">
        <v>1.1449606747000001</v>
      </c>
      <c r="F31" s="5" t="str">
        <f>IF($B31="N/A","N/A",IF(E31&gt;8,"No",IF(E31&lt;0.5,"No","Yes")))</f>
        <v>Yes</v>
      </c>
      <c r="G31" s="4">
        <v>1.1235707450000001</v>
      </c>
      <c r="H31" s="5" t="str">
        <f>IF($B31="N/A","N/A",IF(G31&gt;8,"No",IF(G31&lt;0.5,"No","Yes")))</f>
        <v>Yes</v>
      </c>
      <c r="I31" s="6">
        <v>-1E-3</v>
      </c>
      <c r="J31" s="6">
        <v>-1.87</v>
      </c>
      <c r="K31" s="105" t="str">
        <f t="shared" si="8"/>
        <v>Yes</v>
      </c>
    </row>
    <row r="32" spans="1:11" x14ac:dyDescent="0.2">
      <c r="A32" s="124" t="s">
        <v>379</v>
      </c>
      <c r="B32" s="22" t="s">
        <v>253</v>
      </c>
      <c r="C32" s="57">
        <v>7.5951763089000002</v>
      </c>
      <c r="D32" s="5" t="str">
        <f>IF($B32="N/A","N/A",IF(C32&gt;25,"No",IF(C32&lt;3,"No","Yes")))</f>
        <v>Yes</v>
      </c>
      <c r="E32" s="4">
        <v>7.8104019057</v>
      </c>
      <c r="F32" s="5" t="str">
        <f>IF($B32="N/A","N/A",IF(E32&gt;25,"No",IF(E32&lt;3,"No","Yes")))</f>
        <v>Yes</v>
      </c>
      <c r="G32" s="4">
        <v>7.9932781937000001</v>
      </c>
      <c r="H32" s="5" t="str">
        <f>IF($B32="N/A","N/A",IF(G32&gt;25,"No",IF(G32&lt;3,"No","Yes")))</f>
        <v>Yes</v>
      </c>
      <c r="I32" s="6">
        <v>2.8340000000000001</v>
      </c>
      <c r="J32" s="6">
        <v>2.3410000000000002</v>
      </c>
      <c r="K32" s="105" t="str">
        <f t="shared" si="8"/>
        <v>Yes</v>
      </c>
    </row>
    <row r="33" spans="1:11" x14ac:dyDescent="0.2">
      <c r="A33" s="124" t="s">
        <v>380</v>
      </c>
      <c r="B33" s="22" t="s">
        <v>254</v>
      </c>
      <c r="C33" s="57">
        <v>4.3256287659000003</v>
      </c>
      <c r="D33" s="5" t="str">
        <f>IF($B33="N/A","N/A",IF(C33&gt;25,"No",IF(C33&lt;2,"No","Yes")))</f>
        <v>Yes</v>
      </c>
      <c r="E33" s="4">
        <v>4.6847009936999999</v>
      </c>
      <c r="F33" s="5" t="str">
        <f>IF($B33="N/A","N/A",IF(E33&gt;25,"No",IF(E33&lt;2,"No","Yes")))</f>
        <v>Yes</v>
      </c>
      <c r="G33" s="4">
        <v>4.6236032745999998</v>
      </c>
      <c r="H33" s="5" t="str">
        <f>IF($B33="N/A","N/A",IF(G33&gt;25,"No",IF(G33&lt;2,"No","Yes")))</f>
        <v>Yes</v>
      </c>
      <c r="I33" s="6">
        <v>8.3010000000000002</v>
      </c>
      <c r="J33" s="6">
        <v>-1.3</v>
      </c>
      <c r="K33" s="105" t="str">
        <f t="shared" si="8"/>
        <v>Yes</v>
      </c>
    </row>
    <row r="34" spans="1:11" x14ac:dyDescent="0.2">
      <c r="A34" s="124" t="s">
        <v>381</v>
      </c>
      <c r="B34" s="22" t="s">
        <v>255</v>
      </c>
      <c r="C34" s="57">
        <v>0.54367142690000003</v>
      </c>
      <c r="D34" s="5" t="str">
        <f>IF($B34="N/A","N/A",IF(C34&gt;25,"No",IF(C34&lt;=0,"No","Yes")))</f>
        <v>Yes</v>
      </c>
      <c r="E34" s="4">
        <v>0.47927528479999998</v>
      </c>
      <c r="F34" s="5" t="str">
        <f>IF($B34="N/A","N/A",IF(E34&gt;25,"No",IF(E34&lt;=0,"No","Yes")))</f>
        <v>Yes</v>
      </c>
      <c r="G34" s="4">
        <v>0.51191773060000001</v>
      </c>
      <c r="H34" s="5" t="str">
        <f>IF($B34="N/A","N/A",IF(G34&gt;25,"No",IF(G34&lt;=0,"No","Yes")))</f>
        <v>Yes</v>
      </c>
      <c r="I34" s="6">
        <v>-11.8</v>
      </c>
      <c r="J34" s="6">
        <v>6.8109999999999999</v>
      </c>
      <c r="K34" s="105" t="str">
        <f t="shared" si="8"/>
        <v>Yes</v>
      </c>
    </row>
    <row r="35" spans="1:11" x14ac:dyDescent="0.2">
      <c r="A35" s="124" t="s">
        <v>382</v>
      </c>
      <c r="B35" s="22" t="s">
        <v>256</v>
      </c>
      <c r="C35" s="57">
        <v>23.807229499000002</v>
      </c>
      <c r="D35" s="5" t="str">
        <f>IF($B35="N/A","N/A",IF(C35&gt;20,"No",IF(C35&lt;4,"No","Yes")))</f>
        <v>No</v>
      </c>
      <c r="E35" s="4">
        <v>23.883006178999999</v>
      </c>
      <c r="F35" s="5" t="str">
        <f>IF($B35="N/A","N/A",IF(E35&gt;20,"No",IF(E35&lt;4,"No","Yes")))</f>
        <v>No</v>
      </c>
      <c r="G35" s="4">
        <v>25.218948919999999</v>
      </c>
      <c r="H35" s="5" t="str">
        <f>IF($B35="N/A","N/A",IF(G35&gt;20,"No",IF(G35&lt;4,"No","Yes")))</f>
        <v>No</v>
      </c>
      <c r="I35" s="6">
        <v>0.31830000000000003</v>
      </c>
      <c r="J35" s="6">
        <v>5.5940000000000003</v>
      </c>
      <c r="K35" s="105" t="str">
        <f t="shared" si="8"/>
        <v>Yes</v>
      </c>
    </row>
    <row r="36" spans="1:11" x14ac:dyDescent="0.2">
      <c r="A36" s="124" t="s">
        <v>383</v>
      </c>
      <c r="B36" s="22" t="s">
        <v>257</v>
      </c>
      <c r="C36" s="57">
        <v>1.1428471E-3</v>
      </c>
      <c r="D36" s="5" t="str">
        <f>IF($B36="N/A","N/A",IF(C36&gt;=3,"No",IF(C36&lt;0,"No","Yes")))</f>
        <v>Yes</v>
      </c>
      <c r="E36" s="4">
        <v>1.021196E-4</v>
      </c>
      <c r="F36" s="5" t="str">
        <f>IF($B36="N/A","N/A",IF(E36&gt;=3,"No",IF(E36&lt;0,"No","Yes")))</f>
        <v>Yes</v>
      </c>
      <c r="G36" s="4">
        <v>4.7802570999999996E-6</v>
      </c>
      <c r="H36" s="5" t="str">
        <f>IF($B36="N/A","N/A",IF(G36&gt;=3,"No",IF(G36&lt;0,"No","Yes")))</f>
        <v>Yes</v>
      </c>
      <c r="I36" s="6">
        <v>-91.1</v>
      </c>
      <c r="J36" s="6">
        <v>-95.3</v>
      </c>
      <c r="K36" s="105" t="str">
        <f t="shared" si="8"/>
        <v>No</v>
      </c>
    </row>
    <row r="37" spans="1:11" x14ac:dyDescent="0.2">
      <c r="A37" s="124" t="s">
        <v>384</v>
      </c>
      <c r="B37" s="22" t="s">
        <v>258</v>
      </c>
      <c r="C37" s="57">
        <v>23.289691176000002</v>
      </c>
      <c r="D37" s="5" t="str">
        <f>IF($B37="N/A","N/A",IF(C37&gt;=25,"No",IF(C37&lt;0,"No","Yes")))</f>
        <v>Yes</v>
      </c>
      <c r="E37" s="4">
        <v>24.335957808</v>
      </c>
      <c r="F37" s="5" t="str">
        <f>IF($B37="N/A","N/A",IF(E37&gt;=25,"No",IF(E37&lt;0,"No","Yes")))</f>
        <v>Yes</v>
      </c>
      <c r="G37" s="4">
        <v>25.669387764</v>
      </c>
      <c r="H37" s="5" t="str">
        <f>IF($B37="N/A","N/A",IF(G37&gt;=25,"No",IF(G37&lt;0,"No","Yes")))</f>
        <v>No</v>
      </c>
      <c r="I37" s="6">
        <v>4.492</v>
      </c>
      <c r="J37" s="6">
        <v>5.4790000000000001</v>
      </c>
      <c r="K37" s="105" t="str">
        <f t="shared" si="8"/>
        <v>Yes</v>
      </c>
    </row>
    <row r="38" spans="1:11" x14ac:dyDescent="0.2">
      <c r="A38" s="124" t="s">
        <v>385</v>
      </c>
      <c r="B38" s="22" t="s">
        <v>221</v>
      </c>
      <c r="C38" s="57">
        <v>4.5401602194999997</v>
      </c>
      <c r="D38" s="5" t="str">
        <f>IF($B38="N/A","N/A",IF(C38&gt;3,"Yes","No"))</f>
        <v>Yes</v>
      </c>
      <c r="E38" s="4">
        <v>4.1430074045999996</v>
      </c>
      <c r="F38" s="5" t="str">
        <f>IF($B38="N/A","N/A",IF(E38&gt;3,"Yes","No"))</f>
        <v>Yes</v>
      </c>
      <c r="G38" s="4">
        <v>4.2675075839999996</v>
      </c>
      <c r="H38" s="5" t="str">
        <f>IF($B38="N/A","N/A",IF(G38&gt;3,"Yes","No"))</f>
        <v>Yes</v>
      </c>
      <c r="I38" s="6">
        <v>-8.75</v>
      </c>
      <c r="J38" s="6">
        <v>3.0049999999999999</v>
      </c>
      <c r="K38" s="105" t="str">
        <f t="shared" si="8"/>
        <v>Yes</v>
      </c>
    </row>
    <row r="39" spans="1:11" x14ac:dyDescent="0.2">
      <c r="A39" s="124" t="s">
        <v>386</v>
      </c>
      <c r="B39" s="22" t="s">
        <v>220</v>
      </c>
      <c r="C39" s="57">
        <v>0.59951379469999999</v>
      </c>
      <c r="D39" s="5" t="str">
        <f>IF($B39="N/A","N/A",IF(C39&gt;1,"Yes","No"))</f>
        <v>No</v>
      </c>
      <c r="E39" s="4">
        <v>0.80486980679999998</v>
      </c>
      <c r="F39" s="5" t="str">
        <f>IF($B39="N/A","N/A",IF(E39&gt;1,"Yes","No"))</f>
        <v>No</v>
      </c>
      <c r="G39" s="4">
        <v>0.73256483689999996</v>
      </c>
      <c r="H39" s="5" t="str">
        <f>IF($B39="N/A","N/A",IF(G39&gt;1,"Yes","No"))</f>
        <v>No</v>
      </c>
      <c r="I39" s="6">
        <v>34.25</v>
      </c>
      <c r="J39" s="6">
        <v>-8.98</v>
      </c>
      <c r="K39" s="105" t="str">
        <f t="shared" si="8"/>
        <v>Yes</v>
      </c>
    </row>
    <row r="40" spans="1:11" x14ac:dyDescent="0.2">
      <c r="A40" s="124" t="s">
        <v>387</v>
      </c>
      <c r="B40" s="22" t="s">
        <v>213</v>
      </c>
      <c r="C40" s="57">
        <v>0</v>
      </c>
      <c r="D40" s="5" t="str">
        <f>IF($B40="N/A","N/A",IF(C40&gt;15,"No",IF(C40&lt;-15,"No","Yes")))</f>
        <v>N/A</v>
      </c>
      <c r="E40" s="4">
        <v>0</v>
      </c>
      <c r="F40" s="5" t="str">
        <f>IF($B40="N/A","N/A",IF(E40&gt;15,"No",IF(E40&lt;-15,"No","Yes")))</f>
        <v>N/A</v>
      </c>
      <c r="G40" s="4">
        <v>0</v>
      </c>
      <c r="H40" s="5" t="str">
        <f>IF($B40="N/A","N/A",IF(G40&gt;15,"No",IF(G40&lt;-15,"No","Yes")))</f>
        <v>N/A</v>
      </c>
      <c r="I40" s="6" t="s">
        <v>1748</v>
      </c>
      <c r="J40" s="6" t="s">
        <v>1748</v>
      </c>
      <c r="K40" s="105" t="str">
        <f t="shared" si="8"/>
        <v>N/A</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0</v>
      </c>
      <c r="D42" s="5" t="str">
        <f>IF($B42="N/A","N/A",IF(C42&gt;0,"Yes","No"))</f>
        <v>No</v>
      </c>
      <c r="E42" s="4">
        <v>0</v>
      </c>
      <c r="F42" s="5" t="str">
        <f>IF($B42="N/A","N/A",IF(E42&gt;0,"Yes","No"))</f>
        <v>No</v>
      </c>
      <c r="G42" s="4">
        <v>0</v>
      </c>
      <c r="H42" s="5" t="str">
        <f>IF($B42="N/A","N/A",IF(G42&gt;0,"Yes","No"))</f>
        <v>No</v>
      </c>
      <c r="I42" s="6" t="s">
        <v>1748</v>
      </c>
      <c r="J42" s="6" t="s">
        <v>1748</v>
      </c>
      <c r="K42" s="105" t="str">
        <f t="shared" si="8"/>
        <v>N/A</v>
      </c>
    </row>
    <row r="43" spans="1:11" x14ac:dyDescent="0.2">
      <c r="A43" s="124" t="s">
        <v>390</v>
      </c>
      <c r="B43" s="22" t="s">
        <v>259</v>
      </c>
      <c r="C43" s="57">
        <v>0.47646249190000001</v>
      </c>
      <c r="D43" s="5" t="str">
        <f>IF($B43="N/A","N/A",IF(C43&gt;0,"Yes","No"))</f>
        <v>Yes</v>
      </c>
      <c r="E43" s="4">
        <v>0.49329352520000003</v>
      </c>
      <c r="F43" s="5" t="str">
        <f>IF($B43="N/A","N/A",IF(E43&gt;0,"Yes","No"))</f>
        <v>Yes</v>
      </c>
      <c r="G43" s="4">
        <v>0.2312736178</v>
      </c>
      <c r="H43" s="5" t="str">
        <f>IF($B43="N/A","N/A",IF(G43&gt;0,"Yes","No"))</f>
        <v>Yes</v>
      </c>
      <c r="I43" s="6">
        <v>3.532</v>
      </c>
      <c r="J43" s="6">
        <v>-53.1</v>
      </c>
      <c r="K43" s="105" t="str">
        <f t="shared" si="8"/>
        <v>No</v>
      </c>
    </row>
    <row r="44" spans="1:11" x14ac:dyDescent="0.2">
      <c r="A44" s="124" t="s">
        <v>391</v>
      </c>
      <c r="B44" s="22" t="s">
        <v>259</v>
      </c>
      <c r="C44" s="57">
        <v>0</v>
      </c>
      <c r="D44" s="5" t="str">
        <f>IF($B44="N/A","N/A",IF(C44&gt;0,"Yes","No"))</f>
        <v>No</v>
      </c>
      <c r="E44" s="4">
        <v>0</v>
      </c>
      <c r="F44" s="5" t="str">
        <f>IF($B44="N/A","N/A",IF(E44&gt;0,"Yes","No"))</f>
        <v>No</v>
      </c>
      <c r="G44" s="4">
        <v>0</v>
      </c>
      <c r="H44" s="5" t="str">
        <f>IF($B44="N/A","N/A",IF(G44&gt;0,"Yes","No"))</f>
        <v>No</v>
      </c>
      <c r="I44" s="6" t="s">
        <v>1748</v>
      </c>
      <c r="J44" s="6" t="s">
        <v>1748</v>
      </c>
      <c r="K44" s="105" t="str">
        <f t="shared" si="8"/>
        <v>N/A</v>
      </c>
    </row>
    <row r="45" spans="1:11" x14ac:dyDescent="0.2">
      <c r="A45" s="124" t="s">
        <v>392</v>
      </c>
      <c r="B45" s="22" t="s">
        <v>220</v>
      </c>
      <c r="C45" s="57">
        <v>0</v>
      </c>
      <c r="D45" s="5" t="str">
        <f>IF($B45="N/A","N/A",IF(C45&gt;1,"Yes","No"))</f>
        <v>No</v>
      </c>
      <c r="E45" s="4">
        <v>0</v>
      </c>
      <c r="F45" s="5" t="str">
        <f>IF($B45="N/A","N/A",IF(E45&gt;1,"Yes","No"))</f>
        <v>No</v>
      </c>
      <c r="G45" s="4">
        <v>0</v>
      </c>
      <c r="H45" s="5" t="str">
        <f>IF($B45="N/A","N/A",IF(G45&gt;1,"Yes","No"))</f>
        <v>No</v>
      </c>
      <c r="I45" s="6" t="s">
        <v>1748</v>
      </c>
      <c r="J45" s="6" t="s">
        <v>1748</v>
      </c>
      <c r="K45" s="105" t="str">
        <f t="shared" si="8"/>
        <v>N/A</v>
      </c>
    </row>
    <row r="46" spans="1:11" x14ac:dyDescent="0.2">
      <c r="A46" s="124" t="s">
        <v>393</v>
      </c>
      <c r="B46" s="22" t="s">
        <v>259</v>
      </c>
      <c r="C46" s="57">
        <v>0.8464068696</v>
      </c>
      <c r="D46" s="5" t="str">
        <f>IF($B46="N/A","N/A",IF(C46&gt;0,"Yes","No"))</f>
        <v>Yes</v>
      </c>
      <c r="E46" s="4">
        <v>0.72810369409999998</v>
      </c>
      <c r="F46" s="5" t="str">
        <f>IF($B46="N/A","N/A",IF(E46&gt;0,"Yes","No"))</f>
        <v>Yes</v>
      </c>
      <c r="G46" s="4">
        <v>0.55301360070000005</v>
      </c>
      <c r="H46" s="5" t="str">
        <f>IF($B46="N/A","N/A",IF(G46&gt;0,"Yes","No"))</f>
        <v>Yes</v>
      </c>
      <c r="I46" s="6">
        <v>-14</v>
      </c>
      <c r="J46" s="6">
        <v>-24</v>
      </c>
      <c r="K46" s="105" t="str">
        <f t="shared" si="8"/>
        <v>Yes</v>
      </c>
    </row>
    <row r="47" spans="1:11" x14ac:dyDescent="0.2">
      <c r="A47" s="124" t="s">
        <v>394</v>
      </c>
      <c r="B47" s="22" t="s">
        <v>213</v>
      </c>
      <c r="C47" s="57">
        <v>6.65898927E-2</v>
      </c>
      <c r="D47" s="5" t="str">
        <f>IF($B47="N/A","N/A",IF(C47&gt;15,"No",IF(C47&lt;-15,"No","Yes")))</f>
        <v>N/A</v>
      </c>
      <c r="E47" s="4">
        <v>6.6489164200000006E-2</v>
      </c>
      <c r="F47" s="5" t="str">
        <f>IF($B47="N/A","N/A",IF(E47&gt;15,"No",IF(E47&lt;-15,"No","Yes")))</f>
        <v>N/A</v>
      </c>
      <c r="G47" s="4">
        <v>6.4093686900000002E-2</v>
      </c>
      <c r="H47" s="5" t="str">
        <f>IF($B47="N/A","N/A",IF(G47&gt;15,"No",IF(G47&lt;-15,"No","Yes")))</f>
        <v>N/A</v>
      </c>
      <c r="I47" s="6">
        <v>-0.151</v>
      </c>
      <c r="J47" s="6">
        <v>-3.6</v>
      </c>
      <c r="K47" s="105" t="str">
        <f t="shared" si="8"/>
        <v>Yes</v>
      </c>
    </row>
    <row r="48" spans="1:11" x14ac:dyDescent="0.2">
      <c r="A48" s="124" t="s">
        <v>395</v>
      </c>
      <c r="B48" s="22" t="s">
        <v>213</v>
      </c>
      <c r="C48" s="57">
        <v>0.84185929039999996</v>
      </c>
      <c r="D48" s="5" t="str">
        <f>IF($B48="N/A","N/A",IF(C48&gt;15,"No",IF(C48&lt;-15,"No","Yes")))</f>
        <v>N/A</v>
      </c>
      <c r="E48" s="4">
        <v>0.94771660499999999</v>
      </c>
      <c r="F48" s="5" t="str">
        <f>IF($B48="N/A","N/A",IF(E48&gt;15,"No",IF(E48&lt;-15,"No","Yes")))</f>
        <v>N/A</v>
      </c>
      <c r="G48" s="4">
        <v>1.0254750894</v>
      </c>
      <c r="H48" s="5" t="str">
        <f>IF($B48="N/A","N/A",IF(G48&gt;15,"No",IF(G48&lt;-15,"No","Yes")))</f>
        <v>N/A</v>
      </c>
      <c r="I48" s="6">
        <v>12.57</v>
      </c>
      <c r="J48" s="6">
        <v>8.2050000000000001</v>
      </c>
      <c r="K48" s="105" t="str">
        <f t="shared" si="8"/>
        <v>Yes</v>
      </c>
    </row>
    <row r="49" spans="1:11" x14ac:dyDescent="0.2">
      <c r="A49" s="124" t="s">
        <v>396</v>
      </c>
      <c r="B49" s="22" t="s">
        <v>213</v>
      </c>
      <c r="C49" s="57">
        <v>0.57172832389999995</v>
      </c>
      <c r="D49" s="5" t="str">
        <f>IF($B49="N/A","N/A",IF(C49&gt;15,"No",IF(C49&lt;-15,"No","Yes")))</f>
        <v>N/A</v>
      </c>
      <c r="E49" s="4">
        <v>0.52299641279999998</v>
      </c>
      <c r="F49" s="5" t="str">
        <f>IF($B49="N/A","N/A",IF(E49&gt;15,"No",IF(E49&lt;-15,"No","Yes")))</f>
        <v>N/A</v>
      </c>
      <c r="G49" s="4">
        <v>0.58662358830000005</v>
      </c>
      <c r="H49" s="5" t="str">
        <f>IF($B49="N/A","N/A",IF(G49&gt;15,"No",IF(G49&lt;-15,"No","Yes")))</f>
        <v>N/A</v>
      </c>
      <c r="I49" s="6">
        <v>-8.52</v>
      </c>
      <c r="J49" s="6">
        <v>12.17</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2.1413240950999999</v>
      </c>
      <c r="D51" s="5" t="str">
        <f>IF($B51="N/A","N/A",IF(C51&gt;15,"No",IF(C51&lt;-15,"No","Yes")))</f>
        <v>N/A</v>
      </c>
      <c r="E51" s="4">
        <v>2.3687066456000001</v>
      </c>
      <c r="F51" s="5" t="str">
        <f>IF($B51="N/A","N/A",IF(E51&gt;15,"No",IF(E51&lt;-15,"No","Yes")))</f>
        <v>N/A</v>
      </c>
      <c r="G51" s="4">
        <v>2.5897520752999998</v>
      </c>
      <c r="H51" s="5" t="str">
        <f>IF($B51="N/A","N/A",IF(G51&gt;15,"No",IF(G51&lt;-15,"No","Yes")))</f>
        <v>N/A</v>
      </c>
      <c r="I51" s="6">
        <v>10.62</v>
      </c>
      <c r="J51" s="6">
        <v>9.3320000000000007</v>
      </c>
      <c r="K51" s="105" t="str">
        <f t="shared" si="8"/>
        <v>Yes</v>
      </c>
    </row>
    <row r="52" spans="1:11" x14ac:dyDescent="0.2">
      <c r="A52" s="124" t="s">
        <v>399</v>
      </c>
      <c r="B52" s="22" t="s">
        <v>220</v>
      </c>
      <c r="C52" s="57">
        <v>10.176758451</v>
      </c>
      <c r="D52" s="5" t="str">
        <f>IF($B52="N/A","N/A",IF(C52&gt;1,"Yes","No"))</f>
        <v>Yes</v>
      </c>
      <c r="E52" s="4">
        <v>9.0012514296999999</v>
      </c>
      <c r="F52" s="5" t="str">
        <f>IF($B52="N/A","N/A",IF(E52&gt;1,"Yes","No"))</f>
        <v>Yes</v>
      </c>
      <c r="G52" s="4">
        <v>6.8357198208999996</v>
      </c>
      <c r="H52" s="5" t="str">
        <f>IF($B52="N/A","N/A",IF(G52&gt;1,"Yes","No"))</f>
        <v>Yes</v>
      </c>
      <c r="I52" s="6">
        <v>-11.6</v>
      </c>
      <c r="J52" s="6">
        <v>-24.1</v>
      </c>
      <c r="K52" s="105" t="str">
        <f t="shared" si="8"/>
        <v>Yes</v>
      </c>
    </row>
    <row r="53" spans="1:11" x14ac:dyDescent="0.2">
      <c r="A53" s="124" t="s">
        <v>400</v>
      </c>
      <c r="B53" s="22" t="s">
        <v>259</v>
      </c>
      <c r="C53" s="57">
        <v>0.56998072020000001</v>
      </c>
      <c r="D53" s="5" t="str">
        <f>IF($B53="N/A","N/A",IF(C53&gt;0,"Yes","No"))</f>
        <v>Yes</v>
      </c>
      <c r="E53" s="4">
        <v>0.55710901180000005</v>
      </c>
      <c r="F53" s="5" t="str">
        <f>IF($B53="N/A","N/A",IF(E53&gt;0,"Yes","No"))</f>
        <v>Yes</v>
      </c>
      <c r="G53" s="4">
        <v>0.66107131200000002</v>
      </c>
      <c r="H53" s="5" t="str">
        <f>IF($B53="N/A","N/A",IF(G53&gt;0,"Yes","No"))</f>
        <v>Yes</v>
      </c>
      <c r="I53" s="6">
        <v>-2.2599999999999998</v>
      </c>
      <c r="J53" s="6">
        <v>18.66</v>
      </c>
      <c r="K53" s="105" t="str">
        <f t="shared" si="8"/>
        <v>Yes</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05" t="str">
        <f t="shared" si="8"/>
        <v>N/A</v>
      </c>
    </row>
    <row r="55" spans="1:11" x14ac:dyDescent="0.2">
      <c r="A55" s="124" t="s">
        <v>873</v>
      </c>
      <c r="B55" s="22" t="s">
        <v>213</v>
      </c>
      <c r="C55" s="59">
        <v>106.13360169000001</v>
      </c>
      <c r="D55" s="5" t="str">
        <f>IF($B55="N/A","N/A",IF(C55&gt;15,"No",IF(C55&lt;-15,"No","Yes")))</f>
        <v>N/A</v>
      </c>
      <c r="E55" s="24">
        <v>106.25205158</v>
      </c>
      <c r="F55" s="5" t="str">
        <f>IF($B55="N/A","N/A",IF(E55&gt;15,"No",IF(E55&lt;-15,"No","Yes")))</f>
        <v>N/A</v>
      </c>
      <c r="G55" s="24">
        <v>106.98168722</v>
      </c>
      <c r="H55" s="5" t="str">
        <f>IF($B55="N/A","N/A",IF(G55&gt;15,"No",IF(G55&lt;-15,"No","Yes")))</f>
        <v>N/A</v>
      </c>
      <c r="I55" s="6">
        <v>0.1116</v>
      </c>
      <c r="J55" s="6">
        <v>0.68669999999999998</v>
      </c>
      <c r="K55" s="105" t="str">
        <f t="shared" ref="K55:K74" si="9">IF(J55="Div by 0", "N/A", IF(J55="N/A","N/A", IF(J55&gt;30, "No", IF(J55&lt;-30, "No", "Yes"))))</f>
        <v>Yes</v>
      </c>
    </row>
    <row r="56" spans="1:11" x14ac:dyDescent="0.2">
      <c r="A56" s="124" t="s">
        <v>874</v>
      </c>
      <c r="B56" s="22" t="s">
        <v>261</v>
      </c>
      <c r="C56" s="59">
        <v>85.647728244000007</v>
      </c>
      <c r="D56" s="5" t="str">
        <f>IF($B56="N/A","N/A",IF(C56&gt;90,"No",IF(C56&lt;20,"No","Yes")))</f>
        <v>Yes</v>
      </c>
      <c r="E56" s="24">
        <v>93.249481361999997</v>
      </c>
      <c r="F56" s="5" t="str">
        <f>IF($B56="N/A","N/A",IF(E56&gt;90,"No",IF(E56&lt;20,"No","Yes")))</f>
        <v>No</v>
      </c>
      <c r="G56" s="24">
        <v>95.973917448999998</v>
      </c>
      <c r="H56" s="5" t="str">
        <f>IF($B56="N/A","N/A",IF(G56&gt;90,"No",IF(G56&lt;20,"No","Yes")))</f>
        <v>No</v>
      </c>
      <c r="I56" s="6">
        <v>8.8759999999999994</v>
      </c>
      <c r="J56" s="6">
        <v>2.9220000000000002</v>
      </c>
      <c r="K56" s="105" t="str">
        <f t="shared" si="9"/>
        <v>Yes</v>
      </c>
    </row>
    <row r="57" spans="1:11" x14ac:dyDescent="0.2">
      <c r="A57" s="124" t="s">
        <v>875</v>
      </c>
      <c r="B57" s="22" t="s">
        <v>262</v>
      </c>
      <c r="C57" s="59">
        <v>47.261195074</v>
      </c>
      <c r="D57" s="5" t="str">
        <f>IF($B57="N/A","N/A",IF(C57&gt;60,"No",IF(C57&lt;10,"No","Yes")))</f>
        <v>Yes</v>
      </c>
      <c r="E57" s="24">
        <v>46.926201667000001</v>
      </c>
      <c r="F57" s="5" t="str">
        <f>IF($B57="N/A","N/A",IF(E57&gt;60,"No",IF(E57&lt;10,"No","Yes")))</f>
        <v>Yes</v>
      </c>
      <c r="G57" s="24">
        <v>46.451734354000003</v>
      </c>
      <c r="H57" s="5" t="str">
        <f>IF($B57="N/A","N/A",IF(G57&gt;60,"No",IF(G57&lt;10,"No","Yes")))</f>
        <v>Yes</v>
      </c>
      <c r="I57" s="6">
        <v>-0.70899999999999996</v>
      </c>
      <c r="J57" s="6">
        <v>-1.01</v>
      </c>
      <c r="K57" s="105" t="str">
        <f t="shared" si="9"/>
        <v>Yes</v>
      </c>
    </row>
    <row r="58" spans="1:11" ht="25.5" x14ac:dyDescent="0.2">
      <c r="A58" s="124" t="s">
        <v>876</v>
      </c>
      <c r="B58" s="22" t="s">
        <v>263</v>
      </c>
      <c r="C58" s="59">
        <v>75.188095505000007</v>
      </c>
      <c r="D58" s="5" t="str">
        <f>IF($B58="N/A","N/A",IF(C58&gt;100,"No",IF(C58&lt;10,"No","Yes")))</f>
        <v>Yes</v>
      </c>
      <c r="E58" s="24">
        <v>66.331841419</v>
      </c>
      <c r="F58" s="5" t="str">
        <f>IF($B58="N/A","N/A",IF(E58&gt;100,"No",IF(E58&lt;10,"No","Yes")))</f>
        <v>Yes</v>
      </c>
      <c r="G58" s="24">
        <v>67.815753646000005</v>
      </c>
      <c r="H58" s="5" t="str">
        <f>IF($B58="N/A","N/A",IF(G58&gt;100,"No",IF(G58&lt;10,"No","Yes")))</f>
        <v>Yes</v>
      </c>
      <c r="I58" s="6">
        <v>-11.8</v>
      </c>
      <c r="J58" s="6">
        <v>2.2370000000000001</v>
      </c>
      <c r="K58" s="105" t="str">
        <f t="shared" si="9"/>
        <v>Yes</v>
      </c>
    </row>
    <row r="59" spans="1:11" x14ac:dyDescent="0.2">
      <c r="A59" s="124" t="s">
        <v>877</v>
      </c>
      <c r="B59" s="22" t="s">
        <v>264</v>
      </c>
      <c r="C59" s="59">
        <v>137.69826413999999</v>
      </c>
      <c r="D59" s="5" t="str">
        <f>IF($B59="N/A","N/A",IF(C59&gt;100,"No",IF(C59&lt;20,"No","Yes")))</f>
        <v>No</v>
      </c>
      <c r="E59" s="24">
        <v>138.28127334999999</v>
      </c>
      <c r="F59" s="5" t="str">
        <f>IF($B59="N/A","N/A",IF(E59&gt;100,"No",IF(E59&lt;20,"No","Yes")))</f>
        <v>No</v>
      </c>
      <c r="G59" s="24">
        <v>134.26908986000001</v>
      </c>
      <c r="H59" s="5" t="str">
        <f>IF($B59="N/A","N/A",IF(G59&gt;100,"No",IF(G59&lt;20,"No","Yes")))</f>
        <v>No</v>
      </c>
      <c r="I59" s="6">
        <v>0.4234</v>
      </c>
      <c r="J59" s="6">
        <v>-2.9</v>
      </c>
      <c r="K59" s="105" t="str">
        <f t="shared" si="9"/>
        <v>Yes</v>
      </c>
    </row>
    <row r="60" spans="1:11" x14ac:dyDescent="0.2">
      <c r="A60" s="124" t="s">
        <v>878</v>
      </c>
      <c r="B60" s="22" t="s">
        <v>264</v>
      </c>
      <c r="C60" s="59">
        <v>63.924046939999997</v>
      </c>
      <c r="D60" s="5" t="str">
        <f>IF($B60="N/A","N/A",IF(C60&gt;100,"No",IF(C60&lt;20,"No","Yes")))</f>
        <v>Yes</v>
      </c>
      <c r="E60" s="24">
        <v>71.657939325000001</v>
      </c>
      <c r="F60" s="5" t="str">
        <f>IF($B60="N/A","N/A",IF(E60&gt;100,"No",IF(E60&lt;20,"No","Yes")))</f>
        <v>Yes</v>
      </c>
      <c r="G60" s="24">
        <v>75.649963968999998</v>
      </c>
      <c r="H60" s="5" t="str">
        <f>IF($B60="N/A","N/A",IF(G60&gt;100,"No",IF(G60&lt;20,"No","Yes")))</f>
        <v>Yes</v>
      </c>
      <c r="I60" s="6">
        <v>12.1</v>
      </c>
      <c r="J60" s="6">
        <v>5.5709999999999997</v>
      </c>
      <c r="K60" s="105" t="str">
        <f t="shared" si="9"/>
        <v>Yes</v>
      </c>
    </row>
    <row r="61" spans="1:11" ht="25.5" x14ac:dyDescent="0.2">
      <c r="A61" s="124" t="s">
        <v>879</v>
      </c>
      <c r="B61" s="22" t="s">
        <v>213</v>
      </c>
      <c r="C61" s="59">
        <v>58.184808885000002</v>
      </c>
      <c r="D61" s="5" t="str">
        <f>IF($B61="N/A","N/A",IF(C61&gt;15,"No",IF(C61&lt;-15,"No","Yes")))</f>
        <v>N/A</v>
      </c>
      <c r="E61" s="24">
        <v>57.914684461</v>
      </c>
      <c r="F61" s="5" t="str">
        <f>IF($B61="N/A","N/A",IF(E61&gt;15,"No",IF(E61&lt;-15,"No","Yes")))</f>
        <v>N/A</v>
      </c>
      <c r="G61" s="24">
        <v>55.843729572999997</v>
      </c>
      <c r="H61" s="5" t="str">
        <f>IF($B61="N/A","N/A",IF(G61&gt;15,"No",IF(G61&lt;-15,"No","Yes")))</f>
        <v>N/A</v>
      </c>
      <c r="I61" s="6">
        <v>-0.46400000000000002</v>
      </c>
      <c r="J61" s="6">
        <v>-3.58</v>
      </c>
      <c r="K61" s="105" t="str">
        <f t="shared" si="9"/>
        <v>Yes</v>
      </c>
    </row>
    <row r="62" spans="1:11" x14ac:dyDescent="0.2">
      <c r="A62" s="124" t="s">
        <v>880</v>
      </c>
      <c r="B62" s="22" t="s">
        <v>265</v>
      </c>
      <c r="C62" s="59">
        <v>40.393576076999999</v>
      </c>
      <c r="D62" s="5" t="str">
        <f>IF($B62="N/A","N/A",IF(C62&gt;60,"No",IF(C62&lt;10,"No","Yes")))</f>
        <v>Yes</v>
      </c>
      <c r="E62" s="24">
        <v>40.634844657000002</v>
      </c>
      <c r="F62" s="5" t="str">
        <f>IF($B62="N/A","N/A",IF(E62&gt;60,"No",IF(E62&lt;10,"No","Yes")))</f>
        <v>Yes</v>
      </c>
      <c r="G62" s="24">
        <v>38.639368783000002</v>
      </c>
      <c r="H62" s="5" t="str">
        <f>IF($B62="N/A","N/A",IF(G62&gt;60,"No",IF(G62&lt;10,"No","Yes")))</f>
        <v>Yes</v>
      </c>
      <c r="I62" s="6">
        <v>0.59730000000000005</v>
      </c>
      <c r="J62" s="6">
        <v>-4.91</v>
      </c>
      <c r="K62" s="105" t="str">
        <f t="shared" si="9"/>
        <v>Yes</v>
      </c>
    </row>
    <row r="63" spans="1:11" x14ac:dyDescent="0.2">
      <c r="A63" s="124" t="s">
        <v>881</v>
      </c>
      <c r="B63" s="22" t="s">
        <v>265</v>
      </c>
      <c r="C63" s="59">
        <v>126.71666667</v>
      </c>
      <c r="D63" s="5" t="str">
        <f>IF($B63="N/A","N/A",IF(C63&gt;60,"No",IF(C63&lt;10,"No","Yes")))</f>
        <v>No</v>
      </c>
      <c r="E63" s="24">
        <v>103.90909091</v>
      </c>
      <c r="F63" s="5" t="str">
        <f>IF($B63="N/A","N/A",IF(E63&gt;60,"No",IF(E63&lt;10,"No","Yes")))</f>
        <v>No</v>
      </c>
      <c r="G63" s="24">
        <v>563</v>
      </c>
      <c r="H63" s="5" t="str">
        <f>IF($B63="N/A","N/A",IF(G63&gt;60,"No",IF(G63&lt;10,"No","Yes")))</f>
        <v>No</v>
      </c>
      <c r="I63" s="6">
        <v>-18</v>
      </c>
      <c r="J63" s="6">
        <v>441.8</v>
      </c>
      <c r="K63" s="105" t="str">
        <f t="shared" si="9"/>
        <v>No</v>
      </c>
    </row>
    <row r="64" spans="1:11" x14ac:dyDescent="0.2">
      <c r="A64" s="124" t="s">
        <v>882</v>
      </c>
      <c r="B64" s="22" t="s">
        <v>213</v>
      </c>
      <c r="C64" s="59">
        <v>140.79361252000001</v>
      </c>
      <c r="D64" s="5" t="str">
        <f t="shared" ref="D64:D74" si="10">IF($B64="N/A","N/A",IF(C64&gt;15,"No",IF(C64&lt;-15,"No","Yes")))</f>
        <v>N/A</v>
      </c>
      <c r="E64" s="24">
        <v>136.17531414000001</v>
      </c>
      <c r="F64" s="5" t="str">
        <f>IF($B64="N/A","N/A",IF(E64&gt;15,"No",IF(E64&lt;-15,"No","Yes")))</f>
        <v>N/A</v>
      </c>
      <c r="G64" s="24">
        <v>139.02145059</v>
      </c>
      <c r="H64" s="5" t="str">
        <f>IF($B64="N/A","N/A",IF(G64&gt;15,"No",IF(G64&lt;-15,"No","Yes")))</f>
        <v>N/A</v>
      </c>
      <c r="I64" s="6">
        <v>-3.28</v>
      </c>
      <c r="J64" s="6">
        <v>2.09</v>
      </c>
      <c r="K64" s="105" t="str">
        <f t="shared" si="9"/>
        <v>Yes</v>
      </c>
    </row>
    <row r="65" spans="1:11" ht="24.95" customHeight="1" x14ac:dyDescent="0.2">
      <c r="A65" s="124" t="s">
        <v>883</v>
      </c>
      <c r="B65" s="22" t="s">
        <v>213</v>
      </c>
      <c r="C65" s="59">
        <v>92.259896249999997</v>
      </c>
      <c r="D65" s="5" t="str">
        <f t="shared" si="10"/>
        <v>N/A</v>
      </c>
      <c r="E65" s="24">
        <v>99.007093216000001</v>
      </c>
      <c r="F65" s="5" t="str">
        <f t="shared" ref="F65:F73" si="11">IF($B65="N/A","N/A",IF(E65&gt;15,"No",IF(E65&lt;-15,"No","Yes")))</f>
        <v>N/A</v>
      </c>
      <c r="G65" s="24">
        <v>98.318226217000003</v>
      </c>
      <c r="H65" s="5" t="str">
        <f t="shared" ref="H65:H86" si="12">IF($B65="N/A","N/A",IF(G65&gt;15,"No",IF(G65&lt;-15,"No","Yes")))</f>
        <v>N/A</v>
      </c>
      <c r="I65" s="6">
        <v>7.3129999999999997</v>
      </c>
      <c r="J65" s="6">
        <v>-0.69599999999999995</v>
      </c>
      <c r="K65" s="105" t="str">
        <f t="shared" si="9"/>
        <v>Yes</v>
      </c>
    </row>
    <row r="66" spans="1:11" ht="25.5" x14ac:dyDescent="0.2">
      <c r="A66" s="124" t="s">
        <v>884</v>
      </c>
      <c r="B66" s="22" t="s">
        <v>213</v>
      </c>
      <c r="C66" s="59">
        <v>245.27818331</v>
      </c>
      <c r="D66" s="5" t="str">
        <f t="shared" si="10"/>
        <v>N/A</v>
      </c>
      <c r="E66" s="24">
        <v>193.69554084000001</v>
      </c>
      <c r="F66" s="5" t="str">
        <f t="shared" si="11"/>
        <v>N/A</v>
      </c>
      <c r="G66" s="24">
        <v>218.69256368999999</v>
      </c>
      <c r="H66" s="5" t="str">
        <f t="shared" si="12"/>
        <v>N/A</v>
      </c>
      <c r="I66" s="6">
        <v>-21</v>
      </c>
      <c r="J66" s="6">
        <v>12.91</v>
      </c>
      <c r="K66" s="105" t="str">
        <f t="shared" si="9"/>
        <v>Yes</v>
      </c>
    </row>
    <row r="67" spans="1:11" ht="25.5" x14ac:dyDescent="0.2">
      <c r="A67" s="124" t="s">
        <v>885</v>
      </c>
      <c r="B67" s="22" t="s">
        <v>213</v>
      </c>
      <c r="C67" s="59" t="s">
        <v>1748</v>
      </c>
      <c r="D67" s="5" t="str">
        <f t="shared" si="10"/>
        <v>N/A</v>
      </c>
      <c r="E67" s="24" t="s">
        <v>1748</v>
      </c>
      <c r="F67" s="5" t="str">
        <f t="shared" si="11"/>
        <v>N/A</v>
      </c>
      <c r="G67" s="24" t="s">
        <v>1748</v>
      </c>
      <c r="H67" s="5" t="str">
        <f t="shared" si="12"/>
        <v>N/A</v>
      </c>
      <c r="I67" s="6" t="s">
        <v>1748</v>
      </c>
      <c r="J67" s="6" t="s">
        <v>1748</v>
      </c>
      <c r="K67" s="105" t="str">
        <f t="shared" si="9"/>
        <v>N/A</v>
      </c>
    </row>
    <row r="68" spans="1:11" ht="25.5" x14ac:dyDescent="0.2">
      <c r="A68" s="124" t="s">
        <v>886</v>
      </c>
      <c r="B68" s="22" t="s">
        <v>213</v>
      </c>
      <c r="C68" s="59">
        <v>138.55978532</v>
      </c>
      <c r="D68" s="5" t="str">
        <f t="shared" si="10"/>
        <v>N/A</v>
      </c>
      <c r="E68" s="24">
        <v>138.32792269000001</v>
      </c>
      <c r="F68" s="5" t="str">
        <f t="shared" si="11"/>
        <v>N/A</v>
      </c>
      <c r="G68" s="24">
        <v>111.96409748000001</v>
      </c>
      <c r="H68" s="5" t="str">
        <f t="shared" si="12"/>
        <v>N/A</v>
      </c>
      <c r="I68" s="6">
        <v>-0.16700000000000001</v>
      </c>
      <c r="J68" s="6">
        <v>-19.100000000000001</v>
      </c>
      <c r="K68" s="105" t="str">
        <f t="shared" si="9"/>
        <v>Yes</v>
      </c>
    </row>
    <row r="69" spans="1:11" ht="25.5" x14ac:dyDescent="0.2">
      <c r="A69" s="124" t="s">
        <v>887</v>
      </c>
      <c r="B69" s="22" t="s">
        <v>213</v>
      </c>
      <c r="C69" s="59" t="s">
        <v>1748</v>
      </c>
      <c r="D69" s="5" t="str">
        <f t="shared" si="10"/>
        <v>N/A</v>
      </c>
      <c r="E69" s="24" t="s">
        <v>1748</v>
      </c>
      <c r="F69" s="5" t="str">
        <f t="shared" si="11"/>
        <v>N/A</v>
      </c>
      <c r="G69" s="24" t="s">
        <v>1748</v>
      </c>
      <c r="H69" s="5" t="str">
        <f t="shared" si="12"/>
        <v>N/A</v>
      </c>
      <c r="I69" s="6" t="s">
        <v>1748</v>
      </c>
      <c r="J69" s="6" t="s">
        <v>1748</v>
      </c>
      <c r="K69" s="105" t="str">
        <f t="shared" si="9"/>
        <v>N/A</v>
      </c>
    </row>
    <row r="70" spans="1:11" ht="25.5" x14ac:dyDescent="0.2">
      <c r="A70" s="124" t="s">
        <v>888</v>
      </c>
      <c r="B70" s="22" t="s">
        <v>213</v>
      </c>
      <c r="C70" s="59" t="s">
        <v>1748</v>
      </c>
      <c r="D70" s="5" t="str">
        <f t="shared" si="10"/>
        <v>N/A</v>
      </c>
      <c r="E70" s="24" t="s">
        <v>1748</v>
      </c>
      <c r="F70" s="5" t="str">
        <f t="shared" si="11"/>
        <v>N/A</v>
      </c>
      <c r="G70" s="24" t="s">
        <v>1748</v>
      </c>
      <c r="H70" s="5" t="str">
        <f t="shared" si="12"/>
        <v>N/A</v>
      </c>
      <c r="I70" s="6" t="s">
        <v>1748</v>
      </c>
      <c r="J70" s="6" t="s">
        <v>1748</v>
      </c>
      <c r="K70" s="105" t="str">
        <f t="shared" si="9"/>
        <v>N/A</v>
      </c>
    </row>
    <row r="71" spans="1:11" x14ac:dyDescent="0.2">
      <c r="A71" s="124" t="s">
        <v>889</v>
      </c>
      <c r="B71" s="22" t="s">
        <v>213</v>
      </c>
      <c r="C71" s="59">
        <v>676.55913180000005</v>
      </c>
      <c r="D71" s="5" t="str">
        <f t="shared" si="10"/>
        <v>N/A</v>
      </c>
      <c r="E71" s="24">
        <v>631.93496665999999</v>
      </c>
      <c r="F71" s="5" t="str">
        <f t="shared" si="11"/>
        <v>N/A</v>
      </c>
      <c r="G71" s="24">
        <v>802.45431207000001</v>
      </c>
      <c r="H71" s="5" t="str">
        <f t="shared" si="12"/>
        <v>N/A</v>
      </c>
      <c r="I71" s="6">
        <v>-6.6</v>
      </c>
      <c r="J71" s="6">
        <v>26.98</v>
      </c>
      <c r="K71" s="105" t="str">
        <f t="shared" si="9"/>
        <v>Yes</v>
      </c>
    </row>
    <row r="72" spans="1:11" ht="25.5" x14ac:dyDescent="0.2">
      <c r="A72" s="124" t="s">
        <v>890</v>
      </c>
      <c r="B72" s="22" t="s">
        <v>213</v>
      </c>
      <c r="C72" s="59">
        <v>414.88054225000002</v>
      </c>
      <c r="D72" s="5" t="str">
        <f t="shared" si="10"/>
        <v>N/A</v>
      </c>
      <c r="E72" s="24">
        <v>402.26275379999998</v>
      </c>
      <c r="F72" s="5" t="str">
        <f t="shared" si="11"/>
        <v>N/A</v>
      </c>
      <c r="G72" s="24">
        <v>406.99473014</v>
      </c>
      <c r="H72" s="5" t="str">
        <f t="shared" si="12"/>
        <v>N/A</v>
      </c>
      <c r="I72" s="6">
        <v>-3.04</v>
      </c>
      <c r="J72" s="6">
        <v>1.1759999999999999</v>
      </c>
      <c r="K72" s="105" t="str">
        <f t="shared" si="9"/>
        <v>Yes</v>
      </c>
    </row>
    <row r="73" spans="1:11" x14ac:dyDescent="0.2">
      <c r="A73" s="124" t="s">
        <v>891</v>
      </c>
      <c r="B73" s="22" t="s">
        <v>213</v>
      </c>
      <c r="C73" s="59">
        <v>105.69763580999999</v>
      </c>
      <c r="D73" s="5" t="str">
        <f t="shared" si="10"/>
        <v>N/A</v>
      </c>
      <c r="E73" s="24">
        <v>104.61946078</v>
      </c>
      <c r="F73" s="5" t="str">
        <f t="shared" si="11"/>
        <v>N/A</v>
      </c>
      <c r="G73" s="24">
        <v>98.574410310999994</v>
      </c>
      <c r="H73" s="5" t="str">
        <f t="shared" si="12"/>
        <v>N/A</v>
      </c>
      <c r="I73" s="6">
        <v>-1.02</v>
      </c>
      <c r="J73" s="6">
        <v>-5.78</v>
      </c>
      <c r="K73" s="105" t="str">
        <f t="shared" si="9"/>
        <v>Yes</v>
      </c>
    </row>
    <row r="74" spans="1:11" x14ac:dyDescent="0.2">
      <c r="A74" s="124" t="s">
        <v>892</v>
      </c>
      <c r="B74" s="22" t="s">
        <v>213</v>
      </c>
      <c r="C74" s="59">
        <v>175.15554275</v>
      </c>
      <c r="D74" s="5" t="str">
        <f t="shared" si="10"/>
        <v>N/A</v>
      </c>
      <c r="E74" s="24">
        <v>170.15248292000001</v>
      </c>
      <c r="F74" s="5" t="str">
        <f>IF($B74="N/A","N/A",IF(E74&gt;15,"No",IF(E74&lt;-15,"No","Yes")))</f>
        <v>N/A</v>
      </c>
      <c r="G74" s="24">
        <v>154.94994649</v>
      </c>
      <c r="H74" s="5" t="str">
        <f t="shared" si="12"/>
        <v>N/A</v>
      </c>
      <c r="I74" s="6">
        <v>-2.86</v>
      </c>
      <c r="J74" s="6">
        <v>-8.93</v>
      </c>
      <c r="K74" s="105" t="str">
        <f t="shared" si="9"/>
        <v>Yes</v>
      </c>
    </row>
    <row r="75" spans="1:11" x14ac:dyDescent="0.2">
      <c r="A75" s="124" t="s">
        <v>893</v>
      </c>
      <c r="B75" s="22" t="s">
        <v>213</v>
      </c>
      <c r="C75" s="57">
        <v>5.1685261400000002E-2</v>
      </c>
      <c r="D75" s="5" t="str">
        <f t="shared" ref="D75:D80" si="13">IF($B75="N/A","N/A",IF(C75&gt;15,"No",IF(C75&lt;-15,"No","Yes")))</f>
        <v>N/A</v>
      </c>
      <c r="E75" s="4">
        <v>6.4632443600000006E-2</v>
      </c>
      <c r="F75" s="5" t="str">
        <f>IF($B75="N/A","N/A",IF(E75&gt;15,"No",IF(E75&lt;-15,"No","Yes")))</f>
        <v>N/A</v>
      </c>
      <c r="G75" s="4">
        <v>4.60625572E-2</v>
      </c>
      <c r="H75" s="5" t="str">
        <f t="shared" si="12"/>
        <v>N/A</v>
      </c>
      <c r="I75" s="6">
        <v>25.05</v>
      </c>
      <c r="J75" s="6">
        <v>-28.7</v>
      </c>
      <c r="K75" s="105" t="str">
        <f t="shared" ref="K75:K80" si="14">IF(J75="Div by 0", "N/A", IF(J75="N/A","N/A", IF(J75&gt;30, "No", IF(J75&lt;-30, "No", "Yes"))))</f>
        <v>Yes</v>
      </c>
    </row>
    <row r="76" spans="1:11" x14ac:dyDescent="0.2">
      <c r="A76" s="124" t="s">
        <v>894</v>
      </c>
      <c r="B76" s="22" t="s">
        <v>213</v>
      </c>
      <c r="C76" s="57">
        <v>0.1227941622</v>
      </c>
      <c r="D76" s="5" t="str">
        <f t="shared" si="13"/>
        <v>N/A</v>
      </c>
      <c r="E76" s="4">
        <v>0.114796392</v>
      </c>
      <c r="F76" s="5" t="str">
        <f t="shared" ref="F76:F86" si="15">IF($B76="N/A","N/A",IF(E76&gt;15,"No",IF(E76&lt;-15,"No","Yes")))</f>
        <v>N/A</v>
      </c>
      <c r="G76" s="4">
        <v>0.1080433705</v>
      </c>
      <c r="H76" s="5" t="str">
        <f t="shared" si="12"/>
        <v>N/A</v>
      </c>
      <c r="I76" s="6">
        <v>-6.51</v>
      </c>
      <c r="J76" s="6">
        <v>-5.88</v>
      </c>
      <c r="K76" s="105" t="str">
        <f t="shared" si="14"/>
        <v>Yes</v>
      </c>
    </row>
    <row r="77" spans="1:11" x14ac:dyDescent="0.2">
      <c r="A77" s="124" t="s">
        <v>895</v>
      </c>
      <c r="B77" s="22" t="s">
        <v>213</v>
      </c>
      <c r="C77" s="57">
        <v>0.29267362609999997</v>
      </c>
      <c r="D77" s="5" t="str">
        <f t="shared" si="13"/>
        <v>N/A</v>
      </c>
      <c r="E77" s="4">
        <v>0.29509324450000002</v>
      </c>
      <c r="F77" s="5" t="str">
        <f t="shared" si="15"/>
        <v>N/A</v>
      </c>
      <c r="G77" s="4">
        <v>0.32523913119999998</v>
      </c>
      <c r="H77" s="5" t="str">
        <f t="shared" si="12"/>
        <v>N/A</v>
      </c>
      <c r="I77" s="6">
        <v>0.82669999999999999</v>
      </c>
      <c r="J77" s="6">
        <v>10.220000000000001</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1748</v>
      </c>
      <c r="J78" s="6" t="s">
        <v>1748</v>
      </c>
      <c r="K78" s="105" t="str">
        <f t="shared" si="14"/>
        <v>N/A</v>
      </c>
    </row>
    <row r="79" spans="1:11" ht="25.5" x14ac:dyDescent="0.2">
      <c r="A79" s="124" t="s">
        <v>897</v>
      </c>
      <c r="B79" s="22" t="s">
        <v>213</v>
      </c>
      <c r="C79" s="57">
        <v>21.738857145000001</v>
      </c>
      <c r="D79" s="5" t="str">
        <f t="shared" si="13"/>
        <v>N/A</v>
      </c>
      <c r="E79" s="4">
        <v>22.649772366000001</v>
      </c>
      <c r="F79" s="5" t="str">
        <f t="shared" si="15"/>
        <v>N/A</v>
      </c>
      <c r="G79" s="4">
        <v>24.180528893999998</v>
      </c>
      <c r="H79" s="5" t="str">
        <f t="shared" si="12"/>
        <v>N/A</v>
      </c>
      <c r="I79" s="6">
        <v>4.1900000000000004</v>
      </c>
      <c r="J79" s="6">
        <v>6.758</v>
      </c>
      <c r="K79" s="105" t="str">
        <f t="shared" si="14"/>
        <v>Yes</v>
      </c>
    </row>
    <row r="80" spans="1:11" ht="25.5" x14ac:dyDescent="0.2">
      <c r="A80" s="124" t="s">
        <v>898</v>
      </c>
      <c r="B80" s="22" t="s">
        <v>213</v>
      </c>
      <c r="C80" s="61">
        <v>21.738857145000001</v>
      </c>
      <c r="D80" s="5" t="str">
        <f t="shared" si="13"/>
        <v>N/A</v>
      </c>
      <c r="E80" s="61">
        <v>22.649772366000001</v>
      </c>
      <c r="F80" s="5" t="str">
        <f t="shared" si="15"/>
        <v>N/A</v>
      </c>
      <c r="G80" s="61">
        <v>24.180514553999998</v>
      </c>
      <c r="H80" s="5" t="str">
        <f t="shared" si="12"/>
        <v>N/A</v>
      </c>
      <c r="I80" s="6">
        <v>4.1900000000000004</v>
      </c>
      <c r="J80" s="62">
        <v>6.758</v>
      </c>
      <c r="K80" s="105" t="str">
        <f t="shared" si="14"/>
        <v>Yes</v>
      </c>
    </row>
    <row r="81" spans="1:11" x14ac:dyDescent="0.2">
      <c r="A81" s="124" t="s">
        <v>899</v>
      </c>
      <c r="B81" s="22" t="s">
        <v>213</v>
      </c>
      <c r="C81" s="63">
        <v>32.636170997000001</v>
      </c>
      <c r="D81" s="5" t="str">
        <f t="shared" ref="D81:D86" si="16">IF($B81="N/A","N/A",IF(C81&gt;15,"No",IF(C81&lt;-15,"No","Yes")))</f>
        <v>N/A</v>
      </c>
      <c r="E81" s="64">
        <v>29.691252513999999</v>
      </c>
      <c r="F81" s="5" t="str">
        <f t="shared" si="15"/>
        <v>N/A</v>
      </c>
      <c r="G81" s="64">
        <v>35.220942299999997</v>
      </c>
      <c r="H81" s="5" t="str">
        <f>IF($B81="N/A","N/A",IF(G81&gt;15,"No",IF(G81&lt;-15,"No","Yes")))</f>
        <v>N/A</v>
      </c>
      <c r="I81" s="6">
        <v>-9.02</v>
      </c>
      <c r="J81" s="6">
        <v>18.62</v>
      </c>
      <c r="K81" s="105" t="str">
        <f t="shared" ref="K81:K86" si="17">IF(J81="Div by 0", "N/A", IF(J81="N/A","N/A", IF(J81&gt;30, "No", IF(J81&lt;-30, "No", "Yes"))))</f>
        <v>Yes</v>
      </c>
    </row>
    <row r="82" spans="1:11" x14ac:dyDescent="0.2">
      <c r="A82" s="124" t="s">
        <v>900</v>
      </c>
      <c r="B82" s="22" t="s">
        <v>213</v>
      </c>
      <c r="C82" s="63">
        <v>80.144840423000005</v>
      </c>
      <c r="D82" s="5" t="str">
        <f t="shared" si="16"/>
        <v>N/A</v>
      </c>
      <c r="E82" s="64">
        <v>80.808297279000001</v>
      </c>
      <c r="F82" s="5" t="str">
        <f t="shared" si="15"/>
        <v>N/A</v>
      </c>
      <c r="G82" s="64">
        <v>81.315414564999998</v>
      </c>
      <c r="H82" s="5" t="str">
        <f t="shared" si="12"/>
        <v>N/A</v>
      </c>
      <c r="I82" s="6">
        <v>0.82779999999999998</v>
      </c>
      <c r="J82" s="6">
        <v>0.62760000000000005</v>
      </c>
      <c r="K82" s="105" t="str">
        <f t="shared" si="17"/>
        <v>Yes</v>
      </c>
    </row>
    <row r="83" spans="1:11" x14ac:dyDescent="0.2">
      <c r="A83" s="124" t="s">
        <v>901</v>
      </c>
      <c r="B83" s="22" t="s">
        <v>213</v>
      </c>
      <c r="C83" s="63">
        <v>109.22488692</v>
      </c>
      <c r="D83" s="5" t="str">
        <f t="shared" si="16"/>
        <v>N/A</v>
      </c>
      <c r="E83" s="64">
        <v>110.38510058999999</v>
      </c>
      <c r="F83" s="5" t="str">
        <f t="shared" si="15"/>
        <v>N/A</v>
      </c>
      <c r="G83" s="64">
        <v>112.47586643</v>
      </c>
      <c r="H83" s="5" t="str">
        <f t="shared" si="12"/>
        <v>N/A</v>
      </c>
      <c r="I83" s="6">
        <v>1.0620000000000001</v>
      </c>
      <c r="J83" s="6">
        <v>1.8939999999999999</v>
      </c>
      <c r="K83" s="105" t="str">
        <f t="shared" si="17"/>
        <v>Yes</v>
      </c>
    </row>
    <row r="84" spans="1:11" x14ac:dyDescent="0.2">
      <c r="A84" s="124" t="s">
        <v>902</v>
      </c>
      <c r="B84" s="22" t="s">
        <v>213</v>
      </c>
      <c r="C84" s="63" t="s">
        <v>1748</v>
      </c>
      <c r="D84" s="5" t="str">
        <f t="shared" si="16"/>
        <v>N/A</v>
      </c>
      <c r="E84" s="64" t="s">
        <v>1748</v>
      </c>
      <c r="F84" s="5" t="str">
        <f t="shared" si="15"/>
        <v>N/A</v>
      </c>
      <c r="G84" s="64" t="s">
        <v>1748</v>
      </c>
      <c r="H84" s="5" t="str">
        <f t="shared" si="12"/>
        <v>N/A</v>
      </c>
      <c r="I84" s="6" t="s">
        <v>1748</v>
      </c>
      <c r="J84" s="6" t="s">
        <v>1748</v>
      </c>
      <c r="K84" s="105" t="str">
        <f t="shared" si="17"/>
        <v>N/A</v>
      </c>
    </row>
    <row r="85" spans="1:11" x14ac:dyDescent="0.2">
      <c r="A85" s="124" t="s">
        <v>903</v>
      </c>
      <c r="B85" s="22" t="s">
        <v>213</v>
      </c>
      <c r="C85" s="63">
        <v>187.99408897999999</v>
      </c>
      <c r="D85" s="5" t="str">
        <f t="shared" si="16"/>
        <v>N/A</v>
      </c>
      <c r="E85" s="64">
        <v>184.33970561000001</v>
      </c>
      <c r="F85" s="5" t="str">
        <f t="shared" si="15"/>
        <v>N/A</v>
      </c>
      <c r="G85" s="64">
        <v>187.66246982999999</v>
      </c>
      <c r="H85" s="5" t="str">
        <f t="shared" si="12"/>
        <v>N/A</v>
      </c>
      <c r="I85" s="6">
        <v>-1.94</v>
      </c>
      <c r="J85" s="6">
        <v>1.8029999999999999</v>
      </c>
      <c r="K85" s="105" t="str">
        <f t="shared" si="17"/>
        <v>Yes</v>
      </c>
    </row>
    <row r="86" spans="1:11" ht="25.5" x14ac:dyDescent="0.2">
      <c r="A86" s="124" t="s">
        <v>904</v>
      </c>
      <c r="B86" s="22" t="s">
        <v>213</v>
      </c>
      <c r="C86" s="65">
        <v>187.99408897999999</v>
      </c>
      <c r="D86" s="5" t="str">
        <f t="shared" si="16"/>
        <v>N/A</v>
      </c>
      <c r="E86" s="65">
        <v>184.33970561000001</v>
      </c>
      <c r="F86" s="5" t="str">
        <f t="shared" si="15"/>
        <v>N/A</v>
      </c>
      <c r="G86" s="65">
        <v>187.66254850999999</v>
      </c>
      <c r="H86" s="5" t="str">
        <f t="shared" si="12"/>
        <v>N/A</v>
      </c>
      <c r="I86" s="6">
        <v>-1.94</v>
      </c>
      <c r="J86" s="6">
        <v>1.8029999999999999</v>
      </c>
      <c r="K86" s="105" t="str">
        <f t="shared" si="17"/>
        <v>Yes</v>
      </c>
    </row>
    <row r="87" spans="1:11" x14ac:dyDescent="0.2">
      <c r="A87" s="124" t="s">
        <v>32</v>
      </c>
      <c r="B87" s="22" t="s">
        <v>266</v>
      </c>
      <c r="C87" s="57">
        <v>95.475477738999999</v>
      </c>
      <c r="D87" s="5" t="str">
        <f>IF($B87="N/A","N/A",IF(C87&gt;60,"Yes","No"))</f>
        <v>Yes</v>
      </c>
      <c r="E87" s="4">
        <v>95.736890623999997</v>
      </c>
      <c r="F87" s="5" t="str">
        <f>IF($B87="N/A","N/A",IF(E87&gt;60,"Yes","No"))</f>
        <v>Yes</v>
      </c>
      <c r="G87" s="4">
        <v>96.136663151999997</v>
      </c>
      <c r="H87" s="5" t="str">
        <f>IF($B87="N/A","N/A",IF(G87&gt;60,"Yes","No"))</f>
        <v>Yes</v>
      </c>
      <c r="I87" s="6">
        <v>0.27379999999999999</v>
      </c>
      <c r="J87" s="6">
        <v>0.41760000000000003</v>
      </c>
      <c r="K87" s="105" t="str">
        <f t="shared" ref="K87:K105" si="18">IF(J87="Div by 0", "N/A", IF(J87="N/A","N/A", IF(J87&gt;30, "No", IF(J87&lt;-30, "No", "Yes"))))</f>
        <v>Yes</v>
      </c>
    </row>
    <row r="88" spans="1:11" x14ac:dyDescent="0.2">
      <c r="A88" s="124" t="s">
        <v>39</v>
      </c>
      <c r="B88" s="22" t="s">
        <v>267</v>
      </c>
      <c r="C88" s="57">
        <v>99.999834242999995</v>
      </c>
      <c r="D88" s="5" t="str">
        <f>IF($B88="N/A","N/A",IF(C88&gt;100,"No",IF(C88&lt;85,"No","Yes")))</f>
        <v>Yes</v>
      </c>
      <c r="E88" s="4">
        <v>99.999434313999998</v>
      </c>
      <c r="F88" s="5" t="str">
        <f>IF($B88="N/A","N/A",IF(E88&gt;100,"No",IF(E88&lt;85,"No","Yes")))</f>
        <v>Yes</v>
      </c>
      <c r="G88" s="4">
        <v>99.999853263000006</v>
      </c>
      <c r="H88" s="5" t="str">
        <f>IF($B88="N/A","N/A",IF(G88&gt;100,"No",IF(G88&lt;85,"No","Yes")))</f>
        <v>Yes</v>
      </c>
      <c r="I88" s="6">
        <v>0</v>
      </c>
      <c r="J88" s="6">
        <v>4.0000000000000002E-4</v>
      </c>
      <c r="K88" s="105" t="str">
        <f t="shared" si="18"/>
        <v>Yes</v>
      </c>
    </row>
    <row r="89" spans="1:11" x14ac:dyDescent="0.2">
      <c r="A89" s="124" t="s">
        <v>905</v>
      </c>
      <c r="B89" s="22" t="s">
        <v>213</v>
      </c>
      <c r="C89" s="57">
        <v>36.195339597</v>
      </c>
      <c r="D89" s="5" t="str">
        <f>IF($B89="N/A","N/A",IF(C89&gt;15,"No",IF(C89&lt;-15,"No","Yes")))</f>
        <v>N/A</v>
      </c>
      <c r="E89" s="4">
        <v>36.686976541</v>
      </c>
      <c r="F89" s="5" t="str">
        <f>IF($B89="N/A","N/A",IF(E89&gt;15,"No",IF(E89&lt;-15,"No","Yes")))</f>
        <v>N/A</v>
      </c>
      <c r="G89" s="4">
        <v>38.566005365000002</v>
      </c>
      <c r="H89" s="5" t="str">
        <f>IF($B89="N/A","N/A",IF(G89&gt;15,"No",IF(G89&lt;-15,"No","Yes")))</f>
        <v>N/A</v>
      </c>
      <c r="I89" s="6">
        <v>1.3580000000000001</v>
      </c>
      <c r="J89" s="6">
        <v>5.1219999999999999</v>
      </c>
      <c r="K89" s="105" t="str">
        <f t="shared" si="18"/>
        <v>Yes</v>
      </c>
    </row>
    <row r="90" spans="1:11" x14ac:dyDescent="0.2">
      <c r="A90" s="124" t="s">
        <v>846</v>
      </c>
      <c r="B90" s="22" t="s">
        <v>268</v>
      </c>
      <c r="C90" s="57">
        <v>10.474490158</v>
      </c>
      <c r="D90" s="5" t="str">
        <f>IF($B90="N/A","N/A",IF(C90&gt;25,"No",IF(C90&lt;5,"No","Yes")))</f>
        <v>Yes</v>
      </c>
      <c r="E90" s="4">
        <v>11.405321216999999</v>
      </c>
      <c r="F90" s="5" t="str">
        <f>IF($B90="N/A","N/A",IF(E90&gt;25,"No",IF(E90&lt;5,"No","Yes")))</f>
        <v>Yes</v>
      </c>
      <c r="G90" s="4">
        <v>12.015474369</v>
      </c>
      <c r="H90" s="5" t="str">
        <f>IF($B90="N/A","N/A",IF(G90&gt;25,"No",IF(G90&lt;5,"No","Yes")))</f>
        <v>Yes</v>
      </c>
      <c r="I90" s="6">
        <v>8.8870000000000005</v>
      </c>
      <c r="J90" s="6">
        <v>5.35</v>
      </c>
      <c r="K90" s="105" t="str">
        <f t="shared" si="18"/>
        <v>Yes</v>
      </c>
    </row>
    <row r="91" spans="1:11" x14ac:dyDescent="0.2">
      <c r="A91" s="124" t="s">
        <v>847</v>
      </c>
      <c r="B91" s="22" t="s">
        <v>269</v>
      </c>
      <c r="C91" s="57">
        <v>42.105197269999998</v>
      </c>
      <c r="D91" s="5" t="str">
        <f>IF($B91="N/A","N/A",IF(C91&gt;70,"No",IF(C91&lt;40,"No","Yes")))</f>
        <v>Yes</v>
      </c>
      <c r="E91" s="4">
        <v>40.999812703000003</v>
      </c>
      <c r="F91" s="5" t="str">
        <f>IF($B91="N/A","N/A",IF(E91&gt;70,"No",IF(E91&lt;40,"No","Yes")))</f>
        <v>Yes</v>
      </c>
      <c r="G91" s="4">
        <v>40.651530782000002</v>
      </c>
      <c r="H91" s="5" t="str">
        <f>IF($B91="N/A","N/A",IF(G91&gt;70,"No",IF(G91&lt;40,"No","Yes")))</f>
        <v>Yes</v>
      </c>
      <c r="I91" s="6">
        <v>-2.63</v>
      </c>
      <c r="J91" s="6">
        <v>-0.84899999999999998</v>
      </c>
      <c r="K91" s="105" t="str">
        <f t="shared" si="18"/>
        <v>Yes</v>
      </c>
    </row>
    <row r="92" spans="1:11" x14ac:dyDescent="0.2">
      <c r="A92" s="124" t="s">
        <v>848</v>
      </c>
      <c r="B92" s="22" t="s">
        <v>270</v>
      </c>
      <c r="C92" s="57">
        <v>47.420312572</v>
      </c>
      <c r="D92" s="5" t="str">
        <f>IF($B92="N/A","N/A",IF(C92&gt;55,"No",IF(C92&lt;20,"No","Yes")))</f>
        <v>Yes</v>
      </c>
      <c r="E92" s="4">
        <v>47.594866080000003</v>
      </c>
      <c r="F92" s="5" t="str">
        <f>IF($B92="N/A","N/A",IF(E92&gt;55,"No",IF(E92&lt;20,"No","Yes")))</f>
        <v>Yes</v>
      </c>
      <c r="G92" s="4">
        <v>47.332979930999997</v>
      </c>
      <c r="H92" s="5" t="str">
        <f>IF($B92="N/A","N/A",IF(G92&gt;55,"No",IF(G92&lt;20,"No","Yes")))</f>
        <v>Yes</v>
      </c>
      <c r="I92" s="6">
        <v>0.36809999999999998</v>
      </c>
      <c r="J92" s="6">
        <v>-0.55000000000000004</v>
      </c>
      <c r="K92" s="105" t="str">
        <f t="shared" si="18"/>
        <v>Yes</v>
      </c>
    </row>
    <row r="93" spans="1:11" x14ac:dyDescent="0.2">
      <c r="A93" s="124" t="s">
        <v>163</v>
      </c>
      <c r="B93" s="22" t="s">
        <v>246</v>
      </c>
      <c r="C93" s="57">
        <v>95.795146365999997</v>
      </c>
      <c r="D93" s="5" t="str">
        <f>IF($B93="N/A","N/A",IF(C93&gt;95,"Yes","No"))</f>
        <v>Yes</v>
      </c>
      <c r="E93" s="4">
        <v>96.333366753999996</v>
      </c>
      <c r="F93" s="5" t="str">
        <f>IF($B93="N/A","N/A",IF(E93&gt;95,"Yes","No"))</f>
        <v>Yes</v>
      </c>
      <c r="G93" s="4">
        <v>96.579114187000002</v>
      </c>
      <c r="H93" s="5" t="str">
        <f>IF($B93="N/A","N/A",IF(G93&gt;95,"Yes","No"))</f>
        <v>Yes</v>
      </c>
      <c r="I93" s="6">
        <v>0.56179999999999997</v>
      </c>
      <c r="J93" s="6">
        <v>0.25509999999999999</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05" t="str">
        <f t="shared" si="18"/>
        <v>Yes</v>
      </c>
    </row>
    <row r="98" spans="1:11" x14ac:dyDescent="0.2">
      <c r="A98" s="124" t="s">
        <v>43</v>
      </c>
      <c r="B98" s="22" t="s">
        <v>223</v>
      </c>
      <c r="C98" s="57">
        <v>97.521451830999993</v>
      </c>
      <c r="D98" s="5" t="str">
        <f>IF($B98="N/A","N/A",IF(C98&gt;100,"No",IF(C98&lt;98,"No","Yes")))</f>
        <v>No</v>
      </c>
      <c r="E98" s="4">
        <v>97.885064825000001</v>
      </c>
      <c r="F98" s="5" t="str">
        <f>IF($B98="N/A","N/A",IF(E98&gt;100,"No",IF(E98&lt;98,"No","Yes")))</f>
        <v>No</v>
      </c>
      <c r="G98" s="4">
        <v>98.022799516000006</v>
      </c>
      <c r="H98" s="5" t="str">
        <f>IF($B98="N/A","N/A",IF(G98&gt;100,"No",IF(G98&lt;98,"No","Yes")))</f>
        <v>Yes</v>
      </c>
      <c r="I98" s="6">
        <v>0.37290000000000001</v>
      </c>
      <c r="J98" s="6">
        <v>0.14069999999999999</v>
      </c>
      <c r="K98" s="105" t="str">
        <f t="shared" si="18"/>
        <v>Yes</v>
      </c>
    </row>
    <row r="99" spans="1:11" x14ac:dyDescent="0.2">
      <c r="A99" s="124" t="s">
        <v>44</v>
      </c>
      <c r="B99" s="22" t="s">
        <v>213</v>
      </c>
      <c r="C99" s="57">
        <v>56.367741227000003</v>
      </c>
      <c r="D99" s="5" t="str">
        <f>IF($B99="N/A","N/A",IF(C99&gt;15,"No",IF(C99&lt;-15,"No","Yes")))</f>
        <v>N/A</v>
      </c>
      <c r="E99" s="4">
        <v>55.615063216000003</v>
      </c>
      <c r="F99" s="5" t="str">
        <f>IF($B99="N/A","N/A",IF(E99&gt;15,"No",IF(E99&lt;-15,"No","Yes")))</f>
        <v>N/A</v>
      </c>
      <c r="G99" s="4">
        <v>55.851758007999997</v>
      </c>
      <c r="H99" s="5" t="str">
        <f>IF($B99="N/A","N/A",IF(G99&gt;15,"No",IF(G99&lt;-15,"No","Yes")))</f>
        <v>N/A</v>
      </c>
      <c r="I99" s="6">
        <v>-1.34</v>
      </c>
      <c r="J99" s="6">
        <v>0.42559999999999998</v>
      </c>
      <c r="K99" s="105" t="str">
        <f t="shared" si="18"/>
        <v>Yes</v>
      </c>
    </row>
    <row r="100" spans="1:11" x14ac:dyDescent="0.2">
      <c r="A100" s="124" t="s">
        <v>45</v>
      </c>
      <c r="B100" s="22" t="s">
        <v>213</v>
      </c>
      <c r="C100" s="57">
        <v>43.632258772999997</v>
      </c>
      <c r="D100" s="5" t="str">
        <f>IF($B100="N/A","N/A",IF(C100&gt;15,"No",IF(C100&lt;-15,"No","Yes")))</f>
        <v>N/A</v>
      </c>
      <c r="E100" s="4">
        <v>44.384936783999997</v>
      </c>
      <c r="F100" s="5" t="str">
        <f>IF($B100="N/A","N/A",IF(E100&gt;15,"No",IF(E100&lt;-15,"No","Yes")))</f>
        <v>N/A</v>
      </c>
      <c r="G100" s="4">
        <v>44.148241992000003</v>
      </c>
      <c r="H100" s="5" t="str">
        <f>IF($B100="N/A","N/A",IF(G100&gt;15,"No",IF(G100&lt;-15,"No","Yes")))</f>
        <v>N/A</v>
      </c>
      <c r="I100" s="6">
        <v>1.7250000000000001</v>
      </c>
      <c r="J100" s="6">
        <v>-0.53300000000000003</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05" t="str">
        <f t="shared" si="18"/>
        <v>N/A</v>
      </c>
    </row>
    <row r="104" spans="1:11" x14ac:dyDescent="0.2">
      <c r="A104" s="124"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05" t="str">
        <f t="shared" si="18"/>
        <v>Yes</v>
      </c>
    </row>
    <row r="105" spans="1:11" ht="25.5" x14ac:dyDescent="0.2">
      <c r="A105" s="124" t="s">
        <v>48</v>
      </c>
      <c r="B105" s="38" t="s">
        <v>223</v>
      </c>
      <c r="C105" s="57">
        <v>98.171145316999997</v>
      </c>
      <c r="D105" s="5" t="str">
        <f>IF($B105="N/A","N/A",IF(C105&gt;100,"No",IF(C105&lt;98,"No","Yes")))</f>
        <v>Yes</v>
      </c>
      <c r="E105" s="4">
        <v>98.238802492999994</v>
      </c>
      <c r="F105" s="5" t="str">
        <f>IF($B105="N/A","N/A",IF(E105&gt;100,"No",IF(E105&lt;98,"No","Yes")))</f>
        <v>Yes</v>
      </c>
      <c r="G105" s="4">
        <v>98.264260729</v>
      </c>
      <c r="H105" s="5" t="str">
        <f>IF($B105="N/A","N/A",IF(G105&gt;100,"No",IF(G105&lt;98,"No","Yes")))</f>
        <v>Yes</v>
      </c>
      <c r="I105" s="6">
        <v>6.8900000000000003E-2</v>
      </c>
      <c r="J105" s="6">
        <v>2.5899999999999999E-2</v>
      </c>
      <c r="K105" s="105" t="str">
        <f t="shared" si="18"/>
        <v>Yes</v>
      </c>
    </row>
    <row r="106" spans="1:11" x14ac:dyDescent="0.2">
      <c r="A106" s="124" t="s">
        <v>49</v>
      </c>
      <c r="B106" s="38" t="s">
        <v>213</v>
      </c>
      <c r="C106" s="57">
        <v>9.5583476099999995E-2</v>
      </c>
      <c r="D106" s="5" t="str">
        <f>IF($B106="N/A","N/A",IF(C106&gt;15,"No",IF(C106&lt;-15,"No","Yes")))</f>
        <v>N/A</v>
      </c>
      <c r="E106" s="4">
        <v>0.1192251277</v>
      </c>
      <c r="F106" s="5" t="str">
        <f>IF($B106="N/A","N/A",IF(E106&gt;15,"No",IF(E106&lt;-15,"No","Yes")))</f>
        <v>N/A</v>
      </c>
      <c r="G106" s="4">
        <v>9.1233284900000003E-2</v>
      </c>
      <c r="H106" s="5" t="str">
        <f>IF($B106="N/A","N/A",IF(G106&gt;15,"No",IF(G106&lt;-15,"No","Yes")))</f>
        <v>N/A</v>
      </c>
      <c r="I106" s="6">
        <v>24.73</v>
      </c>
      <c r="J106" s="6">
        <v>-23.5</v>
      </c>
      <c r="K106" s="105" t="str">
        <f>IF(J106="Div by 0", "N/A", IF(J106="N/A","N/A", IF(J106&gt;30, "No", IF(J106&lt;-30, "No", "Yes"))))</f>
        <v>Yes</v>
      </c>
    </row>
    <row r="107" spans="1:11" x14ac:dyDescent="0.2">
      <c r="A107" s="124" t="s">
        <v>908</v>
      </c>
      <c r="B107" s="22" t="s">
        <v>213</v>
      </c>
      <c r="C107" s="66">
        <v>72.706915330000001</v>
      </c>
      <c r="D107" s="5" t="str">
        <f t="shared" ref="D107:D130" si="19">IF($B107="N/A","N/A",IF(C107&gt;15,"No",IF(C107&lt;-15,"No","Yes")))</f>
        <v>N/A</v>
      </c>
      <c r="E107" s="5">
        <v>72.132633906999999</v>
      </c>
      <c r="F107" s="5" t="str">
        <f t="shared" ref="F107:F130" si="20">IF($B107="N/A","N/A",IF(E107&gt;15,"No",IF(E107&lt;-15,"No","Yes")))</f>
        <v>N/A</v>
      </c>
      <c r="G107" s="4">
        <v>70.530040162999995</v>
      </c>
      <c r="H107" s="5" t="str">
        <f t="shared" ref="H107:H130" si="21">IF($B107="N/A","N/A",IF(G107&gt;15,"No",IF(G107&lt;-15,"No","Yes")))</f>
        <v>N/A</v>
      </c>
      <c r="I107" s="6">
        <v>-0.79</v>
      </c>
      <c r="J107" s="6">
        <v>-2.2200000000000002</v>
      </c>
      <c r="K107" s="105" t="str">
        <f t="shared" ref="K107:K130" si="22">IF(J107="Div by 0", "N/A", IF(J107="N/A","N/A", IF(J107&gt;30, "No", IF(J107&lt;-30, "No", "Yes"))))</f>
        <v>Yes</v>
      </c>
    </row>
    <row r="108" spans="1:11" x14ac:dyDescent="0.2">
      <c r="A108" s="124" t="s">
        <v>909</v>
      </c>
      <c r="B108" s="22" t="s">
        <v>213</v>
      </c>
      <c r="C108" s="66">
        <v>5.5545179984999997</v>
      </c>
      <c r="D108" s="22" t="s">
        <v>213</v>
      </c>
      <c r="E108" s="5">
        <v>5.2197707320999998</v>
      </c>
      <c r="F108" s="22" t="s">
        <v>213</v>
      </c>
      <c r="G108" s="4">
        <v>5.2894405028999998</v>
      </c>
      <c r="H108" s="22" t="s">
        <v>213</v>
      </c>
      <c r="I108" s="6">
        <v>-6.03</v>
      </c>
      <c r="J108" s="6">
        <v>1.335</v>
      </c>
      <c r="K108" s="105" t="str">
        <f t="shared" si="22"/>
        <v>Yes</v>
      </c>
    </row>
    <row r="109" spans="1:11" x14ac:dyDescent="0.2">
      <c r="A109" s="124" t="s">
        <v>910</v>
      </c>
      <c r="B109" s="22" t="s">
        <v>213</v>
      </c>
      <c r="C109" s="66">
        <v>0</v>
      </c>
      <c r="D109" s="5" t="str">
        <f t="shared" si="19"/>
        <v>N/A</v>
      </c>
      <c r="E109" s="5">
        <v>0</v>
      </c>
      <c r="F109" s="5" t="str">
        <f t="shared" si="20"/>
        <v>N/A</v>
      </c>
      <c r="G109" s="4">
        <v>0</v>
      </c>
      <c r="H109" s="5" t="str">
        <f t="shared" si="21"/>
        <v>N/A</v>
      </c>
      <c r="I109" s="6" t="s">
        <v>1748</v>
      </c>
      <c r="J109" s="6" t="s">
        <v>1748</v>
      </c>
      <c r="K109" s="105" t="str">
        <f t="shared" si="22"/>
        <v>N/A</v>
      </c>
    </row>
    <row r="110" spans="1:11" x14ac:dyDescent="0.2">
      <c r="A110" s="124" t="s">
        <v>911</v>
      </c>
      <c r="B110" s="22" t="s">
        <v>213</v>
      </c>
      <c r="C110" s="66">
        <v>0.57160451550000002</v>
      </c>
      <c r="D110" s="5" t="str">
        <f t="shared" si="19"/>
        <v>N/A</v>
      </c>
      <c r="E110" s="5">
        <v>0.52297784560000005</v>
      </c>
      <c r="F110" s="5" t="str">
        <f t="shared" si="20"/>
        <v>N/A</v>
      </c>
      <c r="G110" s="4">
        <v>0.58660924749999999</v>
      </c>
      <c r="H110" s="5" t="str">
        <f t="shared" si="21"/>
        <v>N/A</v>
      </c>
      <c r="I110" s="6">
        <v>-8.51</v>
      </c>
      <c r="J110" s="6">
        <v>12.17</v>
      </c>
      <c r="K110" s="105" t="str">
        <f t="shared" si="22"/>
        <v>Yes</v>
      </c>
    </row>
    <row r="111" spans="1:11" x14ac:dyDescent="0.2">
      <c r="A111" s="124" t="s">
        <v>912</v>
      </c>
      <c r="B111" s="22" t="s">
        <v>213</v>
      </c>
      <c r="C111" s="66">
        <v>0</v>
      </c>
      <c r="D111" s="5" t="str">
        <f t="shared" si="19"/>
        <v>N/A</v>
      </c>
      <c r="E111" s="5">
        <v>0</v>
      </c>
      <c r="F111" s="5" t="str">
        <f t="shared" si="20"/>
        <v>N/A</v>
      </c>
      <c r="G111" s="4">
        <v>0</v>
      </c>
      <c r="H111" s="5" t="str">
        <f t="shared" si="21"/>
        <v>N/A</v>
      </c>
      <c r="I111" s="6" t="s">
        <v>1748</v>
      </c>
      <c r="J111" s="6" t="s">
        <v>1748</v>
      </c>
      <c r="K111" s="105" t="str">
        <f t="shared" si="22"/>
        <v>N/A</v>
      </c>
    </row>
    <row r="112" spans="1:11" x14ac:dyDescent="0.2">
      <c r="A112" s="124" t="s">
        <v>913</v>
      </c>
      <c r="B112" s="22" t="s">
        <v>213</v>
      </c>
      <c r="C112" s="66">
        <v>0.54367142690000003</v>
      </c>
      <c r="D112" s="5" t="str">
        <f t="shared" si="19"/>
        <v>N/A</v>
      </c>
      <c r="E112" s="5">
        <v>0.47924743400000003</v>
      </c>
      <c r="F112" s="5" t="str">
        <f t="shared" si="20"/>
        <v>N/A</v>
      </c>
      <c r="G112" s="4">
        <v>0.51191773060000001</v>
      </c>
      <c r="H112" s="5" t="str">
        <f t="shared" si="21"/>
        <v>N/A</v>
      </c>
      <c r="I112" s="6">
        <v>-11.8</v>
      </c>
      <c r="J112" s="6">
        <v>6.8170000000000002</v>
      </c>
      <c r="K112" s="105" t="str">
        <f t="shared" si="22"/>
        <v>Yes</v>
      </c>
    </row>
    <row r="113" spans="1:11" x14ac:dyDescent="0.2">
      <c r="A113" s="124" t="s">
        <v>914</v>
      </c>
      <c r="B113" s="22" t="s">
        <v>213</v>
      </c>
      <c r="C113" s="66">
        <v>0</v>
      </c>
      <c r="D113" s="5" t="str">
        <f t="shared" si="19"/>
        <v>N/A</v>
      </c>
      <c r="E113" s="5">
        <v>0</v>
      </c>
      <c r="F113" s="5" t="str">
        <f t="shared" si="20"/>
        <v>N/A</v>
      </c>
      <c r="G113" s="4">
        <v>4.7802570999999996E-6</v>
      </c>
      <c r="H113" s="5" t="str">
        <f t="shared" si="21"/>
        <v>N/A</v>
      </c>
      <c r="I113" s="6" t="s">
        <v>1748</v>
      </c>
      <c r="J113" s="6" t="s">
        <v>1748</v>
      </c>
      <c r="K113" s="105" t="str">
        <f t="shared" si="22"/>
        <v>N/A</v>
      </c>
    </row>
    <row r="114" spans="1:11" x14ac:dyDescent="0.2">
      <c r="A114" s="124" t="s">
        <v>915</v>
      </c>
      <c r="B114" s="22" t="s">
        <v>213</v>
      </c>
      <c r="C114" s="66">
        <v>0</v>
      </c>
      <c r="D114" s="5" t="str">
        <f t="shared" si="19"/>
        <v>N/A</v>
      </c>
      <c r="E114" s="5">
        <v>0</v>
      </c>
      <c r="F114" s="5" t="str">
        <f t="shared" si="20"/>
        <v>N/A</v>
      </c>
      <c r="G114" s="4">
        <v>0</v>
      </c>
      <c r="H114" s="5" t="str">
        <f t="shared" si="21"/>
        <v>N/A</v>
      </c>
      <c r="I114" s="6" t="s">
        <v>1748</v>
      </c>
      <c r="J114" s="6" t="s">
        <v>1748</v>
      </c>
      <c r="K114" s="105" t="str">
        <f t="shared" si="22"/>
        <v>N/A</v>
      </c>
    </row>
    <row r="115" spans="1:11" x14ac:dyDescent="0.2">
      <c r="A115" s="124" t="s">
        <v>916</v>
      </c>
      <c r="B115" s="22" t="s">
        <v>213</v>
      </c>
      <c r="C115" s="66">
        <v>8.9470644599999996E-2</v>
      </c>
      <c r="D115" s="5" t="str">
        <f t="shared" si="19"/>
        <v>N/A</v>
      </c>
      <c r="E115" s="5">
        <v>0.1070770762</v>
      </c>
      <c r="F115" s="5" t="str">
        <f t="shared" si="20"/>
        <v>N/A</v>
      </c>
      <c r="G115" s="4">
        <v>7.8166763799999997E-2</v>
      </c>
      <c r="H115" s="5" t="str">
        <f t="shared" si="21"/>
        <v>N/A</v>
      </c>
      <c r="I115" s="6">
        <v>19.68</v>
      </c>
      <c r="J115" s="6">
        <v>-27</v>
      </c>
      <c r="K115" s="105" t="str">
        <f t="shared" si="22"/>
        <v>Yes</v>
      </c>
    </row>
    <row r="116" spans="1:11" x14ac:dyDescent="0.2">
      <c r="A116" s="124" t="s">
        <v>917</v>
      </c>
      <c r="B116" s="22" t="s">
        <v>213</v>
      </c>
      <c r="C116" s="66">
        <v>0.52047163019999998</v>
      </c>
      <c r="D116" s="5" t="str">
        <f t="shared" si="19"/>
        <v>N/A</v>
      </c>
      <c r="E116" s="5">
        <v>0.54050064610000004</v>
      </c>
      <c r="F116" s="5" t="str">
        <f t="shared" si="20"/>
        <v>N/A</v>
      </c>
      <c r="G116" s="4">
        <v>0.56503594729999995</v>
      </c>
      <c r="H116" s="5" t="str">
        <f t="shared" si="21"/>
        <v>N/A</v>
      </c>
      <c r="I116" s="6">
        <v>3.8479999999999999</v>
      </c>
      <c r="J116" s="6">
        <v>4.5389999999999997</v>
      </c>
      <c r="K116" s="105" t="str">
        <f t="shared" si="22"/>
        <v>Yes</v>
      </c>
    </row>
    <row r="117" spans="1:11" x14ac:dyDescent="0.2">
      <c r="A117" s="124" t="s">
        <v>918</v>
      </c>
      <c r="B117" s="22" t="s">
        <v>213</v>
      </c>
      <c r="C117" s="66">
        <v>0.84536402160000002</v>
      </c>
      <c r="D117" s="5" t="str">
        <f t="shared" si="19"/>
        <v>N/A</v>
      </c>
      <c r="E117" s="5">
        <v>0.72628874980000002</v>
      </c>
      <c r="F117" s="5" t="str">
        <f t="shared" si="20"/>
        <v>N/A</v>
      </c>
      <c r="G117" s="4">
        <v>0.55257381709999998</v>
      </c>
      <c r="H117" s="5" t="str">
        <f t="shared" si="21"/>
        <v>N/A</v>
      </c>
      <c r="I117" s="6">
        <v>-14.1</v>
      </c>
      <c r="J117" s="6">
        <v>-23.9</v>
      </c>
      <c r="K117" s="105" t="str">
        <f t="shared" si="22"/>
        <v>Yes</v>
      </c>
    </row>
    <row r="118" spans="1:11" x14ac:dyDescent="0.2">
      <c r="A118" s="124" t="s">
        <v>919</v>
      </c>
      <c r="B118" s="22" t="s">
        <v>213</v>
      </c>
      <c r="C118" s="66">
        <v>2.9839357598</v>
      </c>
      <c r="D118" s="5" t="str">
        <f t="shared" si="19"/>
        <v>N/A</v>
      </c>
      <c r="E118" s="5">
        <v>2.8436789804</v>
      </c>
      <c r="F118" s="5" t="str">
        <f t="shared" si="20"/>
        <v>N/A</v>
      </c>
      <c r="G118" s="4">
        <v>2.9951322164</v>
      </c>
      <c r="H118" s="5" t="str">
        <f t="shared" si="21"/>
        <v>N/A</v>
      </c>
      <c r="I118" s="6">
        <v>-4.7</v>
      </c>
      <c r="J118" s="6">
        <v>5.3259999999999996</v>
      </c>
      <c r="K118" s="105" t="str">
        <f t="shared" si="22"/>
        <v>Yes</v>
      </c>
    </row>
    <row r="119" spans="1:11" x14ac:dyDescent="0.2">
      <c r="A119" s="124" t="s">
        <v>920</v>
      </c>
      <c r="B119" s="22" t="s">
        <v>213</v>
      </c>
      <c r="C119" s="66">
        <v>21.738566672000001</v>
      </c>
      <c r="D119" s="5" t="str">
        <f t="shared" si="19"/>
        <v>N/A</v>
      </c>
      <c r="E119" s="5">
        <v>22.647595361</v>
      </c>
      <c r="F119" s="5" t="str">
        <f t="shared" si="20"/>
        <v>N/A</v>
      </c>
      <c r="G119" s="4">
        <v>24.180519334</v>
      </c>
      <c r="H119" s="5" t="str">
        <f t="shared" si="21"/>
        <v>N/A</v>
      </c>
      <c r="I119" s="6">
        <v>4.1820000000000004</v>
      </c>
      <c r="J119" s="6">
        <v>6.7690000000000001</v>
      </c>
      <c r="K119" s="105" t="str">
        <f t="shared" si="22"/>
        <v>Yes</v>
      </c>
    </row>
    <row r="120" spans="1:11" x14ac:dyDescent="0.2">
      <c r="A120" s="124" t="s">
        <v>921</v>
      </c>
      <c r="B120" s="22" t="s">
        <v>213</v>
      </c>
      <c r="C120" s="66">
        <v>18.266106620999999</v>
      </c>
      <c r="D120" s="5" t="str">
        <f t="shared" si="19"/>
        <v>N/A</v>
      </c>
      <c r="E120" s="5">
        <v>18.829458357</v>
      </c>
      <c r="F120" s="5" t="str">
        <f t="shared" si="20"/>
        <v>N/A</v>
      </c>
      <c r="G120" s="4">
        <v>20.117644994999999</v>
      </c>
      <c r="H120" s="5" t="str">
        <f t="shared" si="21"/>
        <v>N/A</v>
      </c>
      <c r="I120" s="6">
        <v>3.0840000000000001</v>
      </c>
      <c r="J120" s="6">
        <v>6.8410000000000002</v>
      </c>
      <c r="K120" s="105" t="str">
        <f t="shared" si="22"/>
        <v>Yes</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0.56998072020000001</v>
      </c>
      <c r="D123" s="5" t="str">
        <f t="shared" si="19"/>
        <v>N/A</v>
      </c>
      <c r="E123" s="5">
        <v>0.55710901180000005</v>
      </c>
      <c r="F123" s="5" t="str">
        <f t="shared" si="20"/>
        <v>N/A</v>
      </c>
      <c r="G123" s="4">
        <v>0.66107131200000002</v>
      </c>
      <c r="H123" s="5" t="str">
        <f t="shared" si="21"/>
        <v>N/A</v>
      </c>
      <c r="I123" s="6">
        <v>-2.2599999999999998</v>
      </c>
      <c r="J123" s="6">
        <v>18.66</v>
      </c>
      <c r="K123" s="105" t="str">
        <f t="shared" si="22"/>
        <v>Yes</v>
      </c>
    </row>
    <row r="124" spans="1:11" x14ac:dyDescent="0.2">
      <c r="A124" s="124" t="s">
        <v>925</v>
      </c>
      <c r="B124" s="22" t="s">
        <v>213</v>
      </c>
      <c r="C124" s="66">
        <v>0</v>
      </c>
      <c r="D124" s="5" t="str">
        <f t="shared" si="19"/>
        <v>N/A</v>
      </c>
      <c r="E124" s="5">
        <v>0</v>
      </c>
      <c r="F124" s="5" t="str">
        <f t="shared" si="20"/>
        <v>N/A</v>
      </c>
      <c r="G124" s="4">
        <v>0</v>
      </c>
      <c r="H124" s="5" t="str">
        <f t="shared" si="21"/>
        <v>N/A</v>
      </c>
      <c r="I124" s="6" t="s">
        <v>1748</v>
      </c>
      <c r="J124" s="6" t="s">
        <v>1748</v>
      </c>
      <c r="K124" s="105" t="str">
        <f t="shared" si="22"/>
        <v>N/A</v>
      </c>
    </row>
    <row r="125" spans="1:11" x14ac:dyDescent="0.2">
      <c r="A125" s="124" t="s">
        <v>926</v>
      </c>
      <c r="B125" s="22" t="s">
        <v>213</v>
      </c>
      <c r="C125" s="66">
        <v>2.1413240950999999</v>
      </c>
      <c r="D125" s="5" t="str">
        <f t="shared" si="19"/>
        <v>N/A</v>
      </c>
      <c r="E125" s="5">
        <v>2.3687066456000001</v>
      </c>
      <c r="F125" s="5" t="str">
        <f t="shared" si="20"/>
        <v>N/A</v>
      </c>
      <c r="G125" s="4">
        <v>2.5897472951</v>
      </c>
      <c r="H125" s="5" t="str">
        <f t="shared" si="21"/>
        <v>N/A</v>
      </c>
      <c r="I125" s="6">
        <v>10.62</v>
      </c>
      <c r="J125" s="6">
        <v>9.3320000000000007</v>
      </c>
      <c r="K125" s="105" t="str">
        <f t="shared" si="22"/>
        <v>Yes</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0.18515681859999999</v>
      </c>
      <c r="F128" s="5" t="str">
        <f t="shared" si="20"/>
        <v>N/A</v>
      </c>
      <c r="G128" s="4">
        <v>9.3162430199999993E-2</v>
      </c>
      <c r="H128" s="5" t="str">
        <f t="shared" si="21"/>
        <v>N/A</v>
      </c>
      <c r="I128" s="6" t="s">
        <v>1748</v>
      </c>
      <c r="J128" s="6">
        <v>-49.7</v>
      </c>
      <c r="K128" s="105" t="str">
        <f t="shared" si="22"/>
        <v>No</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0.76115523559999998</v>
      </c>
      <c r="D130" s="114" t="str">
        <f t="shared" si="19"/>
        <v>N/A</v>
      </c>
      <c r="E130" s="114">
        <v>0.70716452770000005</v>
      </c>
      <c r="F130" s="114" t="str">
        <f t="shared" si="20"/>
        <v>N/A</v>
      </c>
      <c r="G130" s="118">
        <v>0.71889330169999999</v>
      </c>
      <c r="H130" s="114" t="str">
        <f t="shared" si="21"/>
        <v>N/A</v>
      </c>
      <c r="I130" s="115">
        <v>-7.09</v>
      </c>
      <c r="J130" s="115">
        <v>1.659</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4225012</v>
      </c>
      <c r="D6" s="5" t="str">
        <f>IF($B6="N/A","N/A",IF(C6&gt;15,"No",IF(C6&lt;-15,"No","Yes")))</f>
        <v>N/A</v>
      </c>
      <c r="E6" s="23">
        <v>4145527</v>
      </c>
      <c r="F6" s="5" t="str">
        <f>IF($B6="N/A","N/A",IF(E6&gt;15,"No",IF(E6&lt;-15,"No","Yes")))</f>
        <v>N/A</v>
      </c>
      <c r="G6" s="23">
        <v>4364797</v>
      </c>
      <c r="H6" s="5" t="str">
        <f>IF($B6="N/A","N/A",IF(G6&gt;15,"No",IF(G6&lt;-15,"No","Yes")))</f>
        <v>N/A</v>
      </c>
      <c r="I6" s="6">
        <v>-1.88</v>
      </c>
      <c r="J6" s="6">
        <v>5.2889999999999997</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28.829126876</v>
      </c>
      <c r="D9" s="5" t="str">
        <f t="shared" ref="D9:D17" si="1">IF($B9="N/A","N/A",IF(C9&gt;15,"No",IF(C9&lt;-15,"No","Yes")))</f>
        <v>N/A</v>
      </c>
      <c r="E9" s="24">
        <v>25.368680025</v>
      </c>
      <c r="F9" s="5" t="str">
        <f>IF($B9="N/A","N/A",IF(E9&gt;15,"No",IF(E9&lt;-15,"No","Yes")))</f>
        <v>N/A</v>
      </c>
      <c r="G9" s="24">
        <v>25.971105415</v>
      </c>
      <c r="H9" s="5" t="str">
        <f>IF($B9="N/A","N/A",IF(G9&gt;15,"No",IF(G9&lt;-15,"No","Yes")))</f>
        <v>N/A</v>
      </c>
      <c r="I9" s="6">
        <v>-12</v>
      </c>
      <c r="J9" s="6">
        <v>2.375</v>
      </c>
      <c r="K9" s="105" t="str">
        <f t="shared" si="0"/>
        <v>Yes</v>
      </c>
    </row>
    <row r="10" spans="1:11" x14ac:dyDescent="0.2">
      <c r="A10" s="124" t="s">
        <v>16</v>
      </c>
      <c r="B10" s="22" t="s">
        <v>213</v>
      </c>
      <c r="C10" s="57">
        <v>2.5456022372999998</v>
      </c>
      <c r="D10" s="5" t="str">
        <f t="shared" si="1"/>
        <v>N/A</v>
      </c>
      <c r="E10" s="4">
        <v>2.0897704924</v>
      </c>
      <c r="F10" s="5" t="str">
        <f>IF($B10="N/A","N/A",IF(E10&gt;15,"No",IF(E10&lt;-15,"No","Yes")))</f>
        <v>N/A</v>
      </c>
      <c r="G10" s="4">
        <v>1.5270355069999999</v>
      </c>
      <c r="H10" s="5" t="str">
        <f>IF($B10="N/A","N/A",IF(G10&gt;15,"No",IF(G10&lt;-15,"No","Yes")))</f>
        <v>N/A</v>
      </c>
      <c r="I10" s="6">
        <v>-17.899999999999999</v>
      </c>
      <c r="J10" s="6">
        <v>-26.9</v>
      </c>
      <c r="K10" s="105" t="str">
        <f t="shared" si="0"/>
        <v>Yes</v>
      </c>
    </row>
    <row r="11" spans="1:11" x14ac:dyDescent="0.2">
      <c r="A11" s="124" t="s">
        <v>36</v>
      </c>
      <c r="B11" s="22" t="s">
        <v>213</v>
      </c>
      <c r="C11" s="57">
        <v>0.70428417789999997</v>
      </c>
      <c r="D11" s="5" t="str">
        <f t="shared" si="1"/>
        <v>N/A</v>
      </c>
      <c r="E11" s="4">
        <v>0.4077259191</v>
      </c>
      <c r="F11" s="5" t="str">
        <f>IF($B11="N/A","N/A",IF(E11&gt;15,"No",IF(E11&lt;-15,"No","Yes")))</f>
        <v>N/A</v>
      </c>
      <c r="G11" s="4">
        <v>0.42941094810000002</v>
      </c>
      <c r="H11" s="5" t="str">
        <f>IF($B11="N/A","N/A",IF(G11&gt;15,"No",IF(G11&lt;-15,"No","Yes")))</f>
        <v>N/A</v>
      </c>
      <c r="I11" s="6">
        <v>-42.1</v>
      </c>
      <c r="J11" s="6">
        <v>5.319</v>
      </c>
      <c r="K11" s="105" t="str">
        <f t="shared" si="0"/>
        <v>Yes</v>
      </c>
    </row>
    <row r="12" spans="1:11" x14ac:dyDescent="0.2">
      <c r="A12" s="124" t="s">
        <v>37</v>
      </c>
      <c r="B12" s="22" t="s">
        <v>213</v>
      </c>
      <c r="C12" s="57" t="s">
        <v>1748</v>
      </c>
      <c r="D12" s="5" t="str">
        <f t="shared" si="1"/>
        <v>N/A</v>
      </c>
      <c r="E12" s="4" t="s">
        <v>1748</v>
      </c>
      <c r="F12" s="5" t="str">
        <f>IF($B12="N/A","N/A",IF(E12&gt;15,"No",IF(E12&lt;-15,"No","Yes")))</f>
        <v>N/A</v>
      </c>
      <c r="G12" s="4" t="s">
        <v>1748</v>
      </c>
      <c r="H12" s="5" t="str">
        <f>IF($B12="N/A","N/A",IF(G12&gt;15,"No",IF(G12&lt;-15,"No","Yes")))</f>
        <v>N/A</v>
      </c>
      <c r="I12" s="6" t="s">
        <v>1748</v>
      </c>
      <c r="J12" s="6" t="s">
        <v>1748</v>
      </c>
      <c r="K12" s="105" t="str">
        <f t="shared" si="0"/>
        <v>N/A</v>
      </c>
    </row>
    <row r="13" spans="1:11" x14ac:dyDescent="0.2">
      <c r="A13" s="124" t="s">
        <v>38</v>
      </c>
      <c r="B13" s="22" t="s">
        <v>213</v>
      </c>
      <c r="C13" s="57">
        <v>2.7292026295</v>
      </c>
      <c r="D13" s="5" t="str">
        <f t="shared" si="1"/>
        <v>N/A</v>
      </c>
      <c r="E13" s="4">
        <v>2.2493956369000001</v>
      </c>
      <c r="F13" s="5" t="str">
        <f>IF($B13="N/A","N/A",IF(E13&gt;15,"No",IF(E13&lt;-15,"No","Yes")))</f>
        <v>N/A</v>
      </c>
      <c r="G13" s="4">
        <v>1.6150938764</v>
      </c>
      <c r="H13" s="5" t="str">
        <f>IF($B13="N/A","N/A",IF(G13&gt;15,"No",IF(G13&lt;-15,"No","Yes")))</f>
        <v>N/A</v>
      </c>
      <c r="I13" s="6">
        <v>-17.600000000000001</v>
      </c>
      <c r="J13" s="6">
        <v>-28.2</v>
      </c>
      <c r="K13" s="105" t="str">
        <f t="shared" si="0"/>
        <v>Yes</v>
      </c>
    </row>
    <row r="14" spans="1:11" x14ac:dyDescent="0.2">
      <c r="A14" s="124" t="s">
        <v>671</v>
      </c>
      <c r="B14" s="22" t="s">
        <v>213</v>
      </c>
      <c r="C14" s="57">
        <v>30.897947745</v>
      </c>
      <c r="D14" s="5" t="str">
        <f t="shared" si="1"/>
        <v>N/A</v>
      </c>
      <c r="E14" s="4">
        <v>30.531751452000002</v>
      </c>
      <c r="F14" s="5" t="str">
        <f t="shared" ref="F14:F33" si="2">IF($B14="N/A","N/A",IF(E14&gt;15,"No",IF(E14&lt;-15,"No","Yes")))</f>
        <v>N/A</v>
      </c>
      <c r="G14" s="4">
        <v>35.942106815000002</v>
      </c>
      <c r="H14" s="5" t="str">
        <f t="shared" ref="H14:H33" si="3">IF($B14="N/A","N/A",IF(G14&gt;15,"No",IF(G14&lt;-15,"No","Yes")))</f>
        <v>N/A</v>
      </c>
      <c r="I14" s="6">
        <v>-1.19</v>
      </c>
      <c r="J14" s="6">
        <v>17.72</v>
      </c>
      <c r="K14" s="105" t="str">
        <f t="shared" ref="K14:K30" si="4">IF(J14="Div by 0", "N/A", IF(J14="N/A","N/A", IF(J14&gt;30, "No", IF(J14&lt;-30, "No", "Yes"))))</f>
        <v>Yes</v>
      </c>
    </row>
    <row r="15" spans="1:11" x14ac:dyDescent="0.2">
      <c r="A15" s="124" t="s">
        <v>672</v>
      </c>
      <c r="B15" s="22" t="s">
        <v>213</v>
      </c>
      <c r="C15" s="57">
        <v>3.3141681018</v>
      </c>
      <c r="D15" s="5" t="str">
        <f t="shared" si="1"/>
        <v>N/A</v>
      </c>
      <c r="E15" s="4">
        <v>3.3512265147</v>
      </c>
      <c r="F15" s="5" t="str">
        <f t="shared" si="2"/>
        <v>N/A</v>
      </c>
      <c r="G15" s="4">
        <v>3.1902514595999998</v>
      </c>
      <c r="H15" s="5" t="str">
        <f t="shared" si="3"/>
        <v>N/A</v>
      </c>
      <c r="I15" s="6">
        <v>1.1180000000000001</v>
      </c>
      <c r="J15" s="6">
        <v>-4.8</v>
      </c>
      <c r="K15" s="105" t="str">
        <f t="shared" si="4"/>
        <v>Yes</v>
      </c>
    </row>
    <row r="16" spans="1:11" x14ac:dyDescent="0.2">
      <c r="A16" s="124" t="s">
        <v>379</v>
      </c>
      <c r="B16" s="22" t="s">
        <v>213</v>
      </c>
      <c r="C16" s="57">
        <v>9.0670511704999992</v>
      </c>
      <c r="D16" s="5" t="str">
        <f t="shared" si="1"/>
        <v>N/A</v>
      </c>
      <c r="E16" s="4">
        <v>8.6674142998000008</v>
      </c>
      <c r="F16" s="5" t="str">
        <f t="shared" si="2"/>
        <v>N/A</v>
      </c>
      <c r="G16" s="4">
        <v>7.4268058744000003</v>
      </c>
      <c r="H16" s="5" t="str">
        <f t="shared" si="3"/>
        <v>N/A</v>
      </c>
      <c r="I16" s="6">
        <v>-4.41</v>
      </c>
      <c r="J16" s="6">
        <v>-14.3</v>
      </c>
      <c r="K16" s="105" t="str">
        <f t="shared" si="4"/>
        <v>Yes</v>
      </c>
    </row>
    <row r="17" spans="1:11" x14ac:dyDescent="0.2">
      <c r="A17" s="124" t="s">
        <v>380</v>
      </c>
      <c r="B17" s="22" t="s">
        <v>213</v>
      </c>
      <c r="C17" s="57">
        <v>5.0431809424000003</v>
      </c>
      <c r="D17" s="5" t="str">
        <f t="shared" si="1"/>
        <v>N/A</v>
      </c>
      <c r="E17" s="4">
        <v>5.3614896247999999</v>
      </c>
      <c r="F17" s="5" t="str">
        <f t="shared" si="2"/>
        <v>N/A</v>
      </c>
      <c r="G17" s="4">
        <v>5.0460995093000003</v>
      </c>
      <c r="H17" s="5" t="str">
        <f t="shared" si="3"/>
        <v>N/A</v>
      </c>
      <c r="I17" s="6">
        <v>6.3120000000000003</v>
      </c>
      <c r="J17" s="6">
        <v>-5.88</v>
      </c>
      <c r="K17" s="105" t="str">
        <f t="shared" si="4"/>
        <v>Yes</v>
      </c>
    </row>
    <row r="18" spans="1:11" x14ac:dyDescent="0.2">
      <c r="A18" s="124" t="s">
        <v>381</v>
      </c>
      <c r="B18" s="22" t="s">
        <v>213</v>
      </c>
      <c r="C18" s="57">
        <v>0</v>
      </c>
      <c r="D18" s="5" t="str">
        <f t="shared" ref="D18:D33" si="5">IF($B18="N/A","N/A",IF(C18&gt;15,"No",IF(C18&lt;-15,"No","Yes")))</f>
        <v>N/A</v>
      </c>
      <c r="E18" s="4">
        <v>0</v>
      </c>
      <c r="F18" s="5" t="str">
        <f t="shared" si="2"/>
        <v>N/A</v>
      </c>
      <c r="G18" s="4">
        <v>0</v>
      </c>
      <c r="H18" s="5" t="str">
        <f t="shared" si="3"/>
        <v>N/A</v>
      </c>
      <c r="I18" s="6" t="s">
        <v>1748</v>
      </c>
      <c r="J18" s="6" t="s">
        <v>1748</v>
      </c>
      <c r="K18" s="105" t="str">
        <f t="shared" si="4"/>
        <v>N/A</v>
      </c>
    </row>
    <row r="19" spans="1:11" x14ac:dyDescent="0.2">
      <c r="A19" s="124" t="s">
        <v>382</v>
      </c>
      <c r="B19" s="22" t="s">
        <v>213</v>
      </c>
      <c r="C19" s="57">
        <v>31.982536380999999</v>
      </c>
      <c r="D19" s="5" t="str">
        <f t="shared" si="5"/>
        <v>N/A</v>
      </c>
      <c r="E19" s="4">
        <v>34.939755548999997</v>
      </c>
      <c r="F19" s="5" t="str">
        <f t="shared" si="2"/>
        <v>N/A</v>
      </c>
      <c r="G19" s="4">
        <v>31.654599286</v>
      </c>
      <c r="H19" s="5" t="str">
        <f t="shared" si="3"/>
        <v>N/A</v>
      </c>
      <c r="I19" s="6">
        <v>9.2460000000000004</v>
      </c>
      <c r="J19" s="6">
        <v>-9.4</v>
      </c>
      <c r="K19" s="105" t="str">
        <f t="shared" si="4"/>
        <v>Yes</v>
      </c>
    </row>
    <row r="20" spans="1:11" x14ac:dyDescent="0.2">
      <c r="A20" s="124" t="s">
        <v>384</v>
      </c>
      <c r="B20" s="22" t="s">
        <v>213</v>
      </c>
      <c r="C20" s="57">
        <v>0.91126368400000002</v>
      </c>
      <c r="D20" s="5" t="str">
        <f t="shared" si="5"/>
        <v>N/A</v>
      </c>
      <c r="E20" s="4">
        <v>0.63482881670000002</v>
      </c>
      <c r="F20" s="5" t="str">
        <f t="shared" si="2"/>
        <v>N/A</v>
      </c>
      <c r="G20" s="4">
        <v>0.47896843770000003</v>
      </c>
      <c r="H20" s="5" t="str">
        <f t="shared" si="3"/>
        <v>N/A</v>
      </c>
      <c r="I20" s="6">
        <v>-30.3</v>
      </c>
      <c r="J20" s="6">
        <v>-24.6</v>
      </c>
      <c r="K20" s="105" t="str">
        <f t="shared" si="4"/>
        <v>Yes</v>
      </c>
    </row>
    <row r="21" spans="1:11" x14ac:dyDescent="0.2">
      <c r="A21" s="124" t="s">
        <v>385</v>
      </c>
      <c r="B21" s="22" t="s">
        <v>213</v>
      </c>
      <c r="C21" s="57">
        <v>14.684194979999999</v>
      </c>
      <c r="D21" s="5" t="str">
        <f t="shared" si="5"/>
        <v>N/A</v>
      </c>
      <c r="E21" s="4">
        <v>12.5716465</v>
      </c>
      <c r="F21" s="5" t="str">
        <f t="shared" si="2"/>
        <v>N/A</v>
      </c>
      <c r="G21" s="4">
        <v>10.328842326</v>
      </c>
      <c r="H21" s="5" t="str">
        <f t="shared" si="3"/>
        <v>N/A</v>
      </c>
      <c r="I21" s="6">
        <v>-14.4</v>
      </c>
      <c r="J21" s="6">
        <v>-17.8</v>
      </c>
      <c r="K21" s="105" t="str">
        <f t="shared" si="4"/>
        <v>Yes</v>
      </c>
    </row>
    <row r="22" spans="1:11" x14ac:dyDescent="0.2">
      <c r="A22" s="124" t="s">
        <v>386</v>
      </c>
      <c r="B22" s="22" t="s">
        <v>213</v>
      </c>
      <c r="C22" s="57">
        <v>0.58059006700000004</v>
      </c>
      <c r="D22" s="5" t="str">
        <f t="shared" si="5"/>
        <v>N/A</v>
      </c>
      <c r="E22" s="4">
        <v>0.8880656187</v>
      </c>
      <c r="F22" s="5" t="str">
        <f t="shared" si="2"/>
        <v>N/A</v>
      </c>
      <c r="G22" s="4">
        <v>2.8745437645999998</v>
      </c>
      <c r="H22" s="5" t="str">
        <f t="shared" si="3"/>
        <v>N/A</v>
      </c>
      <c r="I22" s="6">
        <v>52.96</v>
      </c>
      <c r="J22" s="6">
        <v>223.7</v>
      </c>
      <c r="K22" s="105" t="str">
        <f t="shared" si="4"/>
        <v>No</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0</v>
      </c>
      <c r="D25" s="5" t="str">
        <f t="shared" si="5"/>
        <v>N/A</v>
      </c>
      <c r="E25" s="4">
        <v>0</v>
      </c>
      <c r="F25" s="5" t="str">
        <f t="shared" si="2"/>
        <v>N/A</v>
      </c>
      <c r="G25" s="4">
        <v>0</v>
      </c>
      <c r="H25" s="5" t="str">
        <f t="shared" si="3"/>
        <v>N/A</v>
      </c>
      <c r="I25" s="6" t="s">
        <v>1748</v>
      </c>
      <c r="J25" s="6" t="s">
        <v>1748</v>
      </c>
      <c r="K25" s="105" t="str">
        <f t="shared" si="4"/>
        <v>N/A</v>
      </c>
    </row>
    <row r="26" spans="1:11" x14ac:dyDescent="0.2">
      <c r="A26" s="124" t="s">
        <v>392</v>
      </c>
      <c r="B26" s="22" t="s">
        <v>213</v>
      </c>
      <c r="C26" s="57">
        <v>0.19798760330000001</v>
      </c>
      <c r="D26" s="5" t="str">
        <f t="shared" si="5"/>
        <v>N/A</v>
      </c>
      <c r="E26" s="4">
        <v>0</v>
      </c>
      <c r="F26" s="5" t="str">
        <f t="shared" si="2"/>
        <v>N/A</v>
      </c>
      <c r="G26" s="4">
        <v>0</v>
      </c>
      <c r="H26" s="5" t="str">
        <f t="shared" si="3"/>
        <v>N/A</v>
      </c>
      <c r="I26" s="6">
        <v>-100</v>
      </c>
      <c r="J26" s="6" t="s">
        <v>1748</v>
      </c>
      <c r="K26" s="105" t="str">
        <f t="shared" si="4"/>
        <v>N/A</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1.590078324</v>
      </c>
      <c r="D29" s="5" t="str">
        <f t="shared" si="5"/>
        <v>N/A</v>
      </c>
      <c r="E29" s="4">
        <v>0.80686966940000004</v>
      </c>
      <c r="F29" s="5" t="str">
        <f t="shared" si="2"/>
        <v>N/A</v>
      </c>
      <c r="G29" s="4">
        <v>0.70559982509999997</v>
      </c>
      <c r="H29" s="5" t="str">
        <f t="shared" si="3"/>
        <v>N/A</v>
      </c>
      <c r="I29" s="6">
        <v>-49.3</v>
      </c>
      <c r="J29" s="6">
        <v>-12.6</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99.994485222999998</v>
      </c>
      <c r="D31" s="5" t="str">
        <f t="shared" si="5"/>
        <v>N/A</v>
      </c>
      <c r="E31" s="4">
        <v>99.994765442000002</v>
      </c>
      <c r="F31" s="5" t="str">
        <f t="shared" si="2"/>
        <v>N/A</v>
      </c>
      <c r="G31" s="4">
        <v>99.998602454999997</v>
      </c>
      <c r="H31" s="5" t="str">
        <f t="shared" si="3"/>
        <v>N/A</v>
      </c>
      <c r="I31" s="6">
        <v>2.9999999999999997E-4</v>
      </c>
      <c r="J31" s="6">
        <v>3.8E-3</v>
      </c>
      <c r="K31" s="105" t="str">
        <f t="shared" ref="K31:K43" si="6">IF(J31="Div by 0", "N/A", IF(J31="N/A","N/A", IF(J31&gt;30, "No", IF(J31&lt;-30, "No", "Yes"))))</f>
        <v>Yes</v>
      </c>
    </row>
    <row r="32" spans="1:11" x14ac:dyDescent="0.2">
      <c r="A32" s="124" t="s">
        <v>39</v>
      </c>
      <c r="B32" s="22" t="s">
        <v>267</v>
      </c>
      <c r="C32" s="57">
        <v>99.992059323000007</v>
      </c>
      <c r="D32" s="5" t="str">
        <f>IF($B32="N/A","N/A",IF(C32&gt;100,"No",IF(C32&lt;85,"No","Yes")))</f>
        <v>Yes</v>
      </c>
      <c r="E32" s="4">
        <v>99.991067920000006</v>
      </c>
      <c r="F32" s="5" t="str">
        <f>IF($B32="N/A","N/A",IF(E32&gt;100,"No",IF(E32&lt;85,"No","Yes")))</f>
        <v>Yes</v>
      </c>
      <c r="G32" s="4">
        <v>99.998296436000004</v>
      </c>
      <c r="H32" s="5" t="str">
        <f>IF($B32="N/A","N/A",IF(G32&gt;100,"No",IF(G32&lt;85,"No","Yes")))</f>
        <v>Yes</v>
      </c>
      <c r="I32" s="6">
        <v>-1E-3</v>
      </c>
      <c r="J32" s="6">
        <v>7.1999999999999998E-3</v>
      </c>
      <c r="K32" s="105" t="str">
        <f t="shared" si="6"/>
        <v>Yes</v>
      </c>
    </row>
    <row r="33" spans="1:11" x14ac:dyDescent="0.2">
      <c r="A33" s="124" t="s">
        <v>905</v>
      </c>
      <c r="B33" s="22" t="s">
        <v>213</v>
      </c>
      <c r="C33" s="57">
        <v>54.799694848000001</v>
      </c>
      <c r="D33" s="5" t="str">
        <f t="shared" si="5"/>
        <v>N/A</v>
      </c>
      <c r="E33" s="4">
        <v>56.520790966</v>
      </c>
      <c r="F33" s="5" t="str">
        <f t="shared" si="2"/>
        <v>N/A</v>
      </c>
      <c r="G33" s="4">
        <v>61.105207737999997</v>
      </c>
      <c r="H33" s="5" t="str">
        <f t="shared" si="3"/>
        <v>N/A</v>
      </c>
      <c r="I33" s="6">
        <v>3.141</v>
      </c>
      <c r="J33" s="6">
        <v>8.1110000000000007</v>
      </c>
      <c r="K33" s="105" t="str">
        <f t="shared" si="6"/>
        <v>Yes</v>
      </c>
    </row>
    <row r="34" spans="1:11" x14ac:dyDescent="0.2">
      <c r="A34" s="124" t="s">
        <v>846</v>
      </c>
      <c r="B34" s="22" t="s">
        <v>268</v>
      </c>
      <c r="C34" s="57">
        <v>5.8672418130999997</v>
      </c>
      <c r="D34" s="5" t="str">
        <f>IF($B34="N/A","N/A",IF(C34&gt;25,"No",IF(C34&lt;5,"No","Yes")))</f>
        <v>Yes</v>
      </c>
      <c r="E34" s="4">
        <v>5.6969925047999999</v>
      </c>
      <c r="F34" s="5" t="str">
        <f>IF($B34="N/A","N/A",IF(E34&gt;25,"No",IF(E34&lt;5,"No","Yes")))</f>
        <v>Yes</v>
      </c>
      <c r="G34" s="4">
        <v>5.6322994104999999</v>
      </c>
      <c r="H34" s="5" t="str">
        <f>IF($B34="N/A","N/A",IF(G34&gt;25,"No",IF(G34&lt;5,"No","Yes")))</f>
        <v>Yes</v>
      </c>
      <c r="I34" s="6">
        <v>-2.9</v>
      </c>
      <c r="J34" s="6">
        <v>-1.1399999999999999</v>
      </c>
      <c r="K34" s="105" t="str">
        <f t="shared" si="6"/>
        <v>Yes</v>
      </c>
    </row>
    <row r="35" spans="1:11" x14ac:dyDescent="0.2">
      <c r="A35" s="124" t="s">
        <v>847</v>
      </c>
      <c r="B35" s="22" t="s">
        <v>269</v>
      </c>
      <c r="C35" s="57">
        <v>41.133275847</v>
      </c>
      <c r="D35" s="5" t="str">
        <f>IF($B35="N/A","N/A",IF(C35&gt;70,"No",IF(C35&lt;40,"No","Yes")))</f>
        <v>Yes</v>
      </c>
      <c r="E35" s="4">
        <v>40.968419732000001</v>
      </c>
      <c r="F35" s="5" t="str">
        <f>IF($B35="N/A","N/A",IF(E35&gt;70,"No",IF(E35&lt;40,"No","Yes")))</f>
        <v>Yes</v>
      </c>
      <c r="G35" s="4">
        <v>43.534568872000001</v>
      </c>
      <c r="H35" s="5" t="str">
        <f>IF($B35="N/A","N/A",IF(G35&gt;70,"No",IF(G35&lt;40,"No","Yes")))</f>
        <v>Yes</v>
      </c>
      <c r="I35" s="6">
        <v>-0.40100000000000002</v>
      </c>
      <c r="J35" s="6">
        <v>6.2640000000000002</v>
      </c>
      <c r="K35" s="105" t="str">
        <f t="shared" si="6"/>
        <v>Yes</v>
      </c>
    </row>
    <row r="36" spans="1:11" x14ac:dyDescent="0.2">
      <c r="A36" s="124" t="s">
        <v>848</v>
      </c>
      <c r="B36" s="22" t="s">
        <v>270</v>
      </c>
      <c r="C36" s="57">
        <v>52.99948234</v>
      </c>
      <c r="D36" s="5" t="str">
        <f>IF($B36="N/A","N/A",IF(C36&gt;55,"No",IF(C36&lt;20,"No","Yes")))</f>
        <v>Yes</v>
      </c>
      <c r="E36" s="4">
        <v>53.334587763000002</v>
      </c>
      <c r="F36" s="5" t="str">
        <f>IF($B36="N/A","N/A",IF(E36&gt;55,"No",IF(E36&lt;20,"No","Yes")))</f>
        <v>Yes</v>
      </c>
      <c r="G36" s="4">
        <v>50.833131717000001</v>
      </c>
      <c r="H36" s="5" t="str">
        <f>IF($B36="N/A","N/A",IF(G36&gt;55,"No",IF(G36&lt;20,"No","Yes")))</f>
        <v>Yes</v>
      </c>
      <c r="I36" s="6">
        <v>0.63229999999999997</v>
      </c>
      <c r="J36" s="6">
        <v>-4.6900000000000004</v>
      </c>
      <c r="K36" s="105" t="str">
        <f t="shared" si="6"/>
        <v>Yes</v>
      </c>
    </row>
    <row r="37" spans="1:11" x14ac:dyDescent="0.2">
      <c r="A37" s="124" t="s">
        <v>163</v>
      </c>
      <c r="B37" s="22" t="s">
        <v>246</v>
      </c>
      <c r="C37" s="57">
        <v>91.531266657000003</v>
      </c>
      <c r="D37" s="5" t="str">
        <f>IF($B37="N/A","N/A",IF(C37&gt;95,"Yes","No"))</f>
        <v>No</v>
      </c>
      <c r="E37" s="4">
        <v>91.843618434999996</v>
      </c>
      <c r="F37" s="5" t="str">
        <f>IF($B37="N/A","N/A",IF(E37&gt;95,"Yes","No"))</f>
        <v>No</v>
      </c>
      <c r="G37" s="4">
        <v>93.300696458999994</v>
      </c>
      <c r="H37" s="5" t="str">
        <f>IF($B37="N/A","N/A",IF(G37&gt;95,"Yes","No"))</f>
        <v>No</v>
      </c>
      <c r="I37" s="6">
        <v>0.34129999999999999</v>
      </c>
      <c r="J37" s="6">
        <v>1.5860000000000001</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t="s">
        <v>1748</v>
      </c>
      <c r="D39" s="5" t="str">
        <f t="shared" si="7"/>
        <v>N/A</v>
      </c>
      <c r="E39" s="4" t="s">
        <v>1748</v>
      </c>
      <c r="F39" s="5" t="str">
        <f>IF($B39="N/A","N/A",IF(E39&gt;15,"No",IF(E39&lt;-15,"No","Yes")))</f>
        <v>N/A</v>
      </c>
      <c r="G39" s="4" t="s">
        <v>1748</v>
      </c>
      <c r="H39" s="5" t="str">
        <f>IF($B39="N/A","N/A",IF(G39&gt;15,"No",IF(G39&lt;-15,"No","Yes")))</f>
        <v>N/A</v>
      </c>
      <c r="I39" s="6" t="s">
        <v>1748</v>
      </c>
      <c r="J39" s="6" t="s">
        <v>1748</v>
      </c>
      <c r="K39" s="105" t="str">
        <f t="shared" si="6"/>
        <v>N/A</v>
      </c>
    </row>
    <row r="40" spans="1:11" x14ac:dyDescent="0.2">
      <c r="A40" s="124" t="s">
        <v>43</v>
      </c>
      <c r="B40" s="22" t="s">
        <v>223</v>
      </c>
      <c r="C40" s="57">
        <v>94.744669864000002</v>
      </c>
      <c r="D40" s="5" t="str">
        <f>IF($B40="N/A","N/A",IF(C40&gt;100,"No",IF(C40&lt;98,"No","Yes")))</f>
        <v>No</v>
      </c>
      <c r="E40" s="4">
        <v>94.853755081000003</v>
      </c>
      <c r="F40" s="5" t="str">
        <f>IF($B40="N/A","N/A",IF(E40&gt;100,"No",IF(E40&lt;98,"No","Yes")))</f>
        <v>No</v>
      </c>
      <c r="G40" s="4">
        <v>95.904328828000004</v>
      </c>
      <c r="H40" s="5" t="str">
        <f>IF($B40="N/A","N/A",IF(G40&gt;100,"No",IF(G40&lt;98,"No","Yes")))</f>
        <v>No</v>
      </c>
      <c r="I40" s="6">
        <v>0.11509999999999999</v>
      </c>
      <c r="J40" s="6">
        <v>1.1080000000000001</v>
      </c>
      <c r="K40" s="105" t="str">
        <f t="shared" si="6"/>
        <v>Yes</v>
      </c>
    </row>
    <row r="41" spans="1:11" x14ac:dyDescent="0.2">
      <c r="A41" s="124" t="s">
        <v>44</v>
      </c>
      <c r="B41" s="22" t="s">
        <v>213</v>
      </c>
      <c r="C41" s="57">
        <v>82.645382054999999</v>
      </c>
      <c r="D41" s="5" t="str">
        <f t="shared" si="7"/>
        <v>N/A</v>
      </c>
      <c r="E41" s="4">
        <v>85.895421601999999</v>
      </c>
      <c r="F41" s="5" t="str">
        <f t="shared" ref="F41:F47" si="8">IF($B41="N/A","N/A",IF(E41&gt;15,"No",IF(E41&lt;-15,"No","Yes")))</f>
        <v>N/A</v>
      </c>
      <c r="G41" s="4">
        <v>85.491945017000006</v>
      </c>
      <c r="H41" s="5" t="str">
        <f t="shared" ref="H41:H47" si="9">IF($B41="N/A","N/A",IF(G41&gt;15,"No",IF(G41&lt;-15,"No","Yes")))</f>
        <v>N/A</v>
      </c>
      <c r="I41" s="6">
        <v>3.9329999999999998</v>
      </c>
      <c r="J41" s="6">
        <v>-0.47</v>
      </c>
      <c r="K41" s="105" t="str">
        <f t="shared" si="6"/>
        <v>Yes</v>
      </c>
    </row>
    <row r="42" spans="1:11" x14ac:dyDescent="0.2">
      <c r="A42" s="124" t="s">
        <v>45</v>
      </c>
      <c r="B42" s="22" t="s">
        <v>213</v>
      </c>
      <c r="C42" s="57">
        <v>17.354617945000001</v>
      </c>
      <c r="D42" s="5" t="str">
        <f t="shared" si="7"/>
        <v>N/A</v>
      </c>
      <c r="E42" s="4">
        <v>14.104578397999999</v>
      </c>
      <c r="F42" s="5" t="str">
        <f t="shared" si="8"/>
        <v>N/A</v>
      </c>
      <c r="G42" s="4">
        <v>14.508054982999999</v>
      </c>
      <c r="H42" s="5" t="str">
        <f t="shared" si="9"/>
        <v>N/A</v>
      </c>
      <c r="I42" s="6">
        <v>-18.7</v>
      </c>
      <c r="J42" s="6">
        <v>2.8610000000000002</v>
      </c>
      <c r="K42" s="105" t="str">
        <f t="shared" si="6"/>
        <v>Yes</v>
      </c>
    </row>
    <row r="43" spans="1:11" x14ac:dyDescent="0.2">
      <c r="A43" s="124" t="s">
        <v>50</v>
      </c>
      <c r="B43" s="22" t="s">
        <v>213</v>
      </c>
      <c r="C43" s="57">
        <v>0</v>
      </c>
      <c r="D43" s="5" t="str">
        <f t="shared" si="7"/>
        <v>N/A</v>
      </c>
      <c r="E43" s="4">
        <v>0</v>
      </c>
      <c r="F43" s="5" t="str">
        <f t="shared" si="8"/>
        <v>N/A</v>
      </c>
      <c r="G43" s="4">
        <v>0</v>
      </c>
      <c r="H43" s="5" t="str">
        <f t="shared" si="9"/>
        <v>N/A</v>
      </c>
      <c r="I43" s="6" t="s">
        <v>1748</v>
      </c>
      <c r="J43" s="6" t="s">
        <v>1748</v>
      </c>
      <c r="K43" s="105" t="str">
        <f t="shared" si="6"/>
        <v>N/A</v>
      </c>
    </row>
    <row r="44" spans="1:11" x14ac:dyDescent="0.2">
      <c r="A44" s="124" t="s">
        <v>908</v>
      </c>
      <c r="B44" s="22" t="s">
        <v>213</v>
      </c>
      <c r="C44" s="57">
        <v>84.753960461999995</v>
      </c>
      <c r="D44" s="5" t="str">
        <f t="shared" si="7"/>
        <v>N/A</v>
      </c>
      <c r="E44" s="4">
        <v>86.554737189999997</v>
      </c>
      <c r="F44" s="5" t="str">
        <f t="shared" si="8"/>
        <v>N/A</v>
      </c>
      <c r="G44" s="4">
        <v>86.815996253999998</v>
      </c>
      <c r="H44" s="5" t="str">
        <f t="shared" si="9"/>
        <v>N/A</v>
      </c>
      <c r="I44" s="6">
        <v>2.125</v>
      </c>
      <c r="J44" s="6">
        <v>0.30180000000000001</v>
      </c>
      <c r="K44" s="105" t="str">
        <f>IF(J44="Div by 0", "N/A", IF(J44="N/A","N/A", IF(J44&gt;30, "No", IF(J44&lt;-30, "No", "Yes"))))</f>
        <v>Yes</v>
      </c>
    </row>
    <row r="45" spans="1:11" x14ac:dyDescent="0.2">
      <c r="A45" s="124" t="s">
        <v>909</v>
      </c>
      <c r="B45" s="22" t="s">
        <v>213</v>
      </c>
      <c r="C45" s="57">
        <v>15.246039538</v>
      </c>
      <c r="D45" s="5" t="str">
        <f t="shared" si="7"/>
        <v>N/A</v>
      </c>
      <c r="E45" s="4">
        <v>13.445262809999999</v>
      </c>
      <c r="F45" s="5" t="str">
        <f t="shared" si="8"/>
        <v>N/A</v>
      </c>
      <c r="G45" s="4">
        <v>13.184003746</v>
      </c>
      <c r="H45" s="5" t="str">
        <f t="shared" si="9"/>
        <v>N/A</v>
      </c>
      <c r="I45" s="6">
        <v>-11.8</v>
      </c>
      <c r="J45" s="6">
        <v>-1.94</v>
      </c>
      <c r="K45" s="105" t="str">
        <f>IF(J45="Div by 0", "N/A", IF(J45="N/A","N/A", IF(J45&gt;30, "No", IF(J45&lt;-30, "No", "Yes"))))</f>
        <v>Yes</v>
      </c>
    </row>
    <row r="46" spans="1:11" x14ac:dyDescent="0.2">
      <c r="A46" s="124" t="s">
        <v>932</v>
      </c>
      <c r="B46" s="22" t="s">
        <v>213</v>
      </c>
      <c r="C46" s="57">
        <v>0</v>
      </c>
      <c r="D46" s="5" t="str">
        <f t="shared" si="7"/>
        <v>N/A</v>
      </c>
      <c r="E46" s="4">
        <v>0</v>
      </c>
      <c r="F46" s="5" t="str">
        <f t="shared" si="8"/>
        <v>N/A</v>
      </c>
      <c r="G46" s="4">
        <v>0</v>
      </c>
      <c r="H46" s="5" t="str">
        <f t="shared" si="9"/>
        <v>N/A</v>
      </c>
      <c r="I46" s="6" t="s">
        <v>1748</v>
      </c>
      <c r="J46" s="6" t="s">
        <v>1748</v>
      </c>
      <c r="K46" s="105" t="str">
        <f>IF(J46="Div by 0", "N/A", IF(J46="N/A","N/A", IF(J46&gt;30, "No", IF(J46&lt;-30, "No", "Yes"))))</f>
        <v>N/A</v>
      </c>
    </row>
    <row r="47" spans="1:11" x14ac:dyDescent="0.2">
      <c r="A47" s="131" t="s">
        <v>920</v>
      </c>
      <c r="B47" s="113" t="s">
        <v>213</v>
      </c>
      <c r="C47" s="130">
        <v>0</v>
      </c>
      <c r="D47" s="114" t="str">
        <f t="shared" si="7"/>
        <v>N/A</v>
      </c>
      <c r="E47" s="118">
        <v>0</v>
      </c>
      <c r="F47" s="114" t="str">
        <f t="shared" si="8"/>
        <v>N/A</v>
      </c>
      <c r="G47" s="118">
        <v>0</v>
      </c>
      <c r="H47" s="114" t="str">
        <f t="shared" si="9"/>
        <v>N/A</v>
      </c>
      <c r="I47" s="115" t="s">
        <v>1748</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15206168</v>
      </c>
      <c r="D6" s="5" t="str">
        <f t="shared" ref="D6:D15" si="0">IF($B6="N/A","N/A",IF(C6&lt;0,"No","Yes"))</f>
        <v>N/A</v>
      </c>
      <c r="E6" s="56">
        <v>18982372</v>
      </c>
      <c r="F6" s="5" t="str">
        <f t="shared" ref="F6:F15" si="1">IF($B6="N/A","N/A",IF(E6&lt;0,"No","Yes"))</f>
        <v>N/A</v>
      </c>
      <c r="G6" s="56">
        <v>22865965</v>
      </c>
      <c r="H6" s="5" t="str">
        <f t="shared" ref="H6:H15" si="2">IF($B6="N/A","N/A",IF(G6&lt;0,"No","Yes"))</f>
        <v>N/A</v>
      </c>
      <c r="I6" s="6">
        <v>24.83</v>
      </c>
      <c r="J6" s="6">
        <v>20.46</v>
      </c>
      <c r="K6" s="105" t="str">
        <f t="shared" ref="K6:K15" si="3">IF(J6="Div by 0", "N/A", IF(J6="N/A","N/A", IF(J6&gt;30, "No", IF(J6&lt;-30, "No", "Yes"))))</f>
        <v>Yes</v>
      </c>
    </row>
    <row r="7" spans="1:11" x14ac:dyDescent="0.2">
      <c r="A7" s="125" t="s">
        <v>442</v>
      </c>
      <c r="B7" s="3" t="s">
        <v>213</v>
      </c>
      <c r="C7" s="57">
        <v>3.6038008000000002E-3</v>
      </c>
      <c r="D7" s="5" t="str">
        <f t="shared" si="0"/>
        <v>N/A</v>
      </c>
      <c r="E7" s="57">
        <v>1.7279189E-3</v>
      </c>
      <c r="F7" s="5" t="str">
        <f t="shared" si="1"/>
        <v>N/A</v>
      </c>
      <c r="G7" s="57">
        <v>2.1429229000000001E-3</v>
      </c>
      <c r="H7" s="5" t="str">
        <f t="shared" si="2"/>
        <v>N/A</v>
      </c>
      <c r="I7" s="6">
        <v>-52.1</v>
      </c>
      <c r="J7" s="6">
        <v>24.02</v>
      </c>
      <c r="K7" s="105" t="str">
        <f t="shared" si="3"/>
        <v>Yes</v>
      </c>
    </row>
    <row r="8" spans="1:11" x14ac:dyDescent="0.2">
      <c r="A8" s="125" t="s">
        <v>443</v>
      </c>
      <c r="B8" s="3" t="s">
        <v>213</v>
      </c>
      <c r="C8" s="57">
        <v>2.2233214837999999</v>
      </c>
      <c r="D8" s="5" t="str">
        <f t="shared" si="0"/>
        <v>N/A</v>
      </c>
      <c r="E8" s="57">
        <v>2.2128846700999998</v>
      </c>
      <c r="F8" s="5" t="str">
        <f t="shared" si="1"/>
        <v>N/A</v>
      </c>
      <c r="G8" s="57">
        <v>2.1677545645</v>
      </c>
      <c r="H8" s="5" t="str">
        <f t="shared" si="2"/>
        <v>N/A</v>
      </c>
      <c r="I8" s="6">
        <v>-0.46899999999999997</v>
      </c>
      <c r="J8" s="6">
        <v>-2.04</v>
      </c>
      <c r="K8" s="105" t="str">
        <f t="shared" si="3"/>
        <v>Yes</v>
      </c>
    </row>
    <row r="9" spans="1:11" x14ac:dyDescent="0.2">
      <c r="A9" s="125" t="s">
        <v>444</v>
      </c>
      <c r="B9" s="3" t="s">
        <v>213</v>
      </c>
      <c r="C9" s="57">
        <v>74.598445841</v>
      </c>
      <c r="D9" s="5" t="str">
        <f t="shared" si="0"/>
        <v>N/A</v>
      </c>
      <c r="E9" s="57">
        <v>73.683589174000005</v>
      </c>
      <c r="F9" s="5" t="str">
        <f t="shared" si="1"/>
        <v>N/A</v>
      </c>
      <c r="G9" s="57">
        <v>74.957754898999994</v>
      </c>
      <c r="H9" s="5" t="str">
        <f t="shared" si="2"/>
        <v>N/A</v>
      </c>
      <c r="I9" s="6">
        <v>-1.23</v>
      </c>
      <c r="J9" s="6">
        <v>1.7290000000000001</v>
      </c>
      <c r="K9" s="105" t="str">
        <f t="shared" si="3"/>
        <v>Yes</v>
      </c>
    </row>
    <row r="10" spans="1:11" x14ac:dyDescent="0.2">
      <c r="A10" s="125" t="s">
        <v>445</v>
      </c>
      <c r="B10" s="3" t="s">
        <v>213</v>
      </c>
      <c r="C10" s="57">
        <v>20.510249524999999</v>
      </c>
      <c r="D10" s="5" t="str">
        <f t="shared" si="0"/>
        <v>N/A</v>
      </c>
      <c r="E10" s="57">
        <v>21.609991628</v>
      </c>
      <c r="F10" s="5" t="str">
        <f t="shared" si="1"/>
        <v>N/A</v>
      </c>
      <c r="G10" s="57">
        <v>20.395605434</v>
      </c>
      <c r="H10" s="5" t="str">
        <f t="shared" si="2"/>
        <v>N/A</v>
      </c>
      <c r="I10" s="6">
        <v>5.3620000000000001</v>
      </c>
      <c r="J10" s="6">
        <v>-5.62</v>
      </c>
      <c r="K10" s="105" t="str">
        <f t="shared" si="3"/>
        <v>Yes</v>
      </c>
    </row>
    <row r="11" spans="1:11" x14ac:dyDescent="0.2">
      <c r="A11" s="125" t="s">
        <v>1616</v>
      </c>
      <c r="B11" s="3" t="s">
        <v>213</v>
      </c>
      <c r="C11" s="57">
        <v>99.816442906999995</v>
      </c>
      <c r="D11" s="5" t="str">
        <f t="shared" si="0"/>
        <v>N/A</v>
      </c>
      <c r="E11" s="57">
        <v>99.089265556000001</v>
      </c>
      <c r="F11" s="5" t="str">
        <f t="shared" si="1"/>
        <v>N/A</v>
      </c>
      <c r="G11" s="57">
        <v>96.258963922999996</v>
      </c>
      <c r="H11" s="5" t="str">
        <f t="shared" si="2"/>
        <v>N/A</v>
      </c>
      <c r="I11" s="6">
        <v>-0.72899999999999998</v>
      </c>
      <c r="J11" s="6">
        <v>-2.86</v>
      </c>
      <c r="K11" s="105" t="str">
        <f t="shared" si="3"/>
        <v>Yes</v>
      </c>
    </row>
    <row r="12" spans="1:11" x14ac:dyDescent="0.2">
      <c r="A12" s="125" t="s">
        <v>16</v>
      </c>
      <c r="B12" s="3" t="s">
        <v>213</v>
      </c>
      <c r="C12" s="57">
        <v>5.9995391299999999E-2</v>
      </c>
      <c r="D12" s="5" t="str">
        <f t="shared" si="0"/>
        <v>N/A</v>
      </c>
      <c r="E12" s="57">
        <v>0.10042475200000001</v>
      </c>
      <c r="F12" s="5" t="str">
        <f t="shared" si="1"/>
        <v>N/A</v>
      </c>
      <c r="G12" s="57">
        <v>8.2060827099999997E-2</v>
      </c>
      <c r="H12" s="5" t="str">
        <f t="shared" si="2"/>
        <v>N/A</v>
      </c>
      <c r="I12" s="6">
        <v>67.39</v>
      </c>
      <c r="J12" s="6">
        <v>-18.3</v>
      </c>
      <c r="K12" s="105" t="str">
        <f t="shared" si="3"/>
        <v>Yes</v>
      </c>
    </row>
    <row r="13" spans="1:11" x14ac:dyDescent="0.2">
      <c r="A13" s="125" t="s">
        <v>36</v>
      </c>
      <c r="B13" s="3" t="s">
        <v>213</v>
      </c>
      <c r="C13" s="57">
        <v>0.19286403090000001</v>
      </c>
      <c r="D13" s="5" t="str">
        <f t="shared" si="0"/>
        <v>N/A</v>
      </c>
      <c r="E13" s="57">
        <v>9.4906675100000004E-2</v>
      </c>
      <c r="F13" s="5" t="str">
        <f t="shared" si="1"/>
        <v>N/A</v>
      </c>
      <c r="G13" s="57">
        <v>0.1108120943</v>
      </c>
      <c r="H13" s="5" t="str">
        <f t="shared" si="2"/>
        <v>N/A</v>
      </c>
      <c r="I13" s="6">
        <v>-50.8</v>
      </c>
      <c r="J13" s="6">
        <v>16.760000000000002</v>
      </c>
      <c r="K13" s="105" t="str">
        <f t="shared" si="3"/>
        <v>Yes</v>
      </c>
    </row>
    <row r="14" spans="1:11" x14ac:dyDescent="0.2">
      <c r="A14" s="125" t="s">
        <v>37</v>
      </c>
      <c r="B14" s="3" t="s">
        <v>213</v>
      </c>
      <c r="C14" s="57">
        <v>0.75907976180000003</v>
      </c>
      <c r="D14" s="5" t="str">
        <f t="shared" si="0"/>
        <v>N/A</v>
      </c>
      <c r="E14" s="57">
        <v>1.4541257934</v>
      </c>
      <c r="F14" s="5" t="str">
        <f t="shared" si="1"/>
        <v>N/A</v>
      </c>
      <c r="G14" s="57">
        <v>0.65376569039999999</v>
      </c>
      <c r="H14" s="5" t="str">
        <f t="shared" si="2"/>
        <v>N/A</v>
      </c>
      <c r="I14" s="6">
        <v>91.56</v>
      </c>
      <c r="J14" s="6">
        <v>-55</v>
      </c>
      <c r="K14" s="105" t="str">
        <f t="shared" si="3"/>
        <v>No</v>
      </c>
    </row>
    <row r="15" spans="1:11" x14ac:dyDescent="0.2">
      <c r="A15" s="125" t="s">
        <v>38</v>
      </c>
      <c r="B15" s="3" t="s">
        <v>213</v>
      </c>
      <c r="C15" s="57">
        <v>5.9455847899999997E-2</v>
      </c>
      <c r="D15" s="5" t="str">
        <f t="shared" si="0"/>
        <v>N/A</v>
      </c>
      <c r="E15" s="57">
        <v>9.9812258400000006E-2</v>
      </c>
      <c r="F15" s="5" t="str">
        <f t="shared" si="1"/>
        <v>N/A</v>
      </c>
      <c r="G15" s="57">
        <v>8.1845529299999997E-2</v>
      </c>
      <c r="H15" s="5" t="str">
        <f t="shared" si="2"/>
        <v>N/A</v>
      </c>
      <c r="I15" s="6">
        <v>67.88</v>
      </c>
      <c r="J15" s="6">
        <v>-18</v>
      </c>
      <c r="K15" s="105" t="str">
        <f t="shared" si="3"/>
        <v>Yes</v>
      </c>
    </row>
    <row r="16" spans="1:11" x14ac:dyDescent="0.2">
      <c r="A16" s="125" t="s">
        <v>376</v>
      </c>
      <c r="B16" s="3" t="s">
        <v>213</v>
      </c>
      <c r="C16" s="4">
        <v>32.236004495000003</v>
      </c>
      <c r="D16" s="5" t="str">
        <f t="shared" ref="D16:D41" si="4">IF($B16="N/A","N/A",IF(C16&lt;0,"No","Yes"))</f>
        <v>N/A</v>
      </c>
      <c r="E16" s="4">
        <v>36.459964012999997</v>
      </c>
      <c r="F16" s="5" t="str">
        <f t="shared" ref="F16:F41" si="5">IF($B16="N/A","N/A",IF(E16&lt;0,"No","Yes"))</f>
        <v>N/A</v>
      </c>
      <c r="G16" s="4">
        <v>34.742688532999999</v>
      </c>
      <c r="H16" s="5" t="str">
        <f t="shared" ref="H16:H41" si="6">IF($B16="N/A","N/A",IF(G16&lt;0,"No","Yes"))</f>
        <v>N/A</v>
      </c>
      <c r="I16" s="6">
        <v>13.1</v>
      </c>
      <c r="J16" s="6">
        <v>-4.71</v>
      </c>
      <c r="K16" s="105" t="str">
        <f t="shared" ref="K16:K41" si="7">IF(J16="Div by 0", "N/A", IF(J16="N/A","N/A", IF(J16&gt;30, "No", IF(J16&lt;-30, "No", "Yes"))))</f>
        <v>Yes</v>
      </c>
    </row>
    <row r="17" spans="1:11" x14ac:dyDescent="0.2">
      <c r="A17" s="125" t="s">
        <v>377</v>
      </c>
      <c r="B17" s="3" t="s">
        <v>213</v>
      </c>
      <c r="C17" s="4">
        <v>27.897284839000001</v>
      </c>
      <c r="D17" s="5" t="str">
        <f t="shared" si="4"/>
        <v>N/A</v>
      </c>
      <c r="E17" s="4">
        <v>22.183903044000001</v>
      </c>
      <c r="F17" s="5" t="str">
        <f t="shared" si="5"/>
        <v>N/A</v>
      </c>
      <c r="G17" s="4">
        <v>21.803243379000001</v>
      </c>
      <c r="H17" s="5" t="str">
        <f t="shared" si="6"/>
        <v>N/A</v>
      </c>
      <c r="I17" s="6">
        <v>-20.5</v>
      </c>
      <c r="J17" s="6">
        <v>-1.72</v>
      </c>
      <c r="K17" s="105" t="str">
        <f t="shared" si="7"/>
        <v>Yes</v>
      </c>
    </row>
    <row r="18" spans="1:11" x14ac:dyDescent="0.2">
      <c r="A18" s="125" t="s">
        <v>378</v>
      </c>
      <c r="B18" s="3" t="s">
        <v>213</v>
      </c>
      <c r="C18" s="4">
        <v>2.9752400472999998</v>
      </c>
      <c r="D18" s="5" t="str">
        <f t="shared" si="4"/>
        <v>N/A</v>
      </c>
      <c r="E18" s="4">
        <v>2.4350802945000001</v>
      </c>
      <c r="F18" s="5" t="str">
        <f t="shared" si="5"/>
        <v>N/A</v>
      </c>
      <c r="G18" s="4">
        <v>2.6163601666999998</v>
      </c>
      <c r="H18" s="5" t="str">
        <f t="shared" si="6"/>
        <v>N/A</v>
      </c>
      <c r="I18" s="6">
        <v>-18.2</v>
      </c>
      <c r="J18" s="6">
        <v>7.4450000000000003</v>
      </c>
      <c r="K18" s="105" t="str">
        <f t="shared" si="7"/>
        <v>Yes</v>
      </c>
    </row>
    <row r="19" spans="1:11" x14ac:dyDescent="0.2">
      <c r="A19" s="125" t="s">
        <v>379</v>
      </c>
      <c r="B19" s="3" t="s">
        <v>213</v>
      </c>
      <c r="C19" s="4">
        <v>0.1091136176</v>
      </c>
      <c r="D19" s="5" t="str">
        <f t="shared" si="4"/>
        <v>N/A</v>
      </c>
      <c r="E19" s="4">
        <v>0.11656604349999999</v>
      </c>
      <c r="F19" s="5" t="str">
        <f t="shared" si="5"/>
        <v>N/A</v>
      </c>
      <c r="G19" s="4">
        <v>8.2878636399999997E-2</v>
      </c>
      <c r="H19" s="5" t="str">
        <f t="shared" si="6"/>
        <v>N/A</v>
      </c>
      <c r="I19" s="6">
        <v>6.83</v>
      </c>
      <c r="J19" s="6">
        <v>-28.9</v>
      </c>
      <c r="K19" s="105" t="str">
        <f t="shared" si="7"/>
        <v>Yes</v>
      </c>
    </row>
    <row r="20" spans="1:11" x14ac:dyDescent="0.2">
      <c r="A20" s="125" t="s">
        <v>380</v>
      </c>
      <c r="B20" s="3" t="s">
        <v>213</v>
      </c>
      <c r="C20" s="4">
        <v>2.3665068016999999</v>
      </c>
      <c r="D20" s="5" t="str">
        <f t="shared" si="4"/>
        <v>N/A</v>
      </c>
      <c r="E20" s="4">
        <v>1.9351322374</v>
      </c>
      <c r="F20" s="5" t="str">
        <f t="shared" si="5"/>
        <v>N/A</v>
      </c>
      <c r="G20" s="4">
        <v>2.3669851676999998</v>
      </c>
      <c r="H20" s="5" t="str">
        <f t="shared" si="6"/>
        <v>N/A</v>
      </c>
      <c r="I20" s="6">
        <v>-18.2</v>
      </c>
      <c r="J20" s="6">
        <v>22.32</v>
      </c>
      <c r="K20" s="105" t="str">
        <f t="shared" si="7"/>
        <v>Yes</v>
      </c>
    </row>
    <row r="21" spans="1:11" x14ac:dyDescent="0.2">
      <c r="A21" s="125" t="s">
        <v>381</v>
      </c>
      <c r="B21" s="3" t="s">
        <v>213</v>
      </c>
      <c r="C21" s="4">
        <v>5.6312675200000002E-2</v>
      </c>
      <c r="D21" s="5" t="str">
        <f t="shared" si="4"/>
        <v>N/A</v>
      </c>
      <c r="E21" s="4">
        <v>4.5647614500000003E-2</v>
      </c>
      <c r="F21" s="5" t="str">
        <f t="shared" si="5"/>
        <v>N/A</v>
      </c>
      <c r="G21" s="4">
        <v>3.3447090499999999E-2</v>
      </c>
      <c r="H21" s="5" t="str">
        <f t="shared" si="6"/>
        <v>N/A</v>
      </c>
      <c r="I21" s="6">
        <v>-18.899999999999999</v>
      </c>
      <c r="J21" s="6">
        <v>-26.7</v>
      </c>
      <c r="K21" s="105" t="str">
        <f t="shared" si="7"/>
        <v>Yes</v>
      </c>
    </row>
    <row r="22" spans="1:11" x14ac:dyDescent="0.2">
      <c r="A22" s="125" t="s">
        <v>382</v>
      </c>
      <c r="B22" s="3" t="s">
        <v>213</v>
      </c>
      <c r="C22" s="4">
        <v>18.593599650000002</v>
      </c>
      <c r="D22" s="5" t="str">
        <f t="shared" si="4"/>
        <v>N/A</v>
      </c>
      <c r="E22" s="4">
        <v>21.321687300000001</v>
      </c>
      <c r="F22" s="5" t="str">
        <f t="shared" si="5"/>
        <v>N/A</v>
      </c>
      <c r="G22" s="4">
        <v>20.436141663000001</v>
      </c>
      <c r="H22" s="5" t="str">
        <f t="shared" si="6"/>
        <v>N/A</v>
      </c>
      <c r="I22" s="6">
        <v>14.67</v>
      </c>
      <c r="J22" s="6">
        <v>-4.1500000000000004</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1748</v>
      </c>
      <c r="J23" s="6" t="s">
        <v>1748</v>
      </c>
      <c r="K23" s="105" t="str">
        <f t="shared" si="7"/>
        <v>N/A</v>
      </c>
    </row>
    <row r="24" spans="1:11" x14ac:dyDescent="0.2">
      <c r="A24" s="125" t="s">
        <v>384</v>
      </c>
      <c r="B24" s="3" t="s">
        <v>213</v>
      </c>
      <c r="C24" s="4">
        <v>1.3649855769000001</v>
      </c>
      <c r="D24" s="5" t="str">
        <f t="shared" si="4"/>
        <v>N/A</v>
      </c>
      <c r="E24" s="4">
        <v>0.98422894670000005</v>
      </c>
      <c r="F24" s="5" t="str">
        <f t="shared" si="5"/>
        <v>N/A</v>
      </c>
      <c r="G24" s="4">
        <v>0.94086560529999996</v>
      </c>
      <c r="H24" s="5" t="str">
        <f t="shared" si="6"/>
        <v>N/A</v>
      </c>
      <c r="I24" s="6">
        <v>-27.9</v>
      </c>
      <c r="J24" s="6">
        <v>-4.41</v>
      </c>
      <c r="K24" s="105" t="str">
        <f t="shared" si="7"/>
        <v>Yes</v>
      </c>
    </row>
    <row r="25" spans="1:11" x14ac:dyDescent="0.2">
      <c r="A25" s="125" t="s">
        <v>385</v>
      </c>
      <c r="B25" s="3" t="s">
        <v>213</v>
      </c>
      <c r="C25" s="4">
        <v>2.4312371138</v>
      </c>
      <c r="D25" s="5" t="str">
        <f t="shared" si="4"/>
        <v>N/A</v>
      </c>
      <c r="E25" s="4">
        <v>1.9921377580999999</v>
      </c>
      <c r="F25" s="5" t="str">
        <f t="shared" si="5"/>
        <v>N/A</v>
      </c>
      <c r="G25" s="4">
        <v>1.8964736454</v>
      </c>
      <c r="H25" s="5" t="str">
        <f t="shared" si="6"/>
        <v>N/A</v>
      </c>
      <c r="I25" s="6">
        <v>-18.100000000000001</v>
      </c>
      <c r="J25" s="6">
        <v>-4.8</v>
      </c>
      <c r="K25" s="105" t="str">
        <f t="shared" si="7"/>
        <v>Yes</v>
      </c>
    </row>
    <row r="26" spans="1:11" x14ac:dyDescent="0.2">
      <c r="A26" s="125" t="s">
        <v>386</v>
      </c>
      <c r="B26" s="3" t="s">
        <v>213</v>
      </c>
      <c r="C26" s="4">
        <v>0.52846976310000005</v>
      </c>
      <c r="D26" s="5" t="str">
        <f t="shared" si="4"/>
        <v>N/A</v>
      </c>
      <c r="E26" s="4">
        <v>0.47420311859999997</v>
      </c>
      <c r="F26" s="5" t="str">
        <f t="shared" si="5"/>
        <v>N/A</v>
      </c>
      <c r="G26" s="4">
        <v>0.55101982360000001</v>
      </c>
      <c r="H26" s="5" t="str">
        <f t="shared" si="6"/>
        <v>N/A</v>
      </c>
      <c r="I26" s="6">
        <v>-10.3</v>
      </c>
      <c r="J26" s="6">
        <v>16.2</v>
      </c>
      <c r="K26" s="105" t="str">
        <f t="shared" si="7"/>
        <v>Yes</v>
      </c>
    </row>
    <row r="27" spans="1:11" x14ac:dyDescent="0.2">
      <c r="A27" s="125" t="s">
        <v>387</v>
      </c>
      <c r="B27" s="3" t="s">
        <v>213</v>
      </c>
      <c r="C27" s="4">
        <v>0</v>
      </c>
      <c r="D27" s="5" t="str">
        <f t="shared" si="4"/>
        <v>N/A</v>
      </c>
      <c r="E27" s="4">
        <v>0</v>
      </c>
      <c r="F27" s="5" t="str">
        <f t="shared" si="5"/>
        <v>N/A</v>
      </c>
      <c r="G27" s="4">
        <v>0</v>
      </c>
      <c r="H27" s="5" t="str">
        <f t="shared" si="6"/>
        <v>N/A</v>
      </c>
      <c r="I27" s="6" t="s">
        <v>1748</v>
      </c>
      <c r="J27" s="6" t="s">
        <v>1748</v>
      </c>
      <c r="K27" s="105" t="str">
        <f t="shared" si="7"/>
        <v>N/A</v>
      </c>
    </row>
    <row r="28" spans="1:11" x14ac:dyDescent="0.2">
      <c r="A28" s="125" t="s">
        <v>388</v>
      </c>
      <c r="B28" s="3" t="s">
        <v>213</v>
      </c>
      <c r="C28" s="4">
        <v>0</v>
      </c>
      <c r="D28" s="5" t="str">
        <f t="shared" si="4"/>
        <v>N/A</v>
      </c>
      <c r="E28" s="4">
        <v>0</v>
      </c>
      <c r="F28" s="5" t="str">
        <f t="shared" si="5"/>
        <v>N/A</v>
      </c>
      <c r="G28" s="4">
        <v>0</v>
      </c>
      <c r="H28" s="5" t="str">
        <f t="shared" si="6"/>
        <v>N/A</v>
      </c>
      <c r="I28" s="6" t="s">
        <v>1748</v>
      </c>
      <c r="J28" s="6" t="s">
        <v>1748</v>
      </c>
      <c r="K28" s="105" t="str">
        <f t="shared" si="7"/>
        <v>N/A</v>
      </c>
    </row>
    <row r="29" spans="1:11" x14ac:dyDescent="0.2">
      <c r="A29" s="125" t="s">
        <v>389</v>
      </c>
      <c r="B29" s="3" t="s">
        <v>213</v>
      </c>
      <c r="C29" s="4">
        <v>0</v>
      </c>
      <c r="D29" s="5" t="str">
        <f t="shared" si="4"/>
        <v>N/A</v>
      </c>
      <c r="E29" s="4">
        <v>0</v>
      </c>
      <c r="F29" s="5" t="str">
        <f t="shared" si="5"/>
        <v>N/A</v>
      </c>
      <c r="G29" s="4">
        <v>0</v>
      </c>
      <c r="H29" s="5" t="str">
        <f t="shared" si="6"/>
        <v>N/A</v>
      </c>
      <c r="I29" s="6" t="s">
        <v>1748</v>
      </c>
      <c r="J29" s="6" t="s">
        <v>1748</v>
      </c>
      <c r="K29" s="105" t="str">
        <f t="shared" si="7"/>
        <v>N/A</v>
      </c>
    </row>
    <row r="30" spans="1:11" x14ac:dyDescent="0.2">
      <c r="A30" s="125" t="s">
        <v>390</v>
      </c>
      <c r="B30" s="3" t="s">
        <v>213</v>
      </c>
      <c r="C30" s="4">
        <v>2.2688162E-3</v>
      </c>
      <c r="D30" s="5" t="str">
        <f t="shared" si="4"/>
        <v>N/A</v>
      </c>
      <c r="E30" s="4">
        <v>1.6067538999999999E-3</v>
      </c>
      <c r="F30" s="5" t="str">
        <f t="shared" si="5"/>
        <v>N/A</v>
      </c>
      <c r="G30" s="4">
        <v>7.3078044000000003E-3</v>
      </c>
      <c r="H30" s="5" t="str">
        <f t="shared" si="6"/>
        <v>N/A</v>
      </c>
      <c r="I30" s="6">
        <v>-29.2</v>
      </c>
      <c r="J30" s="6">
        <v>354.8</v>
      </c>
      <c r="K30" s="105" t="str">
        <f t="shared" si="7"/>
        <v>No</v>
      </c>
    </row>
    <row r="31" spans="1:11" x14ac:dyDescent="0.2">
      <c r="A31" s="125" t="s">
        <v>391</v>
      </c>
      <c r="B31" s="3" t="s">
        <v>213</v>
      </c>
      <c r="C31" s="4">
        <v>3.5551363099999997E-2</v>
      </c>
      <c r="D31" s="5" t="str">
        <f t="shared" si="4"/>
        <v>N/A</v>
      </c>
      <c r="E31" s="4">
        <v>3.0981375799999999E-2</v>
      </c>
      <c r="F31" s="5" t="str">
        <f t="shared" si="5"/>
        <v>N/A</v>
      </c>
      <c r="G31" s="4">
        <v>3.1522833200000003E-2</v>
      </c>
      <c r="H31" s="5" t="str">
        <f t="shared" si="6"/>
        <v>N/A</v>
      </c>
      <c r="I31" s="6">
        <v>-12.9</v>
      </c>
      <c r="J31" s="6">
        <v>1.748</v>
      </c>
      <c r="K31" s="105" t="str">
        <f t="shared" si="7"/>
        <v>Yes</v>
      </c>
    </row>
    <row r="32" spans="1:11" x14ac:dyDescent="0.2">
      <c r="A32" s="125" t="s">
        <v>392</v>
      </c>
      <c r="B32" s="3" t="s">
        <v>213</v>
      </c>
      <c r="C32" s="4">
        <v>0.55472226800000002</v>
      </c>
      <c r="D32" s="5" t="str">
        <f t="shared" si="4"/>
        <v>N/A</v>
      </c>
      <c r="E32" s="4">
        <v>0.53809924279999999</v>
      </c>
      <c r="F32" s="5" t="str">
        <f t="shared" si="5"/>
        <v>N/A</v>
      </c>
      <c r="G32" s="4">
        <v>0.65431745389999996</v>
      </c>
      <c r="H32" s="5" t="str">
        <f t="shared" si="6"/>
        <v>N/A</v>
      </c>
      <c r="I32" s="6">
        <v>-3</v>
      </c>
      <c r="J32" s="6">
        <v>21.6</v>
      </c>
      <c r="K32" s="105" t="str">
        <f t="shared" si="7"/>
        <v>Yes</v>
      </c>
    </row>
    <row r="33" spans="1:11" x14ac:dyDescent="0.2">
      <c r="A33" s="125" t="s">
        <v>393</v>
      </c>
      <c r="B33" s="3" t="s">
        <v>213</v>
      </c>
      <c r="C33" s="4">
        <v>2.4858333999999999E-3</v>
      </c>
      <c r="D33" s="5" t="str">
        <f t="shared" si="4"/>
        <v>N/A</v>
      </c>
      <c r="E33" s="4">
        <v>1.6383622E-3</v>
      </c>
      <c r="F33" s="5" t="str">
        <f t="shared" si="5"/>
        <v>N/A</v>
      </c>
      <c r="G33" s="4">
        <v>9.8399519999999995E-4</v>
      </c>
      <c r="H33" s="5" t="str">
        <f t="shared" si="6"/>
        <v>N/A</v>
      </c>
      <c r="I33" s="6">
        <v>-34.1</v>
      </c>
      <c r="J33" s="6">
        <v>-39.9</v>
      </c>
      <c r="K33" s="105" t="str">
        <f t="shared" si="7"/>
        <v>No</v>
      </c>
    </row>
    <row r="34" spans="1:11" x14ac:dyDescent="0.2">
      <c r="A34" s="125" t="s">
        <v>394</v>
      </c>
      <c r="B34" s="3" t="s">
        <v>213</v>
      </c>
      <c r="C34" s="4">
        <v>0.10247157599999999</v>
      </c>
      <c r="D34" s="5" t="str">
        <f t="shared" si="4"/>
        <v>N/A</v>
      </c>
      <c r="E34" s="4">
        <v>0.1105130592</v>
      </c>
      <c r="F34" s="5" t="str">
        <f t="shared" si="5"/>
        <v>N/A</v>
      </c>
      <c r="G34" s="4">
        <v>0.1597395955</v>
      </c>
      <c r="H34" s="5" t="str">
        <f t="shared" si="6"/>
        <v>N/A</v>
      </c>
      <c r="I34" s="6">
        <v>7.8479999999999999</v>
      </c>
      <c r="J34" s="6">
        <v>44.54</v>
      </c>
      <c r="K34" s="105" t="str">
        <f t="shared" si="7"/>
        <v>No</v>
      </c>
    </row>
    <row r="35" spans="1:11" x14ac:dyDescent="0.2">
      <c r="A35" s="125" t="s">
        <v>395</v>
      </c>
      <c r="B35" s="3" t="s">
        <v>213</v>
      </c>
      <c r="C35" s="4">
        <v>7.3307818247999998</v>
      </c>
      <c r="D35" s="5" t="str">
        <f t="shared" si="4"/>
        <v>N/A</v>
      </c>
      <c r="E35" s="4">
        <v>6.9724742514000004</v>
      </c>
      <c r="F35" s="5" t="str">
        <f t="shared" si="5"/>
        <v>N/A</v>
      </c>
      <c r="G35" s="4">
        <v>7.9371327648000003</v>
      </c>
      <c r="H35" s="5" t="str">
        <f t="shared" si="6"/>
        <v>N/A</v>
      </c>
      <c r="I35" s="6">
        <v>-4.8899999999999997</v>
      </c>
      <c r="J35" s="6">
        <v>13.84</v>
      </c>
      <c r="K35" s="105" t="str">
        <f t="shared" si="7"/>
        <v>Yes</v>
      </c>
    </row>
    <row r="36" spans="1:11" x14ac:dyDescent="0.2">
      <c r="A36" s="125" t="s">
        <v>396</v>
      </c>
      <c r="B36" s="3" t="s">
        <v>213</v>
      </c>
      <c r="C36" s="4">
        <v>0</v>
      </c>
      <c r="D36" s="5" t="str">
        <f t="shared" si="4"/>
        <v>N/A</v>
      </c>
      <c r="E36" s="4">
        <v>0</v>
      </c>
      <c r="F36" s="5" t="str">
        <f t="shared" si="5"/>
        <v>N/A</v>
      </c>
      <c r="G36" s="4">
        <v>0</v>
      </c>
      <c r="H36" s="5" t="str">
        <f t="shared" si="6"/>
        <v>N/A</v>
      </c>
      <c r="I36" s="6" t="s">
        <v>1748</v>
      </c>
      <c r="J36" s="6" t="s">
        <v>1748</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2.2293585E-3</v>
      </c>
      <c r="D38" s="5" t="str">
        <f t="shared" si="4"/>
        <v>N/A</v>
      </c>
      <c r="E38" s="4">
        <v>1.5540733999999999E-3</v>
      </c>
      <c r="F38" s="5" t="str">
        <f t="shared" si="5"/>
        <v>N/A</v>
      </c>
      <c r="G38" s="4">
        <v>9.9274179999999995E-4</v>
      </c>
      <c r="H38" s="5" t="str">
        <f t="shared" si="6"/>
        <v>N/A</v>
      </c>
      <c r="I38" s="6">
        <v>-30.3</v>
      </c>
      <c r="J38" s="6">
        <v>-36.1</v>
      </c>
      <c r="K38" s="105" t="str">
        <f t="shared" si="7"/>
        <v>No</v>
      </c>
    </row>
    <row r="39" spans="1:11" x14ac:dyDescent="0.2">
      <c r="A39" s="125" t="s">
        <v>399</v>
      </c>
      <c r="B39" s="3" t="s">
        <v>213</v>
      </c>
      <c r="C39" s="4">
        <v>3.4107343809000001</v>
      </c>
      <c r="D39" s="5" t="str">
        <f t="shared" si="4"/>
        <v>N/A</v>
      </c>
      <c r="E39" s="4">
        <v>4.3945825106000003</v>
      </c>
      <c r="F39" s="5" t="str">
        <f t="shared" si="5"/>
        <v>N/A</v>
      </c>
      <c r="G39" s="4">
        <v>5.7378991002999999</v>
      </c>
      <c r="H39" s="5" t="str">
        <f t="shared" si="6"/>
        <v>N/A</v>
      </c>
      <c r="I39" s="6">
        <v>28.85</v>
      </c>
      <c r="J39" s="6">
        <v>30.57</v>
      </c>
      <c r="K39" s="105" t="str">
        <f t="shared" si="7"/>
        <v>No</v>
      </c>
    </row>
    <row r="40" spans="1:11" x14ac:dyDescent="0.2">
      <c r="A40" s="125" t="s">
        <v>400</v>
      </c>
      <c r="B40" s="3" t="s">
        <v>213</v>
      </c>
      <c r="C40" s="4">
        <v>0</v>
      </c>
      <c r="D40" s="5" t="str">
        <f t="shared" si="4"/>
        <v>N/A</v>
      </c>
      <c r="E40" s="4">
        <v>0</v>
      </c>
      <c r="F40" s="5" t="str">
        <f t="shared" si="5"/>
        <v>N/A</v>
      </c>
      <c r="G40" s="4">
        <v>0</v>
      </c>
      <c r="H40" s="5" t="str">
        <f t="shared" si="6"/>
        <v>N/A</v>
      </c>
      <c r="I40" s="6" t="s">
        <v>1748</v>
      </c>
      <c r="J40" s="6" t="s">
        <v>1748</v>
      </c>
      <c r="K40" s="105" t="str">
        <f t="shared" si="7"/>
        <v>N/A</v>
      </c>
    </row>
    <row r="41" spans="1:11" x14ac:dyDescent="0.2">
      <c r="A41" s="125" t="s">
        <v>401</v>
      </c>
      <c r="B41" s="3" t="s">
        <v>213</v>
      </c>
      <c r="C41" s="4">
        <v>0</v>
      </c>
      <c r="D41" s="5" t="str">
        <f t="shared" si="4"/>
        <v>N/A</v>
      </c>
      <c r="E41" s="4">
        <v>0</v>
      </c>
      <c r="F41" s="5" t="str">
        <f t="shared" si="5"/>
        <v>N/A</v>
      </c>
      <c r="G41" s="4">
        <v>0</v>
      </c>
      <c r="H41" s="5" t="str">
        <f t="shared" si="6"/>
        <v>N/A</v>
      </c>
      <c r="I41" s="6" t="s">
        <v>1748</v>
      </c>
      <c r="J41" s="6" t="s">
        <v>1748</v>
      </c>
      <c r="K41" s="105" t="str">
        <f t="shared" si="7"/>
        <v>N/A</v>
      </c>
    </row>
    <row r="42" spans="1:11" x14ac:dyDescent="0.2">
      <c r="A42" s="125" t="s">
        <v>32</v>
      </c>
      <c r="B42" s="3" t="s">
        <v>213</v>
      </c>
      <c r="C42" s="4">
        <v>71.960003334999996</v>
      </c>
      <c r="D42" s="5" t="str">
        <f t="shared" ref="D42:D51" si="8">IF($B42="N/A","N/A",IF(C42&lt;0,"No","Yes"))</f>
        <v>N/A</v>
      </c>
      <c r="E42" s="4">
        <v>77.690648987000003</v>
      </c>
      <c r="F42" s="5" t="str">
        <f t="shared" ref="F42:F51" si="9">IF($B42="N/A","N/A",IF(E42&lt;0,"No","Yes"))</f>
        <v>N/A</v>
      </c>
      <c r="G42" s="4">
        <v>78.138539090999998</v>
      </c>
      <c r="H42" s="5" t="str">
        <f t="shared" ref="H42:H51" si="10">IF($B42="N/A","N/A",IF(G42&lt;0,"No","Yes"))</f>
        <v>N/A</v>
      </c>
      <c r="I42" s="6">
        <v>7.9640000000000004</v>
      </c>
      <c r="J42" s="6">
        <v>0.57650000000000001</v>
      </c>
      <c r="K42" s="105" t="str">
        <f t="shared" ref="K42:K51" si="11">IF(J42="Div by 0", "N/A", IF(J42="N/A","N/A", IF(J42&gt;30, "No", IF(J42&lt;-30, "No", "Yes"))))</f>
        <v>Yes</v>
      </c>
    </row>
    <row r="43" spans="1:11" x14ac:dyDescent="0.2">
      <c r="A43" s="125" t="s">
        <v>39</v>
      </c>
      <c r="B43" s="3" t="s">
        <v>213</v>
      </c>
      <c r="C43" s="4">
        <v>99.763522705</v>
      </c>
      <c r="D43" s="5" t="str">
        <f t="shared" si="8"/>
        <v>N/A</v>
      </c>
      <c r="E43" s="4">
        <v>99.822650577999994</v>
      </c>
      <c r="F43" s="5" t="str">
        <f t="shared" si="9"/>
        <v>N/A</v>
      </c>
      <c r="G43" s="4">
        <v>99.897371207000006</v>
      </c>
      <c r="H43" s="5" t="str">
        <f t="shared" si="10"/>
        <v>N/A</v>
      </c>
      <c r="I43" s="6">
        <v>5.9299999999999999E-2</v>
      </c>
      <c r="J43" s="6">
        <v>7.4899999999999994E-2</v>
      </c>
      <c r="K43" s="105" t="str">
        <f t="shared" si="11"/>
        <v>Yes</v>
      </c>
    </row>
    <row r="44" spans="1:11" x14ac:dyDescent="0.2">
      <c r="A44" s="125" t="s">
        <v>40</v>
      </c>
      <c r="B44" s="3" t="s">
        <v>213</v>
      </c>
      <c r="C44" s="4">
        <v>32.641023750000002</v>
      </c>
      <c r="D44" s="5" t="str">
        <f t="shared" si="8"/>
        <v>N/A</v>
      </c>
      <c r="E44" s="4">
        <v>34.604558810999997</v>
      </c>
      <c r="F44" s="5" t="str">
        <f t="shared" si="9"/>
        <v>N/A</v>
      </c>
      <c r="G44" s="4">
        <v>37.453209471999998</v>
      </c>
      <c r="H44" s="5" t="str">
        <f t="shared" si="10"/>
        <v>N/A</v>
      </c>
      <c r="I44" s="6">
        <v>6.016</v>
      </c>
      <c r="J44" s="6">
        <v>8.2319999999999993</v>
      </c>
      <c r="K44" s="105" t="str">
        <f t="shared" si="11"/>
        <v>Yes</v>
      </c>
    </row>
    <row r="45" spans="1:11" x14ac:dyDescent="0.2">
      <c r="A45" s="125" t="s">
        <v>163</v>
      </c>
      <c r="B45" s="3" t="s">
        <v>213</v>
      </c>
      <c r="C45" s="4">
        <v>99.843089988000003</v>
      </c>
      <c r="D45" s="5" t="str">
        <f t="shared" si="8"/>
        <v>N/A</v>
      </c>
      <c r="E45" s="4">
        <v>99.902167125999995</v>
      </c>
      <c r="F45" s="5" t="str">
        <f t="shared" si="9"/>
        <v>N/A</v>
      </c>
      <c r="G45" s="4">
        <v>99.89122261</v>
      </c>
      <c r="H45" s="5" t="str">
        <f t="shared" si="10"/>
        <v>N/A</v>
      </c>
      <c r="I45" s="6">
        <v>5.9200000000000003E-2</v>
      </c>
      <c r="J45" s="6">
        <v>-1.0999999999999999E-2</v>
      </c>
      <c r="K45" s="105" t="str">
        <f t="shared" si="11"/>
        <v>Yes</v>
      </c>
    </row>
    <row r="46" spans="1:11" x14ac:dyDescent="0.2">
      <c r="A46" s="125" t="s">
        <v>41</v>
      </c>
      <c r="B46" s="3" t="s">
        <v>213</v>
      </c>
      <c r="C46" s="4">
        <v>100</v>
      </c>
      <c r="D46" s="5" t="str">
        <f t="shared" si="8"/>
        <v>N/A</v>
      </c>
      <c r="E46" s="4">
        <v>100</v>
      </c>
      <c r="F46" s="5" t="str">
        <f t="shared" si="9"/>
        <v>N/A</v>
      </c>
      <c r="G46" s="4">
        <v>100</v>
      </c>
      <c r="H46" s="5" t="str">
        <f t="shared" si="10"/>
        <v>N/A</v>
      </c>
      <c r="I46" s="6">
        <v>0</v>
      </c>
      <c r="J46" s="6">
        <v>0</v>
      </c>
      <c r="K46" s="105" t="str">
        <f t="shared" si="11"/>
        <v>Yes</v>
      </c>
    </row>
    <row r="47" spans="1:11" x14ac:dyDescent="0.2">
      <c r="A47" s="125" t="s">
        <v>42</v>
      </c>
      <c r="B47" s="3" t="s">
        <v>213</v>
      </c>
      <c r="C47" s="4">
        <v>100</v>
      </c>
      <c r="D47" s="5" t="str">
        <f t="shared" si="8"/>
        <v>N/A</v>
      </c>
      <c r="E47" s="4">
        <v>99.965377957000001</v>
      </c>
      <c r="F47" s="5" t="str">
        <f t="shared" si="9"/>
        <v>N/A</v>
      </c>
      <c r="G47" s="4">
        <v>100</v>
      </c>
      <c r="H47" s="5" t="str">
        <f t="shared" si="10"/>
        <v>N/A</v>
      </c>
      <c r="I47" s="6">
        <v>-3.5000000000000003E-2</v>
      </c>
      <c r="J47" s="6">
        <v>3.4599999999999999E-2</v>
      </c>
      <c r="K47" s="105" t="str">
        <f t="shared" si="11"/>
        <v>Yes</v>
      </c>
    </row>
    <row r="48" spans="1:11" x14ac:dyDescent="0.2">
      <c r="A48" s="125" t="s">
        <v>43</v>
      </c>
      <c r="B48" s="3" t="s">
        <v>213</v>
      </c>
      <c r="C48" s="4">
        <v>99.845464858</v>
      </c>
      <c r="D48" s="5" t="str">
        <f t="shared" si="8"/>
        <v>N/A</v>
      </c>
      <c r="E48" s="4">
        <v>99.905543496000007</v>
      </c>
      <c r="F48" s="5" t="str">
        <f t="shared" si="9"/>
        <v>N/A</v>
      </c>
      <c r="G48" s="4">
        <v>99.894125783000007</v>
      </c>
      <c r="H48" s="5" t="str">
        <f t="shared" si="10"/>
        <v>N/A</v>
      </c>
      <c r="I48" s="6">
        <v>6.0199999999999997E-2</v>
      </c>
      <c r="J48" s="6">
        <v>-1.0999999999999999E-2</v>
      </c>
      <c r="K48" s="105" t="str">
        <f t="shared" si="11"/>
        <v>Yes</v>
      </c>
    </row>
    <row r="49" spans="1:12" x14ac:dyDescent="0.2">
      <c r="A49" s="125" t="s">
        <v>44</v>
      </c>
      <c r="B49" s="3" t="s">
        <v>213</v>
      </c>
      <c r="C49" s="4">
        <v>66.872230493999993</v>
      </c>
      <c r="D49" s="5" t="str">
        <f t="shared" si="8"/>
        <v>N/A</v>
      </c>
      <c r="E49" s="4">
        <v>72.591807939999995</v>
      </c>
      <c r="F49" s="5" t="str">
        <f t="shared" si="9"/>
        <v>N/A</v>
      </c>
      <c r="G49" s="4">
        <v>72.402742391000004</v>
      </c>
      <c r="H49" s="5" t="str">
        <f t="shared" si="10"/>
        <v>N/A</v>
      </c>
      <c r="I49" s="6">
        <v>8.5530000000000008</v>
      </c>
      <c r="J49" s="6">
        <v>-0.26</v>
      </c>
      <c r="K49" s="105" t="str">
        <f t="shared" si="11"/>
        <v>Yes</v>
      </c>
    </row>
    <row r="50" spans="1:12" x14ac:dyDescent="0.2">
      <c r="A50" s="125" t="s">
        <v>45</v>
      </c>
      <c r="B50" s="3" t="s">
        <v>213</v>
      </c>
      <c r="C50" s="4">
        <v>33.127769506</v>
      </c>
      <c r="D50" s="5" t="str">
        <f t="shared" si="8"/>
        <v>N/A</v>
      </c>
      <c r="E50" s="4">
        <v>27.408192060000001</v>
      </c>
      <c r="F50" s="5" t="str">
        <f t="shared" si="9"/>
        <v>N/A</v>
      </c>
      <c r="G50" s="4">
        <v>27.597257609</v>
      </c>
      <c r="H50" s="5" t="str">
        <f t="shared" si="10"/>
        <v>N/A</v>
      </c>
      <c r="I50" s="6">
        <v>-17.3</v>
      </c>
      <c r="J50" s="6">
        <v>0.68979999999999997</v>
      </c>
      <c r="K50" s="105" t="str">
        <f t="shared" si="11"/>
        <v>Yes</v>
      </c>
    </row>
    <row r="51" spans="1:12" x14ac:dyDescent="0.2">
      <c r="A51" s="125" t="s">
        <v>50</v>
      </c>
      <c r="B51" s="3" t="s">
        <v>213</v>
      </c>
      <c r="C51" s="4">
        <v>0</v>
      </c>
      <c r="D51" s="5" t="str">
        <f t="shared" si="8"/>
        <v>N/A</v>
      </c>
      <c r="E51" s="4">
        <v>0</v>
      </c>
      <c r="F51" s="5" t="str">
        <f t="shared" si="9"/>
        <v>N/A</v>
      </c>
      <c r="G51" s="4">
        <v>0</v>
      </c>
      <c r="H51" s="5" t="str">
        <f t="shared" si="10"/>
        <v>N/A</v>
      </c>
      <c r="I51" s="6" t="s">
        <v>1748</v>
      </c>
      <c r="J51" s="6" t="s">
        <v>1748</v>
      </c>
      <c r="K51" s="105" t="str">
        <f t="shared" si="11"/>
        <v>N/A</v>
      </c>
      <c r="L51" s="38"/>
    </row>
    <row r="52" spans="1:12" s="38" customFormat="1" x14ac:dyDescent="0.2">
      <c r="A52" s="124" t="s">
        <v>893</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1748</v>
      </c>
      <c r="J52" s="6" t="s">
        <v>1748</v>
      </c>
      <c r="K52" s="105" t="str">
        <f t="shared" ref="K52:K57" si="15">IF(J52="Div by 0", "N/A", IF(J52="N/A","N/A", IF(J52&gt;30, "No", IF(J52&lt;-30, "No", "Yes"))))</f>
        <v>N/A</v>
      </c>
    </row>
    <row r="53" spans="1:12" s="38" customFormat="1" x14ac:dyDescent="0.2">
      <c r="A53" s="124" t="s">
        <v>894</v>
      </c>
      <c r="B53" s="3" t="s">
        <v>213</v>
      </c>
      <c r="C53" s="4">
        <v>0</v>
      </c>
      <c r="D53" s="5" t="str">
        <f t="shared" si="12"/>
        <v>N/A</v>
      </c>
      <c r="E53" s="4">
        <v>0</v>
      </c>
      <c r="F53" s="5" t="str">
        <f t="shared" si="13"/>
        <v>N/A</v>
      </c>
      <c r="G53" s="4">
        <v>0</v>
      </c>
      <c r="H53" s="5" t="str">
        <f t="shared" si="14"/>
        <v>N/A</v>
      </c>
      <c r="I53" s="6" t="s">
        <v>1748</v>
      </c>
      <c r="J53" s="6" t="s">
        <v>1748</v>
      </c>
      <c r="K53" s="105" t="str">
        <f t="shared" si="15"/>
        <v>N/A</v>
      </c>
    </row>
    <row r="54" spans="1:12" s="38" customFormat="1" x14ac:dyDescent="0.2">
      <c r="A54" s="124" t="s">
        <v>895</v>
      </c>
      <c r="B54" s="3" t="s">
        <v>213</v>
      </c>
      <c r="C54" s="4">
        <v>0.61990634330000005</v>
      </c>
      <c r="D54" s="5" t="str">
        <f t="shared" si="12"/>
        <v>N/A</v>
      </c>
      <c r="E54" s="4">
        <v>0.64158472919999998</v>
      </c>
      <c r="F54" s="5" t="str">
        <f t="shared" si="13"/>
        <v>N/A</v>
      </c>
      <c r="G54" s="4">
        <v>0.93708269040000003</v>
      </c>
      <c r="H54" s="5" t="str">
        <f t="shared" si="14"/>
        <v>N/A</v>
      </c>
      <c r="I54" s="6">
        <v>3.4969999999999999</v>
      </c>
      <c r="J54" s="6">
        <v>46.06</v>
      </c>
      <c r="K54" s="105" t="str">
        <f t="shared" si="15"/>
        <v>No</v>
      </c>
    </row>
    <row r="55" spans="1:12" s="38" customFormat="1" x14ac:dyDescent="0.2">
      <c r="A55" s="124" t="s">
        <v>896</v>
      </c>
      <c r="B55" s="3" t="s">
        <v>213</v>
      </c>
      <c r="C55" s="4">
        <v>0</v>
      </c>
      <c r="D55" s="5" t="str">
        <f t="shared" si="12"/>
        <v>N/A</v>
      </c>
      <c r="E55" s="4">
        <v>0</v>
      </c>
      <c r="F55" s="5" t="str">
        <f t="shared" si="13"/>
        <v>N/A</v>
      </c>
      <c r="G55" s="4">
        <v>0</v>
      </c>
      <c r="H55" s="5" t="str">
        <f t="shared" si="14"/>
        <v>N/A</v>
      </c>
      <c r="I55" s="6" t="s">
        <v>1748</v>
      </c>
      <c r="J55" s="6" t="s">
        <v>1748</v>
      </c>
      <c r="K55" s="105" t="str">
        <f t="shared" si="15"/>
        <v>N/A</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1748</v>
      </c>
      <c r="J56" s="6" t="s">
        <v>1748</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15604326</v>
      </c>
      <c r="D7" s="19" t="str">
        <f>IF($B7="N/A","N/A",IF(C7&gt;15,"No",IF(C7&lt;-15,"No","Yes")))</f>
        <v>N/A</v>
      </c>
      <c r="E7" s="18">
        <v>15549252</v>
      </c>
      <c r="F7" s="19" t="str">
        <f>IF($B7="N/A","N/A",IF(E7&gt;15,"No",IF(E7&lt;-15,"No","Yes")))</f>
        <v>N/A</v>
      </c>
      <c r="G7" s="18">
        <v>16125787</v>
      </c>
      <c r="H7" s="19" t="str">
        <f>IF($B7="N/A","N/A",IF(G7&gt;15,"No",IF(G7&lt;-15,"No","Yes")))</f>
        <v>N/A</v>
      </c>
      <c r="I7" s="20">
        <v>-0.35299999999999998</v>
      </c>
      <c r="J7" s="20">
        <v>3.7080000000000002</v>
      </c>
      <c r="K7" s="106" t="str">
        <f t="shared" ref="K7:K22" si="0">IF(J7="Div by 0", "N/A", IF(J7="N/A","N/A", IF(J7&gt;30, "No", IF(J7&lt;-30, "No", "Yes"))))</f>
        <v>Yes</v>
      </c>
    </row>
    <row r="8" spans="1:11" x14ac:dyDescent="0.2">
      <c r="A8" s="104" t="s">
        <v>362</v>
      </c>
      <c r="B8" s="17" t="s">
        <v>213</v>
      </c>
      <c r="C8" s="21">
        <v>50.698633186999999</v>
      </c>
      <c r="D8" s="19" t="str">
        <f>IF($B8="N/A","N/A",IF(C8&gt;15,"No",IF(C8&lt;-15,"No","Yes")))</f>
        <v>N/A</v>
      </c>
      <c r="E8" s="21">
        <v>50.666720173999998</v>
      </c>
      <c r="F8" s="19" t="str">
        <f>IF($B8="N/A","N/A",IF(E8&gt;15,"No",IF(E8&lt;-15,"No","Yes")))</f>
        <v>N/A</v>
      </c>
      <c r="G8" s="21">
        <v>48.082825352999997</v>
      </c>
      <c r="H8" s="19" t="str">
        <f>IF($B8="N/A","N/A",IF(G8&gt;15,"No",IF(G8&lt;-15,"No","Yes")))</f>
        <v>N/A</v>
      </c>
      <c r="I8" s="20">
        <v>-6.3E-2</v>
      </c>
      <c r="J8" s="20">
        <v>-5.0999999999999996</v>
      </c>
      <c r="K8" s="106" t="str">
        <f t="shared" si="0"/>
        <v>Yes</v>
      </c>
    </row>
    <row r="9" spans="1:11" x14ac:dyDescent="0.2">
      <c r="A9" s="104" t="s">
        <v>119</v>
      </c>
      <c r="B9" s="22" t="s">
        <v>213</v>
      </c>
      <c r="C9" s="5">
        <v>49.301366813000001</v>
      </c>
      <c r="D9" s="5" t="str">
        <f>IF($B9="N/A","N/A",IF(C9&gt;15,"No",IF(C9&lt;-15,"No","Yes")))</f>
        <v>N/A</v>
      </c>
      <c r="E9" s="5">
        <v>49.333279826000002</v>
      </c>
      <c r="F9" s="5" t="str">
        <f>IF($B9="N/A","N/A",IF(E9&gt;15,"No",IF(E9&lt;-15,"No","Yes")))</f>
        <v>N/A</v>
      </c>
      <c r="G9" s="5">
        <v>51.917174647000003</v>
      </c>
      <c r="H9" s="5" t="str">
        <f>IF($B9="N/A","N/A",IF(G9&gt;15,"No",IF(G9&lt;-15,"No","Yes")))</f>
        <v>N/A</v>
      </c>
      <c r="I9" s="6">
        <v>6.4699999999999994E-2</v>
      </c>
      <c r="J9" s="6">
        <v>5.2380000000000004</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99.402383671999999</v>
      </c>
      <c r="D11" s="5" t="str">
        <f>IF(OR($B11="N/A",$C11="N/A"),"N/A",IF(C11&gt;100,"No",IF(C11&lt;95,"No","Yes")))</f>
        <v>Yes</v>
      </c>
      <c r="E11" s="5">
        <v>99.434886000000006</v>
      </c>
      <c r="F11" s="5" t="str">
        <f>IF(OR($B11="N/A",$E11="N/A"),"N/A",IF(E11&gt;100,"No",IF(E11&lt;95,"No","Yes")))</f>
        <v>Yes</v>
      </c>
      <c r="G11" s="5">
        <v>99.454711884999995</v>
      </c>
      <c r="H11" s="5" t="str">
        <f>IF($B11="N/A","N/A",IF(G11&gt;100,"No",IF(G11&lt;95,"No","Yes")))</f>
        <v>Yes</v>
      </c>
      <c r="I11" s="6">
        <v>3.27E-2</v>
      </c>
      <c r="J11" s="6">
        <v>1.9900000000000001E-2</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99.098301329999998</v>
      </c>
      <c r="D13" s="5" t="str">
        <f t="shared" si="1"/>
        <v>Yes</v>
      </c>
      <c r="E13" s="5">
        <v>99.178063355999996</v>
      </c>
      <c r="F13" s="5" t="str">
        <f t="shared" si="2"/>
        <v>Yes</v>
      </c>
      <c r="G13" s="5">
        <v>99.241295944000001</v>
      </c>
      <c r="H13" s="5" t="str">
        <f t="shared" si="3"/>
        <v>Yes</v>
      </c>
      <c r="I13" s="6">
        <v>8.0500000000000002E-2</v>
      </c>
      <c r="J13" s="6">
        <v>6.3799999999999996E-2</v>
      </c>
      <c r="K13" s="105" t="str">
        <f t="shared" si="0"/>
        <v>Yes</v>
      </c>
    </row>
    <row r="14" spans="1:11" x14ac:dyDescent="0.2">
      <c r="A14" s="104" t="s">
        <v>13</v>
      </c>
      <c r="B14" s="22" t="s">
        <v>213</v>
      </c>
      <c r="C14" s="23">
        <v>7911180</v>
      </c>
      <c r="D14" s="5" t="str">
        <f>IF($B14="N/A","N/A",IF(C14&gt;15,"No",IF(C14&lt;-15,"No","Yes")))</f>
        <v>N/A</v>
      </c>
      <c r="E14" s="23">
        <v>7878296</v>
      </c>
      <c r="F14" s="5" t="str">
        <f>IF($B14="N/A","N/A",IF(E14&gt;15,"No",IF(E14&lt;-15,"No","Yes")))</f>
        <v>N/A</v>
      </c>
      <c r="G14" s="23">
        <v>7753734</v>
      </c>
      <c r="H14" s="5" t="str">
        <f>IF($B14="N/A","N/A",IF(G14&gt;15,"No",IF(G14&lt;-15,"No","Yes")))</f>
        <v>N/A</v>
      </c>
      <c r="I14" s="6">
        <v>-0.41599999999999998</v>
      </c>
      <c r="J14" s="6">
        <v>-1.58</v>
      </c>
      <c r="K14" s="105" t="str">
        <f t="shared" si="0"/>
        <v>Yes</v>
      </c>
    </row>
    <row r="15" spans="1:11" ht="14.25" customHeight="1" x14ac:dyDescent="0.2">
      <c r="A15" s="104" t="s">
        <v>441</v>
      </c>
      <c r="B15" s="22" t="s">
        <v>213</v>
      </c>
      <c r="C15" s="5">
        <v>0</v>
      </c>
      <c r="D15" s="5" t="str">
        <f>IF($B15="N/A","N/A",IF(C15&gt;15,"No",IF(C15&lt;-15,"No","Yes")))</f>
        <v>N/A</v>
      </c>
      <c r="E15" s="5">
        <v>0</v>
      </c>
      <c r="F15" s="5" t="str">
        <f>IF($B15="N/A","N/A",IF(E15&gt;15,"No",IF(E15&lt;-15,"No","Yes")))</f>
        <v>N/A</v>
      </c>
      <c r="G15" s="5">
        <v>0</v>
      </c>
      <c r="H15" s="5" t="str">
        <f>IF($B15="N/A","N/A",IF(G15&gt;15,"No",IF(G15&lt;-15,"No","Yes")))</f>
        <v>N/A</v>
      </c>
      <c r="I15" s="6" t="s">
        <v>1748</v>
      </c>
      <c r="J15" s="6" t="s">
        <v>1748</v>
      </c>
      <c r="K15" s="105" t="str">
        <f t="shared" si="0"/>
        <v>N/A</v>
      </c>
    </row>
    <row r="16" spans="1:11" ht="12.75" customHeight="1" x14ac:dyDescent="0.2">
      <c r="A16" s="104" t="s">
        <v>857</v>
      </c>
      <c r="B16" s="22" t="s">
        <v>213</v>
      </c>
      <c r="C16" s="24" t="s">
        <v>1748</v>
      </c>
      <c r="D16" s="5" t="str">
        <f>IF($B16="N/A","N/A",IF(C16&gt;15,"No",IF(C16&lt;-15,"No","Yes")))</f>
        <v>N/A</v>
      </c>
      <c r="E16" s="24" t="s">
        <v>1748</v>
      </c>
      <c r="F16" s="5" t="str">
        <f>IF($B16="N/A","N/A",IF(E16&gt;15,"No",IF(E16&lt;-15,"No","Yes")))</f>
        <v>N/A</v>
      </c>
      <c r="G16" s="24" t="s">
        <v>1748</v>
      </c>
      <c r="H16" s="5" t="str">
        <f>IF($B16="N/A","N/A",IF(G16&gt;15,"No",IF(G16&lt;-15,"No","Yes")))</f>
        <v>N/A</v>
      </c>
      <c r="I16" s="6" t="s">
        <v>1748</v>
      </c>
      <c r="J16" s="6" t="s">
        <v>1748</v>
      </c>
      <c r="K16" s="105" t="str">
        <f t="shared" si="0"/>
        <v>N/A</v>
      </c>
    </row>
    <row r="17" spans="1:11" x14ac:dyDescent="0.2">
      <c r="A17" s="104" t="s">
        <v>131</v>
      </c>
      <c r="B17" s="22" t="s">
        <v>213</v>
      </c>
      <c r="C17" s="23">
        <v>6635</v>
      </c>
      <c r="D17" s="5" t="str">
        <f>IF($B17="N/A","N/A",IF(C17&gt;15,"No",IF(C17&lt;-15,"No","Yes")))</f>
        <v>N/A</v>
      </c>
      <c r="E17" s="23">
        <v>5991</v>
      </c>
      <c r="F17" s="5" t="str">
        <f>IF($B17="N/A","N/A",IF(E17&gt;15,"No",IF(E17&lt;-15,"No","Yes")))</f>
        <v>N/A</v>
      </c>
      <c r="G17" s="23">
        <v>3678</v>
      </c>
      <c r="H17" s="5" t="str">
        <f>IF($B17="N/A","N/A",IF(G17&gt;15,"No",IF(G17&lt;-15,"No","Yes")))</f>
        <v>N/A</v>
      </c>
      <c r="I17" s="6">
        <v>-9.7100000000000009</v>
      </c>
      <c r="J17" s="6">
        <v>-38.6</v>
      </c>
      <c r="K17" s="105" t="str">
        <f t="shared" si="0"/>
        <v>No</v>
      </c>
    </row>
    <row r="18" spans="1:11" x14ac:dyDescent="0.2">
      <c r="A18" s="104" t="s">
        <v>346</v>
      </c>
      <c r="B18" s="22" t="s">
        <v>213</v>
      </c>
      <c r="C18" s="4">
        <v>4.2520260099999999E-2</v>
      </c>
      <c r="D18" s="5" t="str">
        <f>IF($B18="N/A","N/A",IF(C18&gt;15,"No",IF(C18&lt;-15,"No","Yes")))</f>
        <v>N/A</v>
      </c>
      <c r="E18" s="4">
        <v>3.8529184600000002E-2</v>
      </c>
      <c r="F18" s="5" t="str">
        <f>IF($B18="N/A","N/A",IF(E18&gt;15,"No",IF(E18&lt;-15,"No","Yes")))</f>
        <v>N/A</v>
      </c>
      <c r="G18" s="4">
        <v>2.2808189100000001E-2</v>
      </c>
      <c r="H18" s="5" t="str">
        <f>IF($B18="N/A","N/A",IF(G18&gt;15,"No",IF(G18&lt;-15,"No","Yes")))</f>
        <v>N/A</v>
      </c>
      <c r="I18" s="6">
        <v>-9.39</v>
      </c>
      <c r="J18" s="6">
        <v>-40.799999999999997</v>
      </c>
      <c r="K18" s="105" t="str">
        <f t="shared" si="0"/>
        <v>No</v>
      </c>
    </row>
    <row r="19" spans="1:11" ht="27.75" customHeight="1" x14ac:dyDescent="0.2">
      <c r="A19" s="104" t="s">
        <v>836</v>
      </c>
      <c r="B19" s="22" t="s">
        <v>213</v>
      </c>
      <c r="C19" s="24">
        <v>64.352675207000004</v>
      </c>
      <c r="D19" s="5" t="str">
        <f>IF($B19="N/A","N/A",IF(C19&gt;60,"No",IF(C19&lt;15,"No","Yes")))</f>
        <v>N/A</v>
      </c>
      <c r="E19" s="24">
        <v>59.474712068000002</v>
      </c>
      <c r="F19" s="5" t="str">
        <f>IF($B19="N/A","N/A",IF(E19&gt;60,"No",IF(E19&lt;15,"No","Yes")))</f>
        <v>N/A</v>
      </c>
      <c r="G19" s="24">
        <v>62.699293093999998</v>
      </c>
      <c r="H19" s="5" t="str">
        <f>IF($B19="N/A","N/A",IF(G19&gt;60,"No",IF(G19&lt;15,"No","Yes")))</f>
        <v>N/A</v>
      </c>
      <c r="I19" s="6">
        <v>-7.58</v>
      </c>
      <c r="J19" s="6">
        <v>5.4219999999999997</v>
      </c>
      <c r="K19" s="105" t="str">
        <f t="shared" si="0"/>
        <v>Yes</v>
      </c>
    </row>
    <row r="20" spans="1:11" x14ac:dyDescent="0.2">
      <c r="A20" s="104" t="s">
        <v>27</v>
      </c>
      <c r="B20" s="22" t="s">
        <v>217</v>
      </c>
      <c r="C20" s="23">
        <v>11</v>
      </c>
      <c r="D20" s="5" t="str">
        <f>IF($B20="N/A","N/A",IF(C20="N/A","N/A",IF(C20=0,"Yes","No")))</f>
        <v>No</v>
      </c>
      <c r="E20" s="23">
        <v>11</v>
      </c>
      <c r="F20" s="5" t="str">
        <f>IF($B20="N/A","N/A",IF(E20="N/A","N/A",IF(E20=0,"Yes","No")))</f>
        <v>No</v>
      </c>
      <c r="G20" s="23">
        <v>15</v>
      </c>
      <c r="H20" s="5" t="str">
        <f>IF($B20="N/A","N/A",IF(G20=0,"Yes","No"))</f>
        <v>No</v>
      </c>
      <c r="I20" s="6">
        <v>120</v>
      </c>
      <c r="J20" s="6">
        <v>36.36</v>
      </c>
      <c r="K20" s="105" t="str">
        <f t="shared" si="0"/>
        <v>No</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7911180</v>
      </c>
      <c r="D6" s="5" t="str">
        <f>IF($B6="N/A","N/A",IF(C6&gt;15,"No",IF(C6&lt;-15,"No","Yes")))</f>
        <v>N/A</v>
      </c>
      <c r="E6" s="23">
        <v>7878296</v>
      </c>
      <c r="F6" s="5" t="str">
        <f>IF($B6="N/A","N/A",IF(E6&gt;15,"No",IF(E6&lt;-15,"No","Yes")))</f>
        <v>N/A</v>
      </c>
      <c r="G6" s="23">
        <v>7753734</v>
      </c>
      <c r="H6" s="5" t="str">
        <f>IF($B6="N/A","N/A",IF(G6&gt;15,"No",IF(G6&lt;-15,"No","Yes")))</f>
        <v>N/A</v>
      </c>
      <c r="I6" s="6">
        <v>-0.41599999999999998</v>
      </c>
      <c r="J6" s="6">
        <v>-1.58</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66.365333996000004</v>
      </c>
      <c r="D9" s="5" t="str">
        <f>IF($B9="N/A","N/A",IF(C9&gt;60,"No",IF(C9&lt;15,"No","Yes")))</f>
        <v>No</v>
      </c>
      <c r="E9" s="24">
        <v>68.087003459000002</v>
      </c>
      <c r="F9" s="5" t="str">
        <f>IF($B9="N/A","N/A",IF(E9&gt;60,"No",IF(E9&lt;15,"No","Yes")))</f>
        <v>No</v>
      </c>
      <c r="G9" s="24">
        <v>80.136661380999996</v>
      </c>
      <c r="H9" s="5" t="str">
        <f>IF($B9="N/A","N/A",IF(G9&gt;60,"No",IF(G9&lt;15,"No","Yes")))</f>
        <v>No</v>
      </c>
      <c r="I9" s="6">
        <v>2.5939999999999999</v>
      </c>
      <c r="J9" s="6">
        <v>17.7</v>
      </c>
      <c r="K9" s="105" t="str">
        <f t="shared" si="0"/>
        <v>Yes</v>
      </c>
    </row>
    <row r="10" spans="1:11" x14ac:dyDescent="0.2">
      <c r="A10" s="104" t="s">
        <v>14</v>
      </c>
      <c r="B10" s="22" t="s">
        <v>272</v>
      </c>
      <c r="C10" s="5">
        <v>0</v>
      </c>
      <c r="D10" s="5" t="str">
        <f>IF($B10="N/A","N/A",IF(C10&gt;15,"No",IF(C10&lt;=0,"No","Yes")))</f>
        <v>No</v>
      </c>
      <c r="E10" s="5">
        <v>0</v>
      </c>
      <c r="F10" s="5" t="str">
        <f>IF($B10="N/A","N/A",IF(E10&gt;15,"No",IF(E10&lt;=0,"No","Yes")))</f>
        <v>No</v>
      </c>
      <c r="G10" s="5">
        <v>0</v>
      </c>
      <c r="H10" s="5" t="str">
        <f>IF($B10="N/A","N/A",IF(G10&gt;15,"No",IF(G10&lt;=0,"No","Yes")))</f>
        <v>No</v>
      </c>
      <c r="I10" s="6" t="s">
        <v>1748</v>
      </c>
      <c r="J10" s="6" t="s">
        <v>1748</v>
      </c>
      <c r="K10" s="105" t="str">
        <f t="shared" si="0"/>
        <v>N/A</v>
      </c>
    </row>
    <row r="11" spans="1:11" x14ac:dyDescent="0.2">
      <c r="A11" s="104" t="s">
        <v>872</v>
      </c>
      <c r="B11" s="22" t="s">
        <v>213</v>
      </c>
      <c r="C11" s="24" t="s">
        <v>1748</v>
      </c>
      <c r="D11" s="5" t="str">
        <f>IF($B11="N/A","N/A",IF(C11&gt;15,"No",IF(C11&lt;-15,"No","Yes")))</f>
        <v>N/A</v>
      </c>
      <c r="E11" s="24" t="s">
        <v>1748</v>
      </c>
      <c r="F11" s="5" t="str">
        <f>IF($B11="N/A","N/A",IF(E11&gt;15,"No",IF(E11&lt;-15,"No","Yes")))</f>
        <v>N/A</v>
      </c>
      <c r="G11" s="24" t="s">
        <v>1748</v>
      </c>
      <c r="H11" s="5" t="str">
        <f>IF($B11="N/A","N/A",IF(G11&gt;15,"No",IF(G11&lt;-15,"No","Yes")))</f>
        <v>N/A</v>
      </c>
      <c r="I11" s="6" t="s">
        <v>1748</v>
      </c>
      <c r="J11" s="6" t="s">
        <v>1748</v>
      </c>
      <c r="K11" s="105" t="str">
        <f t="shared" si="0"/>
        <v>N/A</v>
      </c>
    </row>
    <row r="12" spans="1:11" x14ac:dyDescent="0.2">
      <c r="A12" s="104" t="s">
        <v>934</v>
      </c>
      <c r="B12" s="22" t="s">
        <v>213</v>
      </c>
      <c r="C12" s="5">
        <v>0</v>
      </c>
      <c r="D12" s="5" t="str">
        <f>IF($B12="N/A","N/A",IF(C12&gt;15,"No",IF(C12&lt;-15,"No","Yes")))</f>
        <v>N/A</v>
      </c>
      <c r="E12" s="5">
        <v>0</v>
      </c>
      <c r="F12" s="5" t="str">
        <f>IF($B12="N/A","N/A",IF(E12&gt;15,"No",IF(E12&lt;-15,"No","Yes")))</f>
        <v>N/A</v>
      </c>
      <c r="G12" s="5">
        <v>0</v>
      </c>
      <c r="H12" s="5" t="str">
        <f>IF($B12="N/A","N/A",IF(G12&gt;15,"No",IF(G12&lt;-15,"No","Yes")))</f>
        <v>N/A</v>
      </c>
      <c r="I12" s="6" t="s">
        <v>1748</v>
      </c>
      <c r="J12" s="6" t="s">
        <v>1748</v>
      </c>
      <c r="K12" s="105" t="str">
        <f t="shared" si="0"/>
        <v>N/A</v>
      </c>
    </row>
    <row r="13" spans="1:11" x14ac:dyDescent="0.2">
      <c r="A13" s="104" t="s">
        <v>51</v>
      </c>
      <c r="B13" s="22" t="s">
        <v>273</v>
      </c>
      <c r="C13" s="5">
        <v>99.210939455000002</v>
      </c>
      <c r="D13" s="5" t="str">
        <f>IF($B13="N/A","N/A",IF(C13&gt;99,"No",IF(C13&lt;95,"No","Yes")))</f>
        <v>No</v>
      </c>
      <c r="E13" s="5">
        <v>99.180673080000005</v>
      </c>
      <c r="F13" s="5" t="str">
        <f>IF($B13="N/A","N/A",IF(E13&gt;99,"No",IF(E13&lt;95,"No","Yes")))</f>
        <v>No</v>
      </c>
      <c r="G13" s="5">
        <v>99.064773178999999</v>
      </c>
      <c r="H13" s="5" t="str">
        <f>IF($B13="N/A","N/A",IF(G13&gt;99,"No",IF(G13&lt;95,"No","Yes")))</f>
        <v>No</v>
      </c>
      <c r="I13" s="6">
        <v>-3.1E-2</v>
      </c>
      <c r="J13" s="6">
        <v>-0.11700000000000001</v>
      </c>
      <c r="K13" s="105" t="str">
        <f t="shared" si="0"/>
        <v>Yes</v>
      </c>
    </row>
    <row r="14" spans="1:11" x14ac:dyDescent="0.2">
      <c r="A14" s="104" t="s">
        <v>52</v>
      </c>
      <c r="B14" s="22" t="s">
        <v>274</v>
      </c>
      <c r="C14" s="5">
        <v>0.78906054469999998</v>
      </c>
      <c r="D14" s="5" t="str">
        <f>IF($B14="N/A","N/A",IF(C14&gt;6,"No",IF(C14&lt;=0,"No","Yes")))</f>
        <v>Yes</v>
      </c>
      <c r="E14" s="5">
        <v>0.81932692039999999</v>
      </c>
      <c r="F14" s="5" t="str">
        <f>IF($B14="N/A","N/A",IF(E14&gt;6,"No",IF(E14&lt;=0,"No","Yes")))</f>
        <v>Yes</v>
      </c>
      <c r="G14" s="5">
        <v>0.93522682099999999</v>
      </c>
      <c r="H14" s="5" t="str">
        <f>IF($B14="N/A","N/A",IF(G14&gt;6,"No",IF(G14&lt;=0,"No","Yes")))</f>
        <v>Yes</v>
      </c>
      <c r="I14" s="6">
        <v>3.8359999999999999</v>
      </c>
      <c r="J14" s="6">
        <v>14.15</v>
      </c>
      <c r="K14" s="105" t="str">
        <f t="shared" si="0"/>
        <v>Yes</v>
      </c>
    </row>
    <row r="15" spans="1:11" x14ac:dyDescent="0.2">
      <c r="A15" s="104" t="s">
        <v>164</v>
      </c>
      <c r="B15" s="22" t="s">
        <v>213</v>
      </c>
      <c r="C15" s="5">
        <v>99.994865427999997</v>
      </c>
      <c r="D15" s="5" t="str">
        <f>IF($B15="N/A","N/A",IF(C15&gt;15,"No",IF(C15&lt;-15,"No","Yes")))</f>
        <v>N/A</v>
      </c>
      <c r="E15" s="5">
        <v>100</v>
      </c>
      <c r="F15" s="5" t="str">
        <f>IF($B15="N/A","N/A",IF(E15&gt;15,"No",IF(E15&lt;-15,"No","Yes")))</f>
        <v>N/A</v>
      </c>
      <c r="G15" s="5">
        <v>100</v>
      </c>
      <c r="H15" s="5" t="str">
        <f>IF($B15="N/A","N/A",IF(G15&gt;15,"No",IF(G15&lt;-15,"No","Yes")))</f>
        <v>N/A</v>
      </c>
      <c r="I15" s="6">
        <v>5.1000000000000004E-3</v>
      </c>
      <c r="J15" s="6">
        <v>0</v>
      </c>
      <c r="K15" s="105" t="str">
        <f t="shared" si="0"/>
        <v>Yes</v>
      </c>
    </row>
    <row r="16" spans="1:11" x14ac:dyDescent="0.2">
      <c r="A16" s="104" t="s">
        <v>165</v>
      </c>
      <c r="B16" s="22" t="s">
        <v>275</v>
      </c>
      <c r="C16" s="5">
        <v>0</v>
      </c>
      <c r="D16" s="5" t="str">
        <f>IF($B16="N/A","N/A",IF(C16&gt;98,"Yes","No"))</f>
        <v>No</v>
      </c>
      <c r="E16" s="5">
        <v>0</v>
      </c>
      <c r="F16" s="5" t="str">
        <f>IF($B16="N/A","N/A",IF(E16&gt;98,"Yes","No"))</f>
        <v>No</v>
      </c>
      <c r="G16" s="5">
        <v>0</v>
      </c>
      <c r="H16" s="5" t="str">
        <f>IF($B16="N/A","N/A",IF(G16&gt;98,"Yes","No"))</f>
        <v>No</v>
      </c>
      <c r="I16" s="6" t="s">
        <v>1748</v>
      </c>
      <c r="J16" s="6" t="s">
        <v>1748</v>
      </c>
      <c r="K16" s="105" t="str">
        <f t="shared" si="0"/>
        <v>N/A</v>
      </c>
    </row>
    <row r="17" spans="1:11" x14ac:dyDescent="0.2">
      <c r="A17" s="104" t="s">
        <v>21</v>
      </c>
      <c r="B17" s="22" t="s">
        <v>275</v>
      </c>
      <c r="C17" s="5">
        <v>99.957521931000002</v>
      </c>
      <c r="D17" s="5" t="str">
        <f>IF($B17="N/A","N/A",IF(C17&gt;98,"Yes","No"))</f>
        <v>Yes</v>
      </c>
      <c r="E17" s="5">
        <v>99.961606128</v>
      </c>
      <c r="F17" s="5" t="str">
        <f>IF($B17="N/A","N/A",IF(E17&gt;98,"Yes","No"))</f>
        <v>Yes</v>
      </c>
      <c r="G17" s="5">
        <v>99.961724825000005</v>
      </c>
      <c r="H17" s="5" t="str">
        <f>IF($B17="N/A","N/A",IF(G17&gt;98,"Yes","No"))</f>
        <v>Yes</v>
      </c>
      <c r="I17" s="6">
        <v>4.1000000000000003E-3</v>
      </c>
      <c r="J17" s="6">
        <v>1E-4</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99.601007687999996</v>
      </c>
      <c r="D19" s="5" t="str">
        <f>IF($B19="N/A","N/A",IF(C19&gt;100,"No",IF(C19&lt;98,"No","Yes")))</f>
        <v>Yes</v>
      </c>
      <c r="E19" s="5">
        <v>99.618800816999993</v>
      </c>
      <c r="F19" s="5" t="str">
        <f>IF($B19="N/A","N/A",IF(E19&gt;100,"No",IF(E19&lt;98,"No","Yes")))</f>
        <v>Yes</v>
      </c>
      <c r="G19" s="5">
        <v>99.951661998999995</v>
      </c>
      <c r="H19" s="5" t="str">
        <f>IF($B19="N/A","N/A",IF(G19&gt;100,"No",IF(G19&lt;98,"No","Yes")))</f>
        <v>Yes</v>
      </c>
      <c r="I19" s="6">
        <v>1.7899999999999999E-2</v>
      </c>
      <c r="J19" s="6">
        <v>0.33410000000000001</v>
      </c>
      <c r="K19" s="105" t="str">
        <f>IF(J19="Div by 0", "N/A", IF(J19="N/A","N/A", IF(J19&gt;30, "No", IF(J19&lt;-30, "No", "Yes"))))</f>
        <v>Yes</v>
      </c>
    </row>
    <row r="20" spans="1:11" x14ac:dyDescent="0.2">
      <c r="A20" s="104" t="s">
        <v>674</v>
      </c>
      <c r="B20" s="22" t="s">
        <v>223</v>
      </c>
      <c r="C20" s="5">
        <v>99.998508439999995</v>
      </c>
      <c r="D20" s="5" t="str">
        <f>IF($B20="N/A","N/A",IF(C20&gt;100,"No",IF(C20&lt;98,"No","Yes")))</f>
        <v>Yes</v>
      </c>
      <c r="E20" s="5">
        <v>99.996940963</v>
      </c>
      <c r="F20" s="5" t="str">
        <f>IF($B20="N/A","N/A",IF(E20&gt;100,"No",IF(E20&lt;98,"No","Yes")))</f>
        <v>Yes</v>
      </c>
      <c r="G20" s="5">
        <v>99.997343216000004</v>
      </c>
      <c r="H20" s="5" t="str">
        <f>IF($B20="N/A","N/A",IF(G20&gt;100,"No",IF(G20&lt;98,"No","Yes")))</f>
        <v>Yes</v>
      </c>
      <c r="I20" s="6">
        <v>-2E-3</v>
      </c>
      <c r="J20" s="6">
        <v>4.0000000000000002E-4</v>
      </c>
      <c r="K20" s="105" t="str">
        <f>IF(J20="Div by 0", "N/A", IF(J20="N/A","N/A", IF(J20&gt;30, "No", IF(J20&lt;-30, "No", "Yes"))))</f>
        <v>Yes</v>
      </c>
    </row>
    <row r="21" spans="1:11" x14ac:dyDescent="0.2">
      <c r="A21" s="104" t="s">
        <v>675</v>
      </c>
      <c r="B21" s="22" t="s">
        <v>223</v>
      </c>
      <c r="C21" s="5">
        <v>99.998508439999995</v>
      </c>
      <c r="D21" s="5" t="str">
        <f>IF($B21="N/A","N/A",IF(C21&gt;100,"No",IF(C21&lt;98,"No","Yes")))</f>
        <v>Yes</v>
      </c>
      <c r="E21" s="5">
        <v>99.996940963</v>
      </c>
      <c r="F21" s="5" t="str">
        <f>IF($B21="N/A","N/A",IF(E21&gt;100,"No",IF(E21&lt;98,"No","Yes")))</f>
        <v>Yes</v>
      </c>
      <c r="G21" s="5">
        <v>99.997343216000004</v>
      </c>
      <c r="H21" s="5" t="str">
        <f>IF($B21="N/A","N/A",IF(G21&gt;100,"No",IF(G21&lt;98,"No","Yes")))</f>
        <v>Yes</v>
      </c>
      <c r="I21" s="6">
        <v>-2E-3</v>
      </c>
      <c r="J21" s="6">
        <v>4.0000000000000002E-4</v>
      </c>
      <c r="K21" s="105" t="str">
        <f>IF(J21="Div by 0", "N/A", IF(J21="N/A","N/A", IF(J21&gt;30, "No", IF(J21&lt;-30, "No", "Yes"))))</f>
        <v>Yes</v>
      </c>
    </row>
    <row r="22" spans="1:11" ht="15" customHeight="1" x14ac:dyDescent="0.2">
      <c r="A22" s="104" t="s">
        <v>1687</v>
      </c>
      <c r="B22" s="22" t="s">
        <v>213</v>
      </c>
      <c r="C22" s="5">
        <v>61.542753419999997</v>
      </c>
      <c r="D22" s="5" t="str">
        <f>IF($B22="N/A","N/A",IF(C22&gt;15,"No",IF(C22&lt;-15,"No","Yes")))</f>
        <v>N/A</v>
      </c>
      <c r="E22" s="5">
        <v>59.378995152999998</v>
      </c>
      <c r="F22" s="5" t="str">
        <f>IF($B22="N/A","N/A",IF(E22&gt;15,"No",IF(E22&lt;-15,"No","Yes")))</f>
        <v>N/A</v>
      </c>
      <c r="G22" s="5">
        <v>57.629962544000001</v>
      </c>
      <c r="H22" s="5" t="str">
        <f>IF($B22="N/A","N/A",IF(G22&gt;15,"No",IF(G22&lt;-15,"No","Yes")))</f>
        <v>N/A</v>
      </c>
      <c r="I22" s="6">
        <v>-3.52</v>
      </c>
      <c r="J22" s="6">
        <v>-2.95</v>
      </c>
      <c r="K22" s="105" t="str">
        <f t="shared" ref="K22:K31" si="1">IF(J22="Div by 0", "N/A", IF(J22="N/A","N/A", IF(J22&gt;30, "No", IF(J22&lt;-30, "No", "Yes"))))</f>
        <v>Yes</v>
      </c>
    </row>
    <row r="23" spans="1:11" x14ac:dyDescent="0.2">
      <c r="A23" s="104" t="s">
        <v>935</v>
      </c>
      <c r="B23" s="22" t="s">
        <v>213</v>
      </c>
      <c r="C23" s="5">
        <v>37.657151018999997</v>
      </c>
      <c r="D23" s="5" t="str">
        <f>IF($B23="N/A","N/A",IF(C23&gt;15,"No",IF(C23&lt;-15,"No","Yes")))</f>
        <v>N/A</v>
      </c>
      <c r="E23" s="5">
        <v>39.64815488</v>
      </c>
      <c r="F23" s="5" t="str">
        <f>IF($B23="N/A","N/A",IF(E23&gt;15,"No",IF(E23&lt;-15,"No","Yes")))</f>
        <v>N/A</v>
      </c>
      <c r="G23" s="5">
        <v>41.090473312999997</v>
      </c>
      <c r="H23" s="5" t="str">
        <f>IF($B23="N/A","N/A",IF(G23&gt;15,"No",IF(G23&lt;-15,"No","Yes")))</f>
        <v>N/A</v>
      </c>
      <c r="I23" s="6">
        <v>5.2869999999999999</v>
      </c>
      <c r="J23" s="6">
        <v>3.6379999999999999</v>
      </c>
      <c r="K23" s="105" t="str">
        <f t="shared" si="1"/>
        <v>Yes</v>
      </c>
    </row>
    <row r="24" spans="1:11" ht="25.5" x14ac:dyDescent="0.2">
      <c r="A24" s="104" t="s">
        <v>936</v>
      </c>
      <c r="B24" s="22" t="s">
        <v>213</v>
      </c>
      <c r="C24" s="5">
        <v>8.7926200600000004E-2</v>
      </c>
      <c r="D24" s="5" t="str">
        <f>IF($B24="N/A","N/A",IF(C24&gt;15,"No",IF(C24&lt;-15,"No","Yes")))</f>
        <v>N/A</v>
      </c>
      <c r="E24" s="5">
        <v>0.161621244</v>
      </c>
      <c r="F24" s="5" t="str">
        <f>IF($B24="N/A","N/A",IF(E24&gt;15,"No",IF(E24&lt;-15,"No","Yes")))</f>
        <v>N/A</v>
      </c>
      <c r="G24" s="5">
        <v>0.23975545200000001</v>
      </c>
      <c r="H24" s="5" t="str">
        <f>IF($B24="N/A","N/A",IF(G24&gt;15,"No",IF(G24&lt;-15,"No","Yes")))</f>
        <v>N/A</v>
      </c>
      <c r="I24" s="6">
        <v>83.81</v>
      </c>
      <c r="J24" s="6">
        <v>48.34</v>
      </c>
      <c r="K24" s="105" t="str">
        <f t="shared" si="1"/>
        <v>No</v>
      </c>
    </row>
    <row r="25" spans="1:11" x14ac:dyDescent="0.2">
      <c r="A25" s="104" t="s">
        <v>166</v>
      </c>
      <c r="B25" s="22" t="s">
        <v>213</v>
      </c>
      <c r="C25" s="5">
        <v>99.998508439999995</v>
      </c>
      <c r="D25" s="5" t="str">
        <f t="shared" ref="D25:D27" si="2">IF($B25="N/A","N/A",IF(C25&gt;15,"No",IF(C25&lt;-15,"No","Yes")))</f>
        <v>N/A</v>
      </c>
      <c r="E25" s="5">
        <v>99.996940963</v>
      </c>
      <c r="F25" s="5" t="str">
        <f t="shared" ref="F25:F27" si="3">IF($B25="N/A","N/A",IF(E25&gt;15,"No",IF(E25&lt;-15,"No","Yes")))</f>
        <v>N/A</v>
      </c>
      <c r="G25" s="5">
        <v>99.997343216000004</v>
      </c>
      <c r="H25" s="5" t="str">
        <f t="shared" ref="H25:H27" si="4">IF($B25="N/A","N/A",IF(G25&gt;15,"No",IF(G25&lt;-15,"No","Yes")))</f>
        <v>N/A</v>
      </c>
      <c r="I25" s="6">
        <v>-2E-3</v>
      </c>
      <c r="J25" s="6">
        <v>4.0000000000000002E-4</v>
      </c>
      <c r="K25" s="105" t="str">
        <f t="shared" si="1"/>
        <v>Yes</v>
      </c>
    </row>
    <row r="26" spans="1:11" x14ac:dyDescent="0.2">
      <c r="A26" s="104" t="s">
        <v>167</v>
      </c>
      <c r="B26" s="22" t="s">
        <v>213</v>
      </c>
      <c r="C26" s="5">
        <v>99.998508439999995</v>
      </c>
      <c r="D26" s="5" t="str">
        <f t="shared" si="2"/>
        <v>N/A</v>
      </c>
      <c r="E26" s="5">
        <v>99.996940963</v>
      </c>
      <c r="F26" s="5" t="str">
        <f t="shared" si="3"/>
        <v>N/A</v>
      </c>
      <c r="G26" s="5">
        <v>99.997343216000004</v>
      </c>
      <c r="H26" s="5" t="str">
        <f t="shared" si="4"/>
        <v>N/A</v>
      </c>
      <c r="I26" s="6">
        <v>-2E-3</v>
      </c>
      <c r="J26" s="6">
        <v>4.0000000000000002E-4</v>
      </c>
      <c r="K26" s="105" t="str">
        <f t="shared" si="1"/>
        <v>Yes</v>
      </c>
    </row>
    <row r="27" spans="1:11" x14ac:dyDescent="0.2">
      <c r="A27" s="104" t="s">
        <v>168</v>
      </c>
      <c r="B27" s="22" t="s">
        <v>213</v>
      </c>
      <c r="C27" s="5">
        <v>99.998508439999995</v>
      </c>
      <c r="D27" s="5" t="str">
        <f t="shared" si="2"/>
        <v>N/A</v>
      </c>
      <c r="E27" s="5">
        <v>99.996940963</v>
      </c>
      <c r="F27" s="5" t="str">
        <f t="shared" si="3"/>
        <v>N/A</v>
      </c>
      <c r="G27" s="5">
        <v>99.997343216000004</v>
      </c>
      <c r="H27" s="5" t="str">
        <f t="shared" si="4"/>
        <v>N/A</v>
      </c>
      <c r="I27" s="6">
        <v>-2E-3</v>
      </c>
      <c r="J27" s="6">
        <v>4.0000000000000002E-4</v>
      </c>
      <c r="K27" s="105" t="str">
        <f t="shared" si="1"/>
        <v>Yes</v>
      </c>
    </row>
    <row r="28" spans="1:11" x14ac:dyDescent="0.2">
      <c r="A28" s="104" t="s">
        <v>54</v>
      </c>
      <c r="B28" s="22" t="s">
        <v>213</v>
      </c>
      <c r="C28" s="5">
        <v>5.9870967416000003</v>
      </c>
      <c r="D28" s="5" t="str">
        <f>IF($B28="N/A","N/A",IF(C28&gt;15,"No",IF(C28&lt;-15,"No","Yes")))</f>
        <v>N/A</v>
      </c>
      <c r="E28" s="5">
        <v>6.0067938548999997</v>
      </c>
      <c r="F28" s="5" t="str">
        <f>IF($B28="N/A","N/A",IF(E28&gt;15,"No",IF(E28&lt;-15,"No","Yes")))</f>
        <v>N/A</v>
      </c>
      <c r="G28" s="5">
        <v>6.0727128375000001</v>
      </c>
      <c r="H28" s="5" t="str">
        <f>IF($B28="N/A","N/A",IF(G28&gt;15,"No",IF(G28&lt;-15,"No","Yes")))</f>
        <v>N/A</v>
      </c>
      <c r="I28" s="6">
        <v>0.32900000000000001</v>
      </c>
      <c r="J28" s="6">
        <v>1.097</v>
      </c>
      <c r="K28" s="105" t="str">
        <f t="shared" si="1"/>
        <v>Yes</v>
      </c>
    </row>
    <row r="29" spans="1:11" x14ac:dyDescent="0.2">
      <c r="A29" s="104" t="s">
        <v>55</v>
      </c>
      <c r="B29" s="22" t="s">
        <v>213</v>
      </c>
      <c r="C29" s="5">
        <v>94.011411698000003</v>
      </c>
      <c r="D29" s="5" t="str">
        <f>IF($B29="N/A","N/A",IF(C29&gt;15,"No",IF(C29&lt;-15,"No","Yes")))</f>
        <v>N/A</v>
      </c>
      <c r="E29" s="5">
        <v>93.990147108000002</v>
      </c>
      <c r="F29" s="5" t="str">
        <f>IF($B29="N/A","N/A",IF(E29&gt;15,"No",IF(E29&lt;-15,"No","Yes")))</f>
        <v>N/A</v>
      </c>
      <c r="G29" s="5">
        <v>93.924630378000003</v>
      </c>
      <c r="H29" s="5" t="str">
        <f>IF($B29="N/A","N/A",IF(G29&gt;15,"No",IF(G29&lt;-15,"No","Yes")))</f>
        <v>N/A</v>
      </c>
      <c r="I29" s="6">
        <v>-2.3E-2</v>
      </c>
      <c r="J29" s="6">
        <v>-7.0000000000000007E-2</v>
      </c>
      <c r="K29" s="105" t="str">
        <f t="shared" si="1"/>
        <v>Yes</v>
      </c>
    </row>
    <row r="30" spans="1:11" x14ac:dyDescent="0.2">
      <c r="A30" s="104" t="s">
        <v>56</v>
      </c>
      <c r="B30" s="22" t="s">
        <v>213</v>
      </c>
      <c r="C30" s="5">
        <v>81.105271274000003</v>
      </c>
      <c r="D30" s="5" t="str">
        <f>IF($B30="N/A","N/A",IF(C30&gt;15,"No",IF(C30&lt;-15,"No","Yes")))</f>
        <v>N/A</v>
      </c>
      <c r="E30" s="5">
        <v>82.434577223000005</v>
      </c>
      <c r="F30" s="5" t="str">
        <f>IF($B30="N/A","N/A",IF(E30&gt;15,"No",IF(E30&lt;-15,"No","Yes")))</f>
        <v>N/A</v>
      </c>
      <c r="G30" s="5">
        <v>83.564421992999996</v>
      </c>
      <c r="H30" s="5" t="str">
        <f>IF($B30="N/A","N/A",IF(G30&gt;15,"No",IF(G30&lt;-15,"No","Yes")))</f>
        <v>N/A</v>
      </c>
      <c r="I30" s="6">
        <v>1.639</v>
      </c>
      <c r="J30" s="6">
        <v>1.371</v>
      </c>
      <c r="K30" s="105" t="str">
        <f t="shared" si="1"/>
        <v>Yes</v>
      </c>
    </row>
    <row r="31" spans="1:11" x14ac:dyDescent="0.2">
      <c r="A31" s="112" t="s">
        <v>57</v>
      </c>
      <c r="B31" s="113" t="s">
        <v>213</v>
      </c>
      <c r="C31" s="114">
        <v>13.576862112000001</v>
      </c>
      <c r="D31" s="114" t="str">
        <f>IF($B31="N/A","N/A",IF(C31&gt;15,"No",IF(C31&lt;-15,"No","Yes")))</f>
        <v>N/A</v>
      </c>
      <c r="E31" s="114">
        <v>13.450814745000001</v>
      </c>
      <c r="F31" s="114" t="str">
        <f>IF($B31="N/A","N/A",IF(E31&gt;15,"No",IF(E31&lt;-15,"No","Yes")))</f>
        <v>N/A</v>
      </c>
      <c r="G31" s="114">
        <v>13.147097901</v>
      </c>
      <c r="H31" s="114" t="str">
        <f>IF($B31="N/A","N/A",IF(G31&gt;15,"No",IF(G31&lt;-15,"No","Yes")))</f>
        <v>N/A</v>
      </c>
      <c r="I31" s="115">
        <v>-0.92800000000000005</v>
      </c>
      <c r="J31" s="115">
        <v>-2.2599999999999998</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7693146</v>
      </c>
      <c r="D6" s="5" t="str">
        <f t="shared" ref="D6:F18" si="0">IF($B6="N/A","N/A",IF(C6&lt;0,"No","Yes"))</f>
        <v>N/A</v>
      </c>
      <c r="E6" s="23">
        <v>7670956</v>
      </c>
      <c r="F6" s="5" t="str">
        <f t="shared" si="0"/>
        <v>N/A</v>
      </c>
      <c r="G6" s="23">
        <v>8372053</v>
      </c>
      <c r="H6" s="5" t="str">
        <f t="shared" ref="H6:H18" si="1">IF($B6="N/A","N/A",IF(G6&lt;0,"No","Yes"))</f>
        <v>N/A</v>
      </c>
      <c r="I6" s="6">
        <v>-0.28799999999999998</v>
      </c>
      <c r="J6" s="6">
        <v>9.14</v>
      </c>
      <c r="K6" s="105" t="str">
        <f t="shared" ref="K6:K18" si="2">IF(J6="Div by 0", "N/A", IF(J6="N/A","N/A", IF(J6&gt;30, "No", IF(J6&lt;-30, "No", "Yes"))))</f>
        <v>Yes</v>
      </c>
    </row>
    <row r="7" spans="1:11" x14ac:dyDescent="0.2">
      <c r="A7" s="102" t="s">
        <v>442</v>
      </c>
      <c r="B7" s="55" t="s">
        <v>213</v>
      </c>
      <c r="C7" s="5">
        <v>3.2886415999999999E-3</v>
      </c>
      <c r="D7" s="5" t="str">
        <f t="shared" si="0"/>
        <v>N/A</v>
      </c>
      <c r="E7" s="5">
        <v>1.8902468E-3</v>
      </c>
      <c r="F7" s="5" t="str">
        <f t="shared" si="0"/>
        <v>N/A</v>
      </c>
      <c r="G7" s="5">
        <v>2.9383474000000001E-3</v>
      </c>
      <c r="H7" s="5" t="str">
        <f t="shared" si="1"/>
        <v>N/A</v>
      </c>
      <c r="I7" s="6">
        <v>-42.5</v>
      </c>
      <c r="J7" s="6">
        <v>55.45</v>
      </c>
      <c r="K7" s="105" t="str">
        <f t="shared" si="2"/>
        <v>No</v>
      </c>
    </row>
    <row r="8" spans="1:11" x14ac:dyDescent="0.2">
      <c r="A8" s="102" t="s">
        <v>443</v>
      </c>
      <c r="B8" s="55" t="s">
        <v>213</v>
      </c>
      <c r="C8" s="5">
        <v>3.5519149123</v>
      </c>
      <c r="D8" s="5" t="str">
        <f t="shared" si="0"/>
        <v>N/A</v>
      </c>
      <c r="E8" s="5">
        <v>3.2818204145999998</v>
      </c>
      <c r="F8" s="5" t="str">
        <f t="shared" si="0"/>
        <v>N/A</v>
      </c>
      <c r="G8" s="5">
        <v>3.2803304039999999</v>
      </c>
      <c r="H8" s="5" t="str">
        <f t="shared" si="1"/>
        <v>N/A</v>
      </c>
      <c r="I8" s="6">
        <v>-7.6</v>
      </c>
      <c r="J8" s="6">
        <v>-4.4999999999999998E-2</v>
      </c>
      <c r="K8" s="105" t="str">
        <f t="shared" si="2"/>
        <v>Yes</v>
      </c>
    </row>
    <row r="9" spans="1:11" x14ac:dyDescent="0.2">
      <c r="A9" s="102" t="s">
        <v>444</v>
      </c>
      <c r="B9" s="55" t="s">
        <v>213</v>
      </c>
      <c r="C9" s="5">
        <v>59.917334209000003</v>
      </c>
      <c r="D9" s="5" t="str">
        <f t="shared" si="0"/>
        <v>N/A</v>
      </c>
      <c r="E9" s="5">
        <v>59.935137159</v>
      </c>
      <c r="F9" s="5" t="str">
        <f t="shared" si="0"/>
        <v>N/A</v>
      </c>
      <c r="G9" s="5">
        <v>59.947733249999999</v>
      </c>
      <c r="H9" s="5" t="str">
        <f t="shared" si="1"/>
        <v>N/A</v>
      </c>
      <c r="I9" s="6">
        <v>2.9700000000000001E-2</v>
      </c>
      <c r="J9" s="6">
        <v>2.1000000000000001E-2</v>
      </c>
      <c r="K9" s="105" t="str">
        <f t="shared" si="2"/>
        <v>Yes</v>
      </c>
    </row>
    <row r="10" spans="1:11" x14ac:dyDescent="0.2">
      <c r="A10" s="102" t="s">
        <v>445</v>
      </c>
      <c r="B10" s="55" t="s">
        <v>213</v>
      </c>
      <c r="C10" s="5">
        <v>34.096298185000002</v>
      </c>
      <c r="D10" s="5" t="str">
        <f t="shared" si="0"/>
        <v>N/A</v>
      </c>
      <c r="E10" s="5">
        <v>34.523649986000002</v>
      </c>
      <c r="F10" s="5" t="str">
        <f t="shared" si="0"/>
        <v>N/A</v>
      </c>
      <c r="G10" s="5">
        <v>34.420852328999999</v>
      </c>
      <c r="H10" s="5" t="str">
        <f t="shared" si="1"/>
        <v>N/A</v>
      </c>
      <c r="I10" s="6">
        <v>1.2529999999999999</v>
      </c>
      <c r="J10" s="6">
        <v>-0.29799999999999999</v>
      </c>
      <c r="K10" s="105" t="str">
        <f t="shared" si="2"/>
        <v>Yes</v>
      </c>
    </row>
    <row r="11" spans="1:11" x14ac:dyDescent="0.2">
      <c r="A11" s="128" t="s">
        <v>207</v>
      </c>
      <c r="B11" s="55" t="s">
        <v>213</v>
      </c>
      <c r="C11" s="5">
        <v>99.984167725000006</v>
      </c>
      <c r="D11" s="5" t="str">
        <f t="shared" si="0"/>
        <v>N/A</v>
      </c>
      <c r="E11" s="5">
        <v>99.978503330999999</v>
      </c>
      <c r="F11" s="5" t="str">
        <f t="shared" si="0"/>
        <v>N/A</v>
      </c>
      <c r="G11" s="5">
        <v>99.684593492000005</v>
      </c>
      <c r="H11" s="5" t="str">
        <f t="shared" si="1"/>
        <v>N/A</v>
      </c>
      <c r="I11" s="6">
        <v>-6.0000000000000001E-3</v>
      </c>
      <c r="J11" s="6">
        <v>-0.29399999999999998</v>
      </c>
      <c r="K11" s="105" t="str">
        <f t="shared" si="2"/>
        <v>Yes</v>
      </c>
    </row>
    <row r="12" spans="1:11" x14ac:dyDescent="0.2">
      <c r="A12" s="128" t="s">
        <v>934</v>
      </c>
      <c r="B12" s="55" t="s">
        <v>213</v>
      </c>
      <c r="C12" s="5">
        <v>0</v>
      </c>
      <c r="D12" s="5" t="str">
        <f t="shared" si="0"/>
        <v>N/A</v>
      </c>
      <c r="E12" s="5">
        <v>0</v>
      </c>
      <c r="F12" s="5" t="str">
        <f t="shared" si="0"/>
        <v>N/A</v>
      </c>
      <c r="G12" s="5">
        <v>0</v>
      </c>
      <c r="H12" s="5" t="str">
        <f t="shared" si="1"/>
        <v>N/A</v>
      </c>
      <c r="I12" s="6" t="s">
        <v>1748</v>
      </c>
      <c r="J12" s="6" t="s">
        <v>1748</v>
      </c>
      <c r="K12" s="105" t="str">
        <f t="shared" si="2"/>
        <v>N/A</v>
      </c>
    </row>
    <row r="13" spans="1:11" x14ac:dyDescent="0.2">
      <c r="A13" s="128" t="s">
        <v>51</v>
      </c>
      <c r="B13" s="55" t="s">
        <v>213</v>
      </c>
      <c r="C13" s="5">
        <v>100</v>
      </c>
      <c r="D13" s="5" t="str">
        <f t="shared" si="0"/>
        <v>N/A</v>
      </c>
      <c r="E13" s="5">
        <v>100</v>
      </c>
      <c r="F13" s="5" t="str">
        <f t="shared" si="0"/>
        <v>N/A</v>
      </c>
      <c r="G13" s="5">
        <v>100</v>
      </c>
      <c r="H13" s="5" t="str">
        <f t="shared" si="1"/>
        <v>N/A</v>
      </c>
      <c r="I13" s="6">
        <v>0</v>
      </c>
      <c r="J13" s="6">
        <v>0</v>
      </c>
      <c r="K13" s="105" t="str">
        <f t="shared" si="2"/>
        <v>Yes</v>
      </c>
    </row>
    <row r="14" spans="1:11" x14ac:dyDescent="0.2">
      <c r="A14" s="128" t="s">
        <v>52</v>
      </c>
      <c r="B14" s="55" t="s">
        <v>213</v>
      </c>
      <c r="C14" s="5">
        <v>0</v>
      </c>
      <c r="D14" s="5" t="str">
        <f t="shared" si="0"/>
        <v>N/A</v>
      </c>
      <c r="E14" s="5">
        <v>0</v>
      </c>
      <c r="F14" s="5" t="str">
        <f t="shared" si="0"/>
        <v>N/A</v>
      </c>
      <c r="G14" s="5">
        <v>0</v>
      </c>
      <c r="H14" s="5" t="str">
        <f t="shared" si="1"/>
        <v>N/A</v>
      </c>
      <c r="I14" s="6" t="s">
        <v>1748</v>
      </c>
      <c r="J14" s="6" t="s">
        <v>1748</v>
      </c>
      <c r="K14" s="105" t="str">
        <f t="shared" si="2"/>
        <v>N/A</v>
      </c>
    </row>
    <row r="15" spans="1:11" x14ac:dyDescent="0.2">
      <c r="A15" s="128" t="s">
        <v>164</v>
      </c>
      <c r="B15" s="55" t="s">
        <v>213</v>
      </c>
      <c r="C15" s="5">
        <v>100</v>
      </c>
      <c r="D15" s="5" t="str">
        <f t="shared" si="0"/>
        <v>N/A</v>
      </c>
      <c r="E15" s="5">
        <v>100</v>
      </c>
      <c r="F15" s="5" t="str">
        <f t="shared" si="0"/>
        <v>N/A</v>
      </c>
      <c r="G15" s="5">
        <v>100</v>
      </c>
      <c r="H15" s="5" t="str">
        <f t="shared" si="1"/>
        <v>N/A</v>
      </c>
      <c r="I15" s="6">
        <v>0</v>
      </c>
      <c r="J15" s="6">
        <v>0</v>
      </c>
      <c r="K15" s="105" t="str">
        <f t="shared" si="2"/>
        <v>Yes</v>
      </c>
    </row>
    <row r="16" spans="1:11" x14ac:dyDescent="0.2">
      <c r="A16" s="128" t="s">
        <v>165</v>
      </c>
      <c r="B16" s="55" t="s">
        <v>213</v>
      </c>
      <c r="C16" s="5">
        <v>0</v>
      </c>
      <c r="D16" s="5" t="str">
        <f t="shared" si="0"/>
        <v>N/A</v>
      </c>
      <c r="E16" s="5">
        <v>0</v>
      </c>
      <c r="F16" s="5" t="str">
        <f t="shared" si="0"/>
        <v>N/A</v>
      </c>
      <c r="G16" s="5">
        <v>0</v>
      </c>
      <c r="H16" s="5" t="str">
        <f t="shared" si="1"/>
        <v>N/A</v>
      </c>
      <c r="I16" s="6" t="s">
        <v>1748</v>
      </c>
      <c r="J16" s="6" t="s">
        <v>1748</v>
      </c>
      <c r="K16" s="105" t="str">
        <f t="shared" si="2"/>
        <v>N/A</v>
      </c>
    </row>
    <row r="17" spans="1:11" x14ac:dyDescent="0.2">
      <c r="A17" s="128" t="s">
        <v>21</v>
      </c>
      <c r="B17" s="55" t="s">
        <v>213</v>
      </c>
      <c r="C17" s="5">
        <v>99.928416800999997</v>
      </c>
      <c r="D17" s="5" t="str">
        <f t="shared" si="0"/>
        <v>N/A</v>
      </c>
      <c r="E17" s="5">
        <v>99.915382124000004</v>
      </c>
      <c r="F17" s="5" t="str">
        <f t="shared" si="0"/>
        <v>N/A</v>
      </c>
      <c r="G17" s="5">
        <v>99.908947065000007</v>
      </c>
      <c r="H17" s="5" t="str">
        <f t="shared" si="1"/>
        <v>N/A</v>
      </c>
      <c r="I17" s="6">
        <v>-1.2999999999999999E-2</v>
      </c>
      <c r="J17" s="6">
        <v>-6.0000000000000001E-3</v>
      </c>
      <c r="K17" s="105" t="str">
        <f t="shared" si="2"/>
        <v>Yes</v>
      </c>
    </row>
    <row r="18" spans="1:11" x14ac:dyDescent="0.2">
      <c r="A18" s="128" t="s">
        <v>53</v>
      </c>
      <c r="B18" s="55" t="s">
        <v>213</v>
      </c>
      <c r="C18" s="5">
        <v>99.999779024000006</v>
      </c>
      <c r="D18" s="5" t="str">
        <f t="shared" si="0"/>
        <v>N/A</v>
      </c>
      <c r="E18" s="5">
        <v>99.999947855000002</v>
      </c>
      <c r="F18" s="5" t="str">
        <f t="shared" si="0"/>
        <v>N/A</v>
      </c>
      <c r="G18" s="5">
        <v>99.999964165999998</v>
      </c>
      <c r="H18" s="5" t="str">
        <f t="shared" si="1"/>
        <v>N/A</v>
      </c>
      <c r="I18" s="6">
        <v>2.0000000000000001E-4</v>
      </c>
      <c r="J18" s="6">
        <v>0</v>
      </c>
      <c r="K18" s="105" t="str">
        <f t="shared" si="2"/>
        <v>Yes</v>
      </c>
    </row>
    <row r="19" spans="1:11" x14ac:dyDescent="0.2">
      <c r="A19" s="104" t="s">
        <v>673</v>
      </c>
      <c r="B19" s="55" t="s">
        <v>213</v>
      </c>
      <c r="C19" s="5">
        <v>99.446377334000005</v>
      </c>
      <c r="D19" s="5" t="str">
        <f t="shared" ref="D19:D21" si="3">IF($B19="N/A","N/A",IF(C19&lt;0,"No","Yes"))</f>
        <v>N/A</v>
      </c>
      <c r="E19" s="5">
        <v>99.459624067999997</v>
      </c>
      <c r="F19" s="5" t="str">
        <f t="shared" ref="F19:F21" si="4">IF($B19="N/A","N/A",IF(E19&lt;0,"No","Yes"))</f>
        <v>N/A</v>
      </c>
      <c r="G19" s="5">
        <v>99.859401271999999</v>
      </c>
      <c r="H19" s="5" t="str">
        <f t="shared" ref="H19:H21" si="5">IF($B19="N/A","N/A",IF(G19&lt;0,"No","Yes"))</f>
        <v>N/A</v>
      </c>
      <c r="I19" s="6">
        <v>1.3299999999999999E-2</v>
      </c>
      <c r="J19" s="6">
        <v>0.40189999999999998</v>
      </c>
      <c r="K19" s="105" t="str">
        <f>IF(J19="Div by 0", "N/A", IF(J19="N/A","N/A", IF(J19&gt;30, "No", IF(J19&lt;-30, "No", "Yes"))))</f>
        <v>Yes</v>
      </c>
    </row>
    <row r="20" spans="1:11" x14ac:dyDescent="0.2">
      <c r="A20" s="104" t="s">
        <v>674</v>
      </c>
      <c r="B20" s="55" t="s">
        <v>213</v>
      </c>
      <c r="C20" s="5">
        <v>99.999688034000002</v>
      </c>
      <c r="D20" s="5" t="str">
        <f t="shared" si="3"/>
        <v>N/A</v>
      </c>
      <c r="E20" s="5">
        <v>99.999465516000001</v>
      </c>
      <c r="F20" s="5" t="str">
        <f t="shared" si="4"/>
        <v>N/A</v>
      </c>
      <c r="G20" s="5">
        <v>99.970939028000004</v>
      </c>
      <c r="H20" s="5" t="str">
        <f t="shared" si="5"/>
        <v>N/A</v>
      </c>
      <c r="I20" s="6">
        <v>0</v>
      </c>
      <c r="J20" s="6">
        <v>-2.9000000000000001E-2</v>
      </c>
      <c r="K20" s="105" t="str">
        <f>IF(J20="Div by 0", "N/A", IF(J20="N/A","N/A", IF(J20&gt;30, "No", IF(J20&lt;-30, "No", "Yes"))))</f>
        <v>Yes</v>
      </c>
    </row>
    <row r="21" spans="1:11" x14ac:dyDescent="0.2">
      <c r="A21" s="104" t="s">
        <v>675</v>
      </c>
      <c r="B21" s="55" t="s">
        <v>213</v>
      </c>
      <c r="C21" s="5">
        <v>99.999688034000002</v>
      </c>
      <c r="D21" s="5" t="str">
        <f t="shared" si="3"/>
        <v>N/A</v>
      </c>
      <c r="E21" s="5">
        <v>99.999465516000001</v>
      </c>
      <c r="F21" s="5" t="str">
        <f t="shared" si="4"/>
        <v>N/A</v>
      </c>
      <c r="G21" s="5">
        <v>99.970939028000004</v>
      </c>
      <c r="H21" s="5" t="str">
        <f t="shared" si="5"/>
        <v>N/A</v>
      </c>
      <c r="I21" s="6">
        <v>0</v>
      </c>
      <c r="J21" s="6">
        <v>-2.9000000000000001E-2</v>
      </c>
      <c r="K21" s="105" t="str">
        <f>IF(J21="Div by 0", "N/A", IF(J21="N/A","N/A", IF(J21&gt;30, "No", IF(J21&lt;-30, "No", "Yes"))))</f>
        <v>Yes</v>
      </c>
    </row>
    <row r="22" spans="1:11" ht="16.5" customHeight="1" x14ac:dyDescent="0.2">
      <c r="A22" s="104" t="s">
        <v>1687</v>
      </c>
      <c r="B22" s="55" t="s">
        <v>213</v>
      </c>
      <c r="C22" s="5">
        <v>56.829754692999998</v>
      </c>
      <c r="D22" s="5" t="str">
        <f t="shared" ref="D22:D31" si="6">IF($B22="N/A","N/A",IF(C22&lt;0,"No","Yes"))</f>
        <v>N/A</v>
      </c>
      <c r="E22" s="5">
        <v>55.237795654000003</v>
      </c>
      <c r="F22" s="5" t="str">
        <f t="shared" ref="F22:F31" si="7">IF($B22="N/A","N/A",IF(E22&lt;0,"No","Yes"))</f>
        <v>N/A</v>
      </c>
      <c r="G22" s="5">
        <v>54.668215789000001</v>
      </c>
      <c r="I22" s="6">
        <v>-2.8</v>
      </c>
      <c r="J22" s="6">
        <v>-1.03</v>
      </c>
      <c r="K22" s="105" t="str">
        <f t="shared" ref="K22:K31" si="8">IF(J22="Div by 0", "N/A", IF(J22="N/A","N/A", IF(J22&gt;30, "No", IF(J22&lt;-30, "No", "Yes"))))</f>
        <v>Yes</v>
      </c>
    </row>
    <row r="23" spans="1:11" x14ac:dyDescent="0.2">
      <c r="A23" s="104" t="s">
        <v>937</v>
      </c>
      <c r="B23" s="55" t="s">
        <v>213</v>
      </c>
      <c r="C23" s="5">
        <v>42.778844960999997</v>
      </c>
      <c r="D23" s="5" t="str">
        <f t="shared" si="6"/>
        <v>N/A</v>
      </c>
      <c r="E23" s="5">
        <v>44.193005409000001</v>
      </c>
      <c r="F23" s="5" t="str">
        <f t="shared" si="7"/>
        <v>N/A</v>
      </c>
      <c r="G23" s="5">
        <v>44.572376691999999</v>
      </c>
      <c r="H23" s="5" t="str">
        <f t="shared" ref="H23:H31" si="9">IF($B23="N/A","N/A",IF(G23&lt;0,"No","Yes"))</f>
        <v>N/A</v>
      </c>
      <c r="I23" s="6">
        <v>3.306</v>
      </c>
      <c r="J23" s="6">
        <v>0.85840000000000005</v>
      </c>
      <c r="K23" s="105" t="str">
        <f t="shared" si="8"/>
        <v>Yes</v>
      </c>
    </row>
    <row r="24" spans="1:11" ht="25.5" x14ac:dyDescent="0.2">
      <c r="A24" s="104" t="s">
        <v>938</v>
      </c>
      <c r="B24" s="55" t="s">
        <v>213</v>
      </c>
      <c r="C24" s="5">
        <v>0.23900495320000001</v>
      </c>
      <c r="D24" s="5" t="str">
        <f t="shared" si="6"/>
        <v>N/A</v>
      </c>
      <c r="E24" s="5">
        <v>0.38163430999999998</v>
      </c>
      <c r="F24" s="5" t="str">
        <f t="shared" si="7"/>
        <v>N/A</v>
      </c>
      <c r="G24" s="5">
        <v>0.54024980489999996</v>
      </c>
      <c r="H24" s="5" t="str">
        <f t="shared" si="9"/>
        <v>N/A</v>
      </c>
      <c r="I24" s="6">
        <v>59.68</v>
      </c>
      <c r="J24" s="6">
        <v>41.56</v>
      </c>
      <c r="K24" s="105" t="str">
        <f t="shared" si="8"/>
        <v>No</v>
      </c>
    </row>
    <row r="25" spans="1:11" x14ac:dyDescent="0.2">
      <c r="A25" s="128" t="s">
        <v>166</v>
      </c>
      <c r="B25" s="55" t="s">
        <v>213</v>
      </c>
      <c r="C25" s="5">
        <v>99.999688034000002</v>
      </c>
      <c r="D25" s="5" t="str">
        <f t="shared" si="6"/>
        <v>N/A</v>
      </c>
      <c r="E25" s="5">
        <v>99.999465516000001</v>
      </c>
      <c r="F25" s="5" t="str">
        <f t="shared" si="7"/>
        <v>N/A</v>
      </c>
      <c r="G25" s="5">
        <v>99.970939028000004</v>
      </c>
      <c r="H25" s="5" t="str">
        <f t="shared" si="9"/>
        <v>N/A</v>
      </c>
      <c r="I25" s="6">
        <v>0</v>
      </c>
      <c r="J25" s="6">
        <v>-2.9000000000000001E-2</v>
      </c>
      <c r="K25" s="105" t="str">
        <f t="shared" si="8"/>
        <v>Yes</v>
      </c>
    </row>
    <row r="26" spans="1:11" x14ac:dyDescent="0.2">
      <c r="A26" s="128" t="s">
        <v>167</v>
      </c>
      <c r="B26" s="55" t="s">
        <v>213</v>
      </c>
      <c r="C26" s="5">
        <v>99.999688034000002</v>
      </c>
      <c r="D26" s="5" t="str">
        <f t="shared" si="6"/>
        <v>N/A</v>
      </c>
      <c r="E26" s="5">
        <v>99.999465516000001</v>
      </c>
      <c r="F26" s="5" t="str">
        <f t="shared" si="7"/>
        <v>N/A</v>
      </c>
      <c r="G26" s="5">
        <v>99.970939028000004</v>
      </c>
      <c r="H26" s="5" t="str">
        <f t="shared" si="9"/>
        <v>N/A</v>
      </c>
      <c r="I26" s="6">
        <v>0</v>
      </c>
      <c r="J26" s="6">
        <v>-2.9000000000000001E-2</v>
      </c>
      <c r="K26" s="105" t="str">
        <f t="shared" si="8"/>
        <v>Yes</v>
      </c>
    </row>
    <row r="27" spans="1:11" x14ac:dyDescent="0.2">
      <c r="A27" s="128" t="s">
        <v>168</v>
      </c>
      <c r="B27" s="55" t="s">
        <v>213</v>
      </c>
      <c r="C27" s="5">
        <v>99.999688034000002</v>
      </c>
      <c r="D27" s="5" t="str">
        <f t="shared" si="6"/>
        <v>N/A</v>
      </c>
      <c r="E27" s="5">
        <v>99.999465516000001</v>
      </c>
      <c r="F27" s="5" t="str">
        <f t="shared" si="7"/>
        <v>N/A</v>
      </c>
      <c r="G27" s="5">
        <v>99.970939028000004</v>
      </c>
      <c r="H27" s="5" t="str">
        <f t="shared" si="9"/>
        <v>N/A</v>
      </c>
      <c r="I27" s="6">
        <v>0</v>
      </c>
      <c r="J27" s="6">
        <v>-2.9000000000000001E-2</v>
      </c>
      <c r="K27" s="105" t="str">
        <f t="shared" si="8"/>
        <v>Yes</v>
      </c>
    </row>
    <row r="28" spans="1:11" x14ac:dyDescent="0.2">
      <c r="A28" s="128" t="s">
        <v>54</v>
      </c>
      <c r="B28" s="55" t="s">
        <v>213</v>
      </c>
      <c r="C28" s="5">
        <v>9.5097116316000001</v>
      </c>
      <c r="D28" s="5" t="str">
        <f t="shared" si="6"/>
        <v>N/A</v>
      </c>
      <c r="E28" s="5">
        <v>9.9022990094000001</v>
      </c>
      <c r="F28" s="5" t="str">
        <f t="shared" si="7"/>
        <v>N/A</v>
      </c>
      <c r="G28" s="5">
        <v>10.148287402999999</v>
      </c>
      <c r="H28" s="5" t="str">
        <f t="shared" si="9"/>
        <v>N/A</v>
      </c>
      <c r="I28" s="6">
        <v>4.1280000000000001</v>
      </c>
      <c r="J28" s="6">
        <v>2.484</v>
      </c>
      <c r="K28" s="105" t="str">
        <f t="shared" si="8"/>
        <v>Yes</v>
      </c>
    </row>
    <row r="29" spans="1:11" x14ac:dyDescent="0.2">
      <c r="A29" s="128" t="s">
        <v>55</v>
      </c>
      <c r="B29" s="55" t="s">
        <v>213</v>
      </c>
      <c r="C29" s="5">
        <v>90.489976401999996</v>
      </c>
      <c r="D29" s="5" t="str">
        <f t="shared" si="6"/>
        <v>N/A</v>
      </c>
      <c r="E29" s="5">
        <v>90.097166506999997</v>
      </c>
      <c r="F29" s="5" t="str">
        <f t="shared" si="7"/>
        <v>N/A</v>
      </c>
      <c r="G29" s="5">
        <v>89.822651624000002</v>
      </c>
      <c r="H29" s="5" t="str">
        <f t="shared" si="9"/>
        <v>N/A</v>
      </c>
      <c r="I29" s="6">
        <v>-0.434</v>
      </c>
      <c r="J29" s="6">
        <v>-0.30499999999999999</v>
      </c>
      <c r="K29" s="105" t="str">
        <f t="shared" si="8"/>
        <v>Yes</v>
      </c>
    </row>
    <row r="30" spans="1:11" x14ac:dyDescent="0.2">
      <c r="A30" s="128" t="s">
        <v>56</v>
      </c>
      <c r="B30" s="55" t="s">
        <v>213</v>
      </c>
      <c r="C30" s="5">
        <v>86.223945314000005</v>
      </c>
      <c r="D30" s="5" t="str">
        <f t="shared" si="6"/>
        <v>N/A</v>
      </c>
      <c r="E30" s="5">
        <v>85.622913233000006</v>
      </c>
      <c r="F30" s="5" t="str">
        <f t="shared" si="7"/>
        <v>N/A</v>
      </c>
      <c r="G30" s="5">
        <v>85.903577056000003</v>
      </c>
      <c r="H30" s="5" t="str">
        <f t="shared" si="9"/>
        <v>N/A</v>
      </c>
      <c r="I30" s="6">
        <v>-0.69699999999999995</v>
      </c>
      <c r="J30" s="6">
        <v>0.32779999999999998</v>
      </c>
      <c r="K30" s="105" t="str">
        <f t="shared" si="8"/>
        <v>Yes</v>
      </c>
    </row>
    <row r="31" spans="1:11" x14ac:dyDescent="0.2">
      <c r="A31" s="129" t="s">
        <v>57</v>
      </c>
      <c r="B31" s="135" t="s">
        <v>213</v>
      </c>
      <c r="C31" s="114">
        <v>11.418605599999999</v>
      </c>
      <c r="D31" s="114" t="str">
        <f t="shared" si="6"/>
        <v>N/A</v>
      </c>
      <c r="E31" s="114">
        <v>11.721707177000001</v>
      </c>
      <c r="F31" s="114" t="str">
        <f t="shared" si="7"/>
        <v>N/A</v>
      </c>
      <c r="G31" s="114">
        <v>12.063182113</v>
      </c>
      <c r="H31" s="114" t="str">
        <f t="shared" si="9"/>
        <v>N/A</v>
      </c>
      <c r="I31" s="115">
        <v>2.6539999999999999</v>
      </c>
      <c r="J31" s="115">
        <v>2.9129999999999998</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2245624</v>
      </c>
      <c r="D7" s="52" t="str">
        <f>IF($B7="N/A","N/A",IF(C7&gt;10,"No",IF(C7&lt;-10,"No","Yes")))</f>
        <v>N/A</v>
      </c>
      <c r="E7" s="18">
        <v>2265278</v>
      </c>
      <c r="F7" s="52" t="str">
        <f>IF($B7="N/A","N/A",IF(E7&gt;10,"No",IF(E7&lt;-10,"No","Yes")))</f>
        <v>N/A</v>
      </c>
      <c r="G7" s="18">
        <v>2350235</v>
      </c>
      <c r="H7" s="52" t="str">
        <f>IF($B7="N/A","N/A",IF(G7&gt;10,"No",IF(G7&lt;-10,"No","Yes")))</f>
        <v>N/A</v>
      </c>
      <c r="I7" s="53">
        <v>0.87519999999999998</v>
      </c>
      <c r="J7" s="53">
        <v>3.75</v>
      </c>
      <c r="K7" s="54" t="s">
        <v>734</v>
      </c>
      <c r="L7" s="106" t="str">
        <f>IF(J7="Div by 0", "N/A", IF(K7="N/A","N/A", IF(J7&gt;VALUE(MID(K7,1,2)), "No", IF(J7&lt;-1*VALUE(MID(K7,1,2)), "No", "Yes"))))</f>
        <v>Yes</v>
      </c>
    </row>
    <row r="8" spans="1:12" x14ac:dyDescent="0.2">
      <c r="A8" s="104" t="s">
        <v>58</v>
      </c>
      <c r="B8" s="22" t="s">
        <v>213</v>
      </c>
      <c r="C8" s="29">
        <v>8430029054</v>
      </c>
      <c r="D8" s="27" t="str">
        <f>IF($B8="N/A","N/A",IF(C8&gt;10,"No",IF(C8&lt;-10,"No","Yes")))</f>
        <v>N/A</v>
      </c>
      <c r="E8" s="29">
        <v>10582828699</v>
      </c>
      <c r="F8" s="27" t="str">
        <f>IF($B8="N/A","N/A",IF(E8&gt;10,"No",IF(E8&lt;-10,"No","Yes")))</f>
        <v>N/A</v>
      </c>
      <c r="G8" s="29">
        <v>10282426655</v>
      </c>
      <c r="H8" s="27" t="str">
        <f>IF($B8="N/A","N/A",IF(G8&gt;10,"No",IF(G8&lt;-10,"No","Yes")))</f>
        <v>N/A</v>
      </c>
      <c r="I8" s="8">
        <v>25.54</v>
      </c>
      <c r="J8" s="8">
        <v>-2.84</v>
      </c>
      <c r="K8" s="28" t="s">
        <v>734</v>
      </c>
      <c r="L8" s="105" t="str">
        <f>IF(J8="Div by 0", "N/A", IF(K8="N/A","N/A", IF(J8&gt;VALUE(MID(K8,1,2)), "No", IF(J8&lt;-1*VALUE(MID(K8,1,2)), "No", "Yes"))))</f>
        <v>Yes</v>
      </c>
    </row>
    <row r="9" spans="1:12" x14ac:dyDescent="0.2">
      <c r="A9" s="136" t="s">
        <v>939</v>
      </c>
      <c r="B9" s="5" t="s">
        <v>213</v>
      </c>
      <c r="C9" s="4">
        <v>15.54320759</v>
      </c>
      <c r="D9" s="27" t="str">
        <f>IF($B9="N/A","N/A",IF(C9&gt;10,"No",IF(C9&lt;-10,"No","Yes")))</f>
        <v>N/A</v>
      </c>
      <c r="E9" s="4">
        <v>16.279149843999999</v>
      </c>
      <c r="F9" s="27" t="str">
        <f>IF($B9="N/A","N/A",IF(E9&gt;10,"No",IF(E9&lt;-10,"No","Yes")))</f>
        <v>N/A</v>
      </c>
      <c r="G9" s="4">
        <v>14.584669193</v>
      </c>
      <c r="H9" s="27" t="str">
        <f>IF($B9="N/A","N/A",IF(G9&gt;10,"No",IF(G9&lt;-10,"No","Yes")))</f>
        <v>N/A</v>
      </c>
      <c r="I9" s="8">
        <v>4.7350000000000003</v>
      </c>
      <c r="J9" s="8">
        <v>-10.4</v>
      </c>
      <c r="K9" s="5" t="s">
        <v>213</v>
      </c>
      <c r="L9" s="105" t="str">
        <f>IF(J9="Div by 0", "N/A", IF(K9="N/A","N/A", IF(J9&gt;VALUE(MID(K9,1,2)), "No", IF(J9&lt;-1*VALUE(MID(K9,1,2)), "No", "Yes"))))</f>
        <v>N/A</v>
      </c>
    </row>
    <row r="10" spans="1:12" x14ac:dyDescent="0.2">
      <c r="A10" s="136" t="s">
        <v>940</v>
      </c>
      <c r="B10" s="5" t="s">
        <v>213</v>
      </c>
      <c r="C10" s="4">
        <v>4.8379425941000003</v>
      </c>
      <c r="D10" s="27" t="str">
        <f t="shared" ref="D10:D20" si="0">IF($B10="N/A","N/A",IF(C10&gt;10,"No",IF(C10&lt;-10,"No","Yes")))</f>
        <v>N/A</v>
      </c>
      <c r="E10" s="4">
        <v>4.8779443406</v>
      </c>
      <c r="F10" s="27" t="str">
        <f t="shared" ref="F10:F20" si="1">IF($B10="N/A","N/A",IF(E10&gt;10,"No",IF(E10&lt;-10,"No","Yes")))</f>
        <v>N/A</v>
      </c>
      <c r="G10" s="4">
        <v>4.8158588395999997</v>
      </c>
      <c r="H10" s="27" t="str">
        <f t="shared" ref="H10:H20" si="2">IF($B10="N/A","N/A",IF(G10&gt;10,"No",IF(G10&lt;-10,"No","Yes")))</f>
        <v>N/A</v>
      </c>
      <c r="I10" s="8">
        <v>0.82679999999999998</v>
      </c>
      <c r="J10" s="8">
        <v>-1.27</v>
      </c>
      <c r="K10" s="5" t="s">
        <v>213</v>
      </c>
      <c r="L10" s="105" t="str">
        <f t="shared" ref="L10:L27" si="3">IF(J10="Div by 0", "N/A", IF(K10="N/A","N/A", IF(J10&gt;VALUE(MID(K10,1,2)), "No", IF(J10&lt;-1*VALUE(MID(K10,1,2)), "No", "Yes"))))</f>
        <v>N/A</v>
      </c>
    </row>
    <row r="11" spans="1:12" x14ac:dyDescent="0.2">
      <c r="A11" s="136" t="s">
        <v>941</v>
      </c>
      <c r="B11" s="5" t="s">
        <v>213</v>
      </c>
      <c r="C11" s="4">
        <v>9.9677862367000003</v>
      </c>
      <c r="D11" s="27" t="str">
        <f t="shared" si="0"/>
        <v>N/A</v>
      </c>
      <c r="E11" s="4">
        <v>9.4083375196999999</v>
      </c>
      <c r="F11" s="27" t="str">
        <f t="shared" si="1"/>
        <v>N/A</v>
      </c>
      <c r="G11" s="4">
        <v>9.4201643664999999</v>
      </c>
      <c r="H11" s="27" t="str">
        <f t="shared" si="2"/>
        <v>N/A</v>
      </c>
      <c r="I11" s="8">
        <v>-5.61</v>
      </c>
      <c r="J11" s="8">
        <v>0.12570000000000001</v>
      </c>
      <c r="K11" s="5" t="s">
        <v>213</v>
      </c>
      <c r="L11" s="105" t="str">
        <f t="shared" si="3"/>
        <v>N/A</v>
      </c>
    </row>
    <row r="12" spans="1:12" x14ac:dyDescent="0.2">
      <c r="A12" s="136" t="s">
        <v>942</v>
      </c>
      <c r="B12" s="5" t="s">
        <v>213</v>
      </c>
      <c r="C12" s="4">
        <v>3.0147522499999999E-2</v>
      </c>
      <c r="D12" s="27" t="str">
        <f t="shared" si="0"/>
        <v>N/A</v>
      </c>
      <c r="E12" s="4">
        <v>3.7964435300000002E-2</v>
      </c>
      <c r="F12" s="27" t="str">
        <f t="shared" si="1"/>
        <v>N/A</v>
      </c>
      <c r="G12" s="4">
        <v>3.0720332199999999E-2</v>
      </c>
      <c r="H12" s="27" t="str">
        <f t="shared" si="2"/>
        <v>N/A</v>
      </c>
      <c r="I12" s="8">
        <v>25.93</v>
      </c>
      <c r="J12" s="8">
        <v>-19.100000000000001</v>
      </c>
      <c r="K12" s="5" t="s">
        <v>213</v>
      </c>
      <c r="L12" s="105" t="str">
        <f t="shared" si="3"/>
        <v>N/A</v>
      </c>
    </row>
    <row r="13" spans="1:12" x14ac:dyDescent="0.2">
      <c r="A13" s="136" t="s">
        <v>943</v>
      </c>
      <c r="B13" s="7" t="s">
        <v>213</v>
      </c>
      <c r="C13" s="4">
        <v>17.213122053999999</v>
      </c>
      <c r="D13" s="27" t="str">
        <f t="shared" si="0"/>
        <v>N/A</v>
      </c>
      <c r="E13" s="4">
        <v>16.952003242</v>
      </c>
      <c r="F13" s="27" t="str">
        <f t="shared" si="1"/>
        <v>N/A</v>
      </c>
      <c r="G13" s="4">
        <v>15.533382831999999</v>
      </c>
      <c r="H13" s="27" t="str">
        <f t="shared" si="2"/>
        <v>N/A</v>
      </c>
      <c r="I13" s="8">
        <v>-1.52</v>
      </c>
      <c r="J13" s="8">
        <v>-8.3699999999999992</v>
      </c>
      <c r="K13" s="5" t="s">
        <v>213</v>
      </c>
      <c r="L13" s="105" t="str">
        <f t="shared" si="3"/>
        <v>N/A</v>
      </c>
    </row>
    <row r="14" spans="1:12" ht="12.75" customHeight="1" x14ac:dyDescent="0.2">
      <c r="A14" s="136" t="s">
        <v>944</v>
      </c>
      <c r="B14" s="7" t="s">
        <v>213</v>
      </c>
      <c r="C14" s="4">
        <v>38.250214640000003</v>
      </c>
      <c r="D14" s="27" t="str">
        <f t="shared" si="0"/>
        <v>N/A</v>
      </c>
      <c r="E14" s="4">
        <v>38.846048918000001</v>
      </c>
      <c r="F14" s="27" t="str">
        <f t="shared" si="1"/>
        <v>N/A</v>
      </c>
      <c r="G14" s="4">
        <v>41.800415702999999</v>
      </c>
      <c r="H14" s="27" t="str">
        <f t="shared" si="2"/>
        <v>N/A</v>
      </c>
      <c r="I14" s="8">
        <v>1.5580000000000001</v>
      </c>
      <c r="J14" s="8">
        <v>7.6050000000000004</v>
      </c>
      <c r="K14" s="5" t="s">
        <v>213</v>
      </c>
      <c r="L14" s="105" t="str">
        <f t="shared" si="3"/>
        <v>N/A</v>
      </c>
    </row>
    <row r="15" spans="1:12" x14ac:dyDescent="0.2">
      <c r="A15" s="136" t="s">
        <v>945</v>
      </c>
      <c r="B15" s="7" t="s">
        <v>213</v>
      </c>
      <c r="C15" s="4">
        <v>1.0954638900000001E-2</v>
      </c>
      <c r="D15" s="27" t="str">
        <f t="shared" si="0"/>
        <v>N/A</v>
      </c>
      <c r="E15" s="4">
        <v>1.1036173E-2</v>
      </c>
      <c r="F15" s="27" t="str">
        <f t="shared" si="1"/>
        <v>N/A</v>
      </c>
      <c r="G15" s="4">
        <v>9.0629235000000002E-3</v>
      </c>
      <c r="H15" s="27" t="str">
        <f t="shared" si="2"/>
        <v>N/A</v>
      </c>
      <c r="I15" s="8">
        <v>0.74429999999999996</v>
      </c>
      <c r="J15" s="8">
        <v>-17.899999999999999</v>
      </c>
      <c r="K15" s="5" t="s">
        <v>213</v>
      </c>
      <c r="L15" s="105" t="str">
        <f t="shared" si="3"/>
        <v>N/A</v>
      </c>
    </row>
    <row r="16" spans="1:12" ht="12.75" customHeight="1" x14ac:dyDescent="0.2">
      <c r="A16" s="136" t="s">
        <v>946</v>
      </c>
      <c r="B16" s="7" t="s">
        <v>213</v>
      </c>
      <c r="C16" s="4">
        <v>14.146624724</v>
      </c>
      <c r="D16" s="27" t="str">
        <f t="shared" si="0"/>
        <v>N/A</v>
      </c>
      <c r="E16" s="4">
        <v>13.587515528000001</v>
      </c>
      <c r="F16" s="27" t="str">
        <f t="shared" si="1"/>
        <v>N/A</v>
      </c>
      <c r="G16" s="4">
        <v>13.80572581</v>
      </c>
      <c r="H16" s="27" t="str">
        <f t="shared" si="2"/>
        <v>N/A</v>
      </c>
      <c r="I16" s="8">
        <v>-3.95</v>
      </c>
      <c r="J16" s="8">
        <v>1.6060000000000001</v>
      </c>
      <c r="K16" s="5" t="s">
        <v>213</v>
      </c>
      <c r="L16" s="105" t="str">
        <f t="shared" si="3"/>
        <v>N/A</v>
      </c>
    </row>
    <row r="17" spans="1:12" ht="12.75" customHeight="1" x14ac:dyDescent="0.2">
      <c r="A17" s="137" t="s">
        <v>947</v>
      </c>
      <c r="B17" s="7" t="s">
        <v>213</v>
      </c>
      <c r="C17" s="4">
        <v>36.208644012000001</v>
      </c>
      <c r="D17" s="27" t="str">
        <f t="shared" si="0"/>
        <v>N/A</v>
      </c>
      <c r="E17" s="4">
        <v>35.428499283999997</v>
      </c>
      <c r="F17" s="27" t="str">
        <f t="shared" si="1"/>
        <v>N/A</v>
      </c>
      <c r="G17" s="4">
        <v>34.164030404999998</v>
      </c>
      <c r="H17" s="27" t="str">
        <f t="shared" si="2"/>
        <v>N/A</v>
      </c>
      <c r="I17" s="8">
        <v>-2.15</v>
      </c>
      <c r="J17" s="8">
        <v>-3.57</v>
      </c>
      <c r="K17" s="5" t="s">
        <v>213</v>
      </c>
      <c r="L17" s="105" t="str">
        <f t="shared" si="3"/>
        <v>N/A</v>
      </c>
    </row>
    <row r="18" spans="1:12" ht="12.75" customHeight="1" x14ac:dyDescent="0.2">
      <c r="A18" s="137" t="s">
        <v>1705</v>
      </c>
      <c r="B18" s="7" t="s">
        <v>213</v>
      </c>
      <c r="C18" s="4" t="s">
        <v>213</v>
      </c>
      <c r="D18" s="27" t="str">
        <f t="shared" si="0"/>
        <v>N/A</v>
      </c>
      <c r="E18" s="4">
        <v>30.550554943000002</v>
      </c>
      <c r="F18" s="27" t="str">
        <f t="shared" si="1"/>
        <v>N/A</v>
      </c>
      <c r="G18" s="4">
        <v>29.348171566000001</v>
      </c>
      <c r="H18" s="27" t="str">
        <f t="shared" si="2"/>
        <v>N/A</v>
      </c>
      <c r="I18" s="8" t="s">
        <v>213</v>
      </c>
      <c r="J18" s="8">
        <v>-3.94</v>
      </c>
      <c r="K18" s="5" t="s">
        <v>213</v>
      </c>
      <c r="L18" s="105" t="str">
        <f t="shared" si="3"/>
        <v>N/A</v>
      </c>
    </row>
    <row r="19" spans="1:12" ht="12.75" customHeight="1" x14ac:dyDescent="0.2">
      <c r="A19" s="137" t="s">
        <v>948</v>
      </c>
      <c r="B19" s="7" t="s">
        <v>213</v>
      </c>
      <c r="C19" s="4">
        <v>48.248148399000002</v>
      </c>
      <c r="D19" s="27" t="str">
        <f t="shared" si="0"/>
        <v>N/A</v>
      </c>
      <c r="E19" s="4">
        <v>48.292350872999997</v>
      </c>
      <c r="F19" s="27" t="str">
        <f t="shared" si="1"/>
        <v>N/A</v>
      </c>
      <c r="G19" s="4">
        <v>51.251300401999998</v>
      </c>
      <c r="H19" s="27" t="str">
        <f t="shared" si="2"/>
        <v>N/A</v>
      </c>
      <c r="I19" s="8">
        <v>9.1600000000000001E-2</v>
      </c>
      <c r="J19" s="8">
        <v>6.1269999999999998</v>
      </c>
      <c r="K19" s="5" t="s">
        <v>213</v>
      </c>
      <c r="L19" s="105" t="str">
        <f t="shared" si="3"/>
        <v>N/A</v>
      </c>
    </row>
    <row r="20" spans="1:12" ht="12.75" customHeight="1" x14ac:dyDescent="0.2">
      <c r="A20" s="138" t="s">
        <v>132</v>
      </c>
      <c r="B20" s="1" t="s">
        <v>213</v>
      </c>
      <c r="C20" s="23">
        <v>27564</v>
      </c>
      <c r="D20" s="27" t="str">
        <f t="shared" si="0"/>
        <v>N/A</v>
      </c>
      <c r="E20" s="23">
        <v>21816</v>
      </c>
      <c r="F20" s="27" t="str">
        <f t="shared" si="1"/>
        <v>N/A</v>
      </c>
      <c r="G20" s="23">
        <v>19867</v>
      </c>
      <c r="H20" s="27" t="str">
        <f t="shared" si="2"/>
        <v>N/A</v>
      </c>
      <c r="I20" s="8">
        <v>-20.9</v>
      </c>
      <c r="J20" s="8">
        <v>-8.93</v>
      </c>
      <c r="K20" s="23" t="s">
        <v>213</v>
      </c>
      <c r="L20" s="105" t="str">
        <f t="shared" si="3"/>
        <v>N/A</v>
      </c>
    </row>
    <row r="21" spans="1:12" ht="12.75" customHeight="1" x14ac:dyDescent="0.2">
      <c r="A21" s="138" t="s">
        <v>133</v>
      </c>
      <c r="B21" s="30" t="s">
        <v>276</v>
      </c>
      <c r="C21" s="4">
        <v>1.2274539282000001</v>
      </c>
      <c r="D21" s="27" t="str">
        <f>IF($B21="N/A","N/A",IF(C21&gt;=2,"No",IF(C21&lt;0,"No","Yes")))</f>
        <v>Yes</v>
      </c>
      <c r="E21" s="4">
        <v>0.96306060449999997</v>
      </c>
      <c r="F21" s="27" t="str">
        <f>IF($B21="N/A","N/A",IF(E21&gt;=2,"No",IF(E21&lt;0,"No","Yes")))</f>
        <v>Yes</v>
      </c>
      <c r="G21" s="4">
        <v>0.84531972330000005</v>
      </c>
      <c r="H21" s="27" t="str">
        <f>IF($B21="N/A","N/A",IF(G21&gt;=2,"No",IF(G21&lt;0,"No","Yes")))</f>
        <v>Yes</v>
      </c>
      <c r="I21" s="8">
        <v>-21.5</v>
      </c>
      <c r="J21" s="8">
        <v>-12.2</v>
      </c>
      <c r="K21" s="5" t="s">
        <v>213</v>
      </c>
      <c r="L21" s="105" t="str">
        <f t="shared" si="3"/>
        <v>N/A</v>
      </c>
    </row>
    <row r="22" spans="1:12" ht="25.5" x14ac:dyDescent="0.2">
      <c r="A22" s="128" t="s">
        <v>134</v>
      </c>
      <c r="B22" s="30" t="s">
        <v>213</v>
      </c>
      <c r="C22" s="29">
        <v>61628360</v>
      </c>
      <c r="D22" s="27" t="str">
        <f t="shared" ref="D22:D27" si="4">IF($B22="N/A","N/A",IF(C22&gt;10,"No",IF(C22&lt;-10,"No","Yes")))</f>
        <v>N/A</v>
      </c>
      <c r="E22" s="29">
        <v>60601804</v>
      </c>
      <c r="F22" s="27" t="str">
        <f t="shared" ref="F22:F27" si="5">IF($B22="N/A","N/A",IF(E22&gt;10,"No",IF(E22&lt;-10,"No","Yes")))</f>
        <v>N/A</v>
      </c>
      <c r="G22" s="29">
        <v>66333006</v>
      </c>
      <c r="H22" s="27" t="str">
        <f t="shared" ref="H22:H27" si="6">IF($B22="N/A","N/A",IF(G22&gt;10,"No",IF(G22&lt;-10,"No","Yes")))</f>
        <v>N/A</v>
      </c>
      <c r="I22" s="8">
        <v>-1.67</v>
      </c>
      <c r="J22" s="8">
        <v>9.4570000000000007</v>
      </c>
      <c r="K22" s="5" t="s">
        <v>213</v>
      </c>
      <c r="L22" s="105" t="str">
        <f t="shared" si="3"/>
        <v>N/A</v>
      </c>
    </row>
    <row r="23" spans="1:12" ht="25.5" x14ac:dyDescent="0.2">
      <c r="A23" s="128" t="s">
        <v>1681</v>
      </c>
      <c r="B23" s="30" t="s">
        <v>213</v>
      </c>
      <c r="C23" s="29">
        <v>2235.8278915000001</v>
      </c>
      <c r="D23" s="27" t="str">
        <f t="shared" si="4"/>
        <v>N/A</v>
      </c>
      <c r="E23" s="29">
        <v>2777.8604694000001</v>
      </c>
      <c r="F23" s="27" t="str">
        <f t="shared" si="5"/>
        <v>N/A</v>
      </c>
      <c r="G23" s="29">
        <v>3338.8536770000001</v>
      </c>
      <c r="H23" s="27" t="str">
        <f t="shared" si="6"/>
        <v>N/A</v>
      </c>
      <c r="I23" s="8">
        <v>24.24</v>
      </c>
      <c r="J23" s="8">
        <v>20.2</v>
      </c>
      <c r="K23" s="5" t="s">
        <v>213</v>
      </c>
      <c r="L23" s="105" t="str">
        <f t="shared" si="3"/>
        <v>N/A</v>
      </c>
    </row>
    <row r="24" spans="1:12" ht="12.75" customHeight="1" x14ac:dyDescent="0.2">
      <c r="A24" s="138" t="s">
        <v>135</v>
      </c>
      <c r="B24" s="22" t="s">
        <v>213</v>
      </c>
      <c r="C24" s="1">
        <v>2916</v>
      </c>
      <c r="D24" s="27" t="str">
        <f t="shared" si="4"/>
        <v>N/A</v>
      </c>
      <c r="E24" s="1">
        <v>3104</v>
      </c>
      <c r="F24" s="27" t="str">
        <f t="shared" si="5"/>
        <v>N/A</v>
      </c>
      <c r="G24" s="1">
        <v>2353</v>
      </c>
      <c r="H24" s="27" t="str">
        <f t="shared" si="6"/>
        <v>N/A</v>
      </c>
      <c r="I24" s="8">
        <v>6.4470000000000001</v>
      </c>
      <c r="J24" s="8">
        <v>-24.2</v>
      </c>
      <c r="K24" s="23" t="s">
        <v>213</v>
      </c>
      <c r="L24" s="105" t="str">
        <f t="shared" si="3"/>
        <v>N/A</v>
      </c>
    </row>
    <row r="25" spans="1:12" ht="12.75" customHeight="1" x14ac:dyDescent="0.2">
      <c r="A25" s="138" t="s">
        <v>136</v>
      </c>
      <c r="B25" s="22" t="s">
        <v>213</v>
      </c>
      <c r="C25" s="9">
        <v>0.12985254879999999</v>
      </c>
      <c r="D25" s="27" t="str">
        <f t="shared" si="4"/>
        <v>N/A</v>
      </c>
      <c r="E25" s="9">
        <v>0.13702512450000001</v>
      </c>
      <c r="F25" s="27" t="str">
        <f t="shared" si="5"/>
        <v>N/A</v>
      </c>
      <c r="G25" s="9">
        <v>0.1001176478</v>
      </c>
      <c r="H25" s="27" t="str">
        <f t="shared" si="6"/>
        <v>N/A</v>
      </c>
      <c r="I25" s="8">
        <v>5.524</v>
      </c>
      <c r="J25" s="8">
        <v>-26.9</v>
      </c>
      <c r="K25" s="5" t="s">
        <v>213</v>
      </c>
      <c r="L25" s="105" t="str">
        <f t="shared" si="3"/>
        <v>N/A</v>
      </c>
    </row>
    <row r="26" spans="1:12" ht="25.5" x14ac:dyDescent="0.2">
      <c r="A26" s="128" t="s">
        <v>137</v>
      </c>
      <c r="B26" s="22" t="s">
        <v>213</v>
      </c>
      <c r="C26" s="10">
        <v>5627737</v>
      </c>
      <c r="D26" s="27" t="str">
        <f t="shared" si="4"/>
        <v>N/A</v>
      </c>
      <c r="E26" s="10">
        <v>10837235</v>
      </c>
      <c r="F26" s="27" t="str">
        <f t="shared" si="5"/>
        <v>N/A</v>
      </c>
      <c r="G26" s="10">
        <v>6996868</v>
      </c>
      <c r="H26" s="27" t="str">
        <f t="shared" si="6"/>
        <v>N/A</v>
      </c>
      <c r="I26" s="8">
        <v>92.57</v>
      </c>
      <c r="J26" s="8">
        <v>-35.4</v>
      </c>
      <c r="K26" s="5" t="s">
        <v>213</v>
      </c>
      <c r="L26" s="105" t="str">
        <f t="shared" si="3"/>
        <v>N/A</v>
      </c>
    </row>
    <row r="27" spans="1:12" ht="25.5" x14ac:dyDescent="0.2">
      <c r="A27" s="128" t="s">
        <v>949</v>
      </c>
      <c r="B27" s="22" t="s">
        <v>213</v>
      </c>
      <c r="C27" s="10">
        <v>1929.9509602000001</v>
      </c>
      <c r="D27" s="27" t="str">
        <f t="shared" si="4"/>
        <v>N/A</v>
      </c>
      <c r="E27" s="10">
        <v>3491.3772552</v>
      </c>
      <c r="F27" s="27" t="str">
        <f t="shared" si="5"/>
        <v>N/A</v>
      </c>
      <c r="G27" s="10">
        <v>2973.5945600999999</v>
      </c>
      <c r="H27" s="27" t="str">
        <f t="shared" si="6"/>
        <v>N/A</v>
      </c>
      <c r="I27" s="8">
        <v>80.900000000000006</v>
      </c>
      <c r="J27" s="8">
        <v>-14.8</v>
      </c>
      <c r="K27" s="5" t="s">
        <v>213</v>
      </c>
      <c r="L27" s="105" t="str">
        <f t="shared" si="3"/>
        <v>N/A</v>
      </c>
    </row>
    <row r="28" spans="1:12" x14ac:dyDescent="0.2">
      <c r="A28" s="138" t="s">
        <v>138</v>
      </c>
      <c r="B28" s="1" t="s">
        <v>213</v>
      </c>
      <c r="C28" s="23">
        <v>226095</v>
      </c>
      <c r="D28" s="27" t="str">
        <f>IF($B28="N/A","N/A",IF(C28&gt;10,"No",IF(C28&lt;-10,"No","Yes")))</f>
        <v>N/A</v>
      </c>
      <c r="E28" s="23">
        <v>233282</v>
      </c>
      <c r="F28" s="27" t="str">
        <f>IF($B28="N/A","N/A",IF(E28&gt;10,"No",IF(E28&lt;-10,"No","Yes")))</f>
        <v>N/A</v>
      </c>
      <c r="G28" s="23">
        <v>197514</v>
      </c>
      <c r="H28" s="27" t="str">
        <f>IF($B28="N/A","N/A",IF(G28&gt;10,"No",IF(G28&lt;-10,"No","Yes")))</f>
        <v>N/A</v>
      </c>
      <c r="I28" s="8">
        <v>3.1789999999999998</v>
      </c>
      <c r="J28" s="8">
        <v>-15.3</v>
      </c>
      <c r="K28" s="23" t="s">
        <v>213</v>
      </c>
      <c r="L28" s="105" t="str">
        <f>IF(J28="Div by 0", "N/A", IF(K28="N/A","N/A", IF(J28&gt;VALUE(MID(K28,1,2)), "No", IF(J28&lt;-1*VALUE(MID(K28,1,2)), "No", "Yes"))))</f>
        <v>N/A</v>
      </c>
    </row>
    <row r="29" spans="1:12" x14ac:dyDescent="0.2">
      <c r="A29" s="128" t="s">
        <v>139</v>
      </c>
      <c r="B29" s="30" t="s">
        <v>213</v>
      </c>
      <c r="C29" s="4">
        <v>10.068248291</v>
      </c>
      <c r="D29" s="27" t="str">
        <f>IF($B29="N/A","N/A",IF(C29&gt;10,"No",IF(C29&lt;-10,"No","Yes")))</f>
        <v>N/A</v>
      </c>
      <c r="E29" s="4">
        <v>10.298162080000001</v>
      </c>
      <c r="F29" s="27" t="str">
        <f>IF($B29="N/A","N/A",IF(E29&gt;10,"No",IF(E29&lt;-10,"No","Yes")))</f>
        <v>N/A</v>
      </c>
      <c r="G29" s="4">
        <v>8.4040106627999993</v>
      </c>
      <c r="H29" s="27" t="str">
        <f>IF($B29="N/A","N/A",IF(G29&gt;10,"No",IF(G29&lt;-10,"No","Yes")))</f>
        <v>N/A</v>
      </c>
      <c r="I29" s="8">
        <v>2.2839999999999998</v>
      </c>
      <c r="J29" s="8">
        <v>-18.399999999999999</v>
      </c>
      <c r="K29" s="5" t="s">
        <v>213</v>
      </c>
      <c r="L29" s="105" t="str">
        <f>IF(J29="Div by 0", "N/A", IF(K29="N/A","N/A", IF(J29&gt;VALUE(MID(K29,1,2)), "No", IF(J29&lt;-1*VALUE(MID(K29,1,2)), "No", "Yes"))))</f>
        <v>N/A</v>
      </c>
    </row>
    <row r="30" spans="1:12" x14ac:dyDescent="0.2">
      <c r="A30" s="138" t="s">
        <v>140</v>
      </c>
      <c r="B30" s="23" t="s">
        <v>213</v>
      </c>
      <c r="C30" s="23">
        <v>290824</v>
      </c>
      <c r="D30" s="27" t="str">
        <f>IF($B30="N/A","N/A",IF(C30&gt;10,"No",IF(C30&lt;-10,"No","Yes")))</f>
        <v>N/A</v>
      </c>
      <c r="E30" s="23">
        <v>294928</v>
      </c>
      <c r="F30" s="27" t="str">
        <f>IF($B30="N/A","N/A",IF(E30&gt;10,"No",IF(E30&lt;-10,"No","Yes")))</f>
        <v>N/A</v>
      </c>
      <c r="G30" s="23">
        <v>256577</v>
      </c>
      <c r="H30" s="27" t="str">
        <f>IF($B30="N/A","N/A",IF(G30&gt;10,"No",IF(G30&lt;-10,"No","Yes")))</f>
        <v>N/A</v>
      </c>
      <c r="I30" s="8">
        <v>1.411</v>
      </c>
      <c r="J30" s="8">
        <v>-13</v>
      </c>
      <c r="K30" s="23" t="s">
        <v>213</v>
      </c>
      <c r="L30" s="105" t="str">
        <f>IF(J30="Div by 0", "N/A", IF(K30="N/A","N/A", IF(J30&gt;VALUE(MID(K30,1,2)), "No", IF(J30&lt;-1*VALUE(MID(K30,1,2)), "No", "Yes"))))</f>
        <v>N/A</v>
      </c>
    </row>
    <row r="31" spans="1:12" x14ac:dyDescent="0.2">
      <c r="A31" s="128" t="s">
        <v>141</v>
      </c>
      <c r="B31" s="22" t="s">
        <v>213</v>
      </c>
      <c r="C31" s="4">
        <v>12.950698781</v>
      </c>
      <c r="D31" s="27" t="str">
        <f>IF($B31="N/A","N/A",IF(C31&gt;10,"No",IF(C31&lt;-10,"No","Yes")))</f>
        <v>N/A</v>
      </c>
      <c r="E31" s="4">
        <v>13.019505774000001</v>
      </c>
      <c r="F31" s="27" t="str">
        <f>IF($B31="N/A","N/A",IF(E31&gt;10,"No",IF(E31&lt;-10,"No","Yes")))</f>
        <v>N/A</v>
      </c>
      <c r="G31" s="4">
        <v>10.917078504999999</v>
      </c>
      <c r="H31" s="27" t="str">
        <f>IF($B31="N/A","N/A",IF(G31&gt;10,"No",IF(G31&lt;-10,"No","Yes")))</f>
        <v>N/A</v>
      </c>
      <c r="I31" s="8">
        <v>0.53129999999999999</v>
      </c>
      <c r="J31" s="8">
        <v>-16.100000000000001</v>
      </c>
      <c r="K31" s="5" t="s">
        <v>213</v>
      </c>
      <c r="L31" s="105" t="str">
        <f>IF(J31="Div by 0", "N/A", IF(K31="N/A","N/A", IF(J31&gt;VALUE(MID(K31,1,2)), "No", IF(J31&lt;-1*VALUE(MID(K31,1,2)), "No", "Yes"))))</f>
        <v>N/A</v>
      </c>
    </row>
    <row r="32" spans="1:12" ht="12.75" customHeight="1" x14ac:dyDescent="0.2">
      <c r="A32" s="138" t="s">
        <v>142</v>
      </c>
      <c r="B32" s="1" t="s">
        <v>213</v>
      </c>
      <c r="C32" s="1">
        <v>212504.41667000001</v>
      </c>
      <c r="D32" s="27" t="str">
        <f>IF($B32="N/A","N/A",IF(C32&gt;10,"No",IF(C32&lt;-10,"No","Yes")))</f>
        <v>N/A</v>
      </c>
      <c r="E32" s="1">
        <v>220029.66667000001</v>
      </c>
      <c r="F32" s="27" t="str">
        <f>IF($B32="N/A","N/A",IF(E32&gt;10,"No",IF(E32&lt;-10,"No","Yes")))</f>
        <v>N/A</v>
      </c>
      <c r="G32" s="1">
        <v>196439.16667000001</v>
      </c>
      <c r="H32" s="27" t="str">
        <f>IF($B32="N/A","N/A",IF(G32&gt;10,"No",IF(G32&lt;-10,"No","Yes")))</f>
        <v>N/A</v>
      </c>
      <c r="I32" s="8">
        <v>3.5409999999999999</v>
      </c>
      <c r="J32" s="8">
        <v>-10.7</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0</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0</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21">
        <v>0</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1991965</v>
      </c>
      <c r="D6" s="27" t="str">
        <f>IF($B6="N/A","N/A",IF(C6&gt;10,"No",IF(C6&lt;-10,"No","Yes")))</f>
        <v>N/A</v>
      </c>
      <c r="E6" s="23">
        <v>2010180</v>
      </c>
      <c r="F6" s="27" t="str">
        <f>IF($B6="N/A","N/A",IF(E6&gt;10,"No",IF(E6&lt;-10,"No","Yes")))</f>
        <v>N/A</v>
      </c>
      <c r="G6" s="23">
        <v>2132854</v>
      </c>
      <c r="H6" s="27" t="str">
        <f>IF($B6="N/A","N/A",IF(G6&gt;10,"No",IF(G6&lt;-10,"No","Yes")))</f>
        <v>N/A</v>
      </c>
      <c r="I6" s="8">
        <v>0.91439999999999999</v>
      </c>
      <c r="J6" s="8">
        <v>6.1029999999999998</v>
      </c>
      <c r="K6" s="31" t="s">
        <v>734</v>
      </c>
      <c r="L6" s="105" t="str">
        <f>IF(J6="Div by 0", "N/A", IF(K6="N/A","N/A", IF(J6&gt;VALUE(MID(K6,1,2)), "No", IF(J6&lt;-1*VALUE(MID(K6,1,2)), "No", "Yes"))))</f>
        <v>Yes</v>
      </c>
    </row>
    <row r="7" spans="1:14" x14ac:dyDescent="0.2">
      <c r="A7" s="138" t="s">
        <v>59</v>
      </c>
      <c r="B7" s="23" t="s">
        <v>213</v>
      </c>
      <c r="C7" s="23">
        <v>1578036.48</v>
      </c>
      <c r="D7" s="27" t="str">
        <f>IF($B7="N/A","N/A",IF(C7&gt;10,"No",IF(C7&lt;-10,"No","Yes")))</f>
        <v>N/A</v>
      </c>
      <c r="E7" s="23">
        <v>1589863.78</v>
      </c>
      <c r="F7" s="27" t="str">
        <f>IF($B7="N/A","N/A",IF(E7&gt;10,"No",IF(E7&lt;-10,"No","Yes")))</f>
        <v>N/A</v>
      </c>
      <c r="G7" s="23">
        <v>1733972.24</v>
      </c>
      <c r="H7" s="27" t="str">
        <f>IF($B7="N/A","N/A",IF(G7&gt;10,"No",IF(G7&lt;-10,"No","Yes")))</f>
        <v>N/A</v>
      </c>
      <c r="I7" s="8">
        <v>0.74950000000000006</v>
      </c>
      <c r="J7" s="8">
        <v>9.0640000000000001</v>
      </c>
      <c r="K7" s="31" t="s">
        <v>735</v>
      </c>
      <c r="L7" s="105" t="str">
        <f>IF(J7="Div by 0", "N/A", IF(K7="N/A","N/A", IF(J7&gt;VALUE(MID(K7,1,2)), "No", IF(J7&lt;-1*VALUE(MID(K7,1,2)), "No", "Yes"))))</f>
        <v>Yes</v>
      </c>
    </row>
    <row r="8" spans="1:14" x14ac:dyDescent="0.2">
      <c r="A8" s="148" t="s">
        <v>143</v>
      </c>
      <c r="B8" s="23" t="s">
        <v>213</v>
      </c>
      <c r="C8" s="23">
        <v>0</v>
      </c>
      <c r="D8" s="27" t="str">
        <f>IF($B8="N/A","N/A",IF(C8&gt;10,"No",IF(C8&lt;-10,"No","Yes")))</f>
        <v>N/A</v>
      </c>
      <c r="E8" s="23">
        <v>0</v>
      </c>
      <c r="F8" s="27" t="str">
        <f>IF($B8="N/A","N/A",IF(E8&gt;10,"No",IF(E8&lt;-10,"No","Yes")))</f>
        <v>N/A</v>
      </c>
      <c r="G8" s="23">
        <v>0</v>
      </c>
      <c r="H8" s="27" t="str">
        <f>IF($B8="N/A","N/A",IF(G8&gt;10,"No",IF(G8&lt;-10,"No","Yes")))</f>
        <v>N/A</v>
      </c>
      <c r="I8" s="8" t="s">
        <v>1748</v>
      </c>
      <c r="J8" s="8" t="s">
        <v>1748</v>
      </c>
      <c r="K8" s="23" t="s">
        <v>213</v>
      </c>
      <c r="L8" s="105" t="str">
        <f>IF(J8="Div by 0", "N/A", IF(K8="N/A","N/A", IF(J8&gt;VALUE(MID(K8,1,2)), "No", IF(J8&lt;-1*VALUE(MID(K8,1,2)), "No", "Yes"))))</f>
        <v>N/A</v>
      </c>
    </row>
    <row r="9" spans="1:14" x14ac:dyDescent="0.2">
      <c r="A9" s="138" t="s">
        <v>676</v>
      </c>
      <c r="B9" s="23" t="s">
        <v>213</v>
      </c>
      <c r="C9" s="23" t="s">
        <v>1748</v>
      </c>
      <c r="D9" s="27" t="str">
        <f t="shared" ref="D9:D11" si="0">IF($B9="N/A","N/A",IF(C9&gt;10,"No",IF(C9&lt;-10,"No","Yes")))</f>
        <v>N/A</v>
      </c>
      <c r="E9" s="23" t="s">
        <v>1748</v>
      </c>
      <c r="F9" s="27" t="str">
        <f t="shared" ref="F9:F11" si="1">IF($B9="N/A","N/A",IF(E9&gt;10,"No",IF(E9&lt;-10,"No","Yes")))</f>
        <v>N/A</v>
      </c>
      <c r="G9" s="23" t="s">
        <v>1748</v>
      </c>
      <c r="H9" s="27" t="str">
        <f t="shared" ref="H9:H11" si="2">IF($B9="N/A","N/A",IF(G9&gt;10,"No",IF(G9&lt;-10,"No","Yes")))</f>
        <v>N/A</v>
      </c>
      <c r="I9" s="8" t="s">
        <v>1748</v>
      </c>
      <c r="J9" s="8" t="s">
        <v>1748</v>
      </c>
      <c r="K9" s="23" t="s">
        <v>213</v>
      </c>
      <c r="L9" s="105" t="str">
        <f t="shared" ref="L9:L11" si="3">IF(J9="Div by 0", "N/A", IF(K9="N/A","N/A", IF(J9&gt;VALUE(MID(K9,1,2)), "No", IF(J9&lt;-1*VALUE(MID(K9,1,2)), "No", "Yes"))))</f>
        <v>N/A</v>
      </c>
    </row>
    <row r="10" spans="1:14" x14ac:dyDescent="0.2">
      <c r="A10" s="138" t="s">
        <v>423</v>
      </c>
      <c r="B10" s="23" t="s">
        <v>213</v>
      </c>
      <c r="C10" s="23" t="s">
        <v>1748</v>
      </c>
      <c r="D10" s="27" t="str">
        <f t="shared" si="0"/>
        <v>N/A</v>
      </c>
      <c r="E10" s="23" t="s">
        <v>1748</v>
      </c>
      <c r="F10" s="27" t="str">
        <f t="shared" si="1"/>
        <v>N/A</v>
      </c>
      <c r="G10" s="23" t="s">
        <v>1748</v>
      </c>
      <c r="H10" s="27" t="str">
        <f t="shared" si="2"/>
        <v>N/A</v>
      </c>
      <c r="I10" s="8" t="s">
        <v>1748</v>
      </c>
      <c r="J10" s="8" t="s">
        <v>1748</v>
      </c>
      <c r="K10" s="23" t="s">
        <v>213</v>
      </c>
      <c r="L10" s="105" t="str">
        <f t="shared" si="3"/>
        <v>N/A</v>
      </c>
    </row>
    <row r="11" spans="1:14" x14ac:dyDescent="0.2">
      <c r="A11" s="138" t="s">
        <v>169</v>
      </c>
      <c r="B11" s="23" t="s">
        <v>213</v>
      </c>
      <c r="C11" s="4">
        <v>0</v>
      </c>
      <c r="D11" s="27" t="str">
        <f t="shared" si="0"/>
        <v>N/A</v>
      </c>
      <c r="E11" s="4">
        <v>0</v>
      </c>
      <c r="F11" s="27" t="str">
        <f t="shared" si="1"/>
        <v>N/A</v>
      </c>
      <c r="G11" s="4">
        <v>0</v>
      </c>
      <c r="H11" s="27" t="str">
        <f t="shared" si="2"/>
        <v>N/A</v>
      </c>
      <c r="I11" s="8" t="s">
        <v>1748</v>
      </c>
      <c r="J11" s="8" t="s">
        <v>1748</v>
      </c>
      <c r="K11" s="23" t="s">
        <v>213</v>
      </c>
      <c r="L11" s="105" t="str">
        <f t="shared" si="3"/>
        <v>N/A</v>
      </c>
    </row>
    <row r="12" spans="1:14" x14ac:dyDescent="0.2">
      <c r="A12" s="138"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1748</v>
      </c>
      <c r="J12" s="8" t="s">
        <v>1748</v>
      </c>
      <c r="K12" s="23" t="s">
        <v>213</v>
      </c>
      <c r="L12" s="105" t="str">
        <f>IF(J12="Div by 0", "N/A", IF(K12="N/A","N/A", IF(J12&gt;VALUE(MID(K12,1,2)), "No", IF(J12&lt;-1*VALUE(MID(K12,1,2)), "No", "Yes"))))</f>
        <v>N/A</v>
      </c>
    </row>
    <row r="13" spans="1:14" x14ac:dyDescent="0.2">
      <c r="A13" s="104" t="s">
        <v>364</v>
      </c>
      <c r="B13" s="43" t="s">
        <v>213</v>
      </c>
      <c r="C13" s="4">
        <v>95.719201893999994</v>
      </c>
      <c r="D13" s="40" t="str">
        <f>IF($B13="N/A","N/A",IF(C13&gt;=95,"Yes","No"))</f>
        <v>N/A</v>
      </c>
      <c r="E13" s="4">
        <v>95.798435960999996</v>
      </c>
      <c r="F13" s="40" t="str">
        <f>IF($B13="N/A","N/A",IF(E13&gt;=95,"Yes","No"))</f>
        <v>N/A</v>
      </c>
      <c r="G13" s="4">
        <v>96.069679406000006</v>
      </c>
      <c r="H13" s="27" t="str">
        <f>IF($B13="N/A","N/A",IF(G13&gt;=95,"Yes","No"))</f>
        <v>N/A</v>
      </c>
      <c r="I13" s="8">
        <v>8.2799999999999999E-2</v>
      </c>
      <c r="J13" s="8">
        <v>0.28310000000000002</v>
      </c>
      <c r="K13" s="28" t="s">
        <v>735</v>
      </c>
      <c r="L13" s="105" t="str">
        <f t="shared" ref="L13:L70" si="4">IF(J13="Div by 0", "N/A", IF(K13="N/A","N/A", IF(J13&gt;VALUE(MID(K13,1,2)), "No", IF(J13&lt;-1*VALUE(MID(K13,1,2)), "No", "Yes"))))</f>
        <v>Yes</v>
      </c>
    </row>
    <row r="14" spans="1:14" x14ac:dyDescent="0.2">
      <c r="A14" s="149" t="s">
        <v>365</v>
      </c>
      <c r="B14" s="43" t="s">
        <v>213</v>
      </c>
      <c r="C14" s="44">
        <v>4.2793924592000003</v>
      </c>
      <c r="D14" s="45" t="str">
        <f>IF($B14="N/A","N/A",IF(C14&gt;10,"No",IF(C14&lt;-10,"No","Yes")))</f>
        <v>N/A</v>
      </c>
      <c r="E14" s="44">
        <v>4.2003701161000002</v>
      </c>
      <c r="F14" s="40" t="str">
        <f>IF($B14="N/A","N/A",IF(E14&gt;95,"Yes","No"))</f>
        <v>N/A</v>
      </c>
      <c r="G14" s="44">
        <v>3.9290546845000001</v>
      </c>
      <c r="H14" s="27" t="str">
        <f>IF($B14="N/A","N/A",IF(G14&gt;95,"Yes","No"))</f>
        <v>N/A</v>
      </c>
      <c r="I14" s="46">
        <v>-1.85</v>
      </c>
      <c r="J14" s="46">
        <v>-6.46</v>
      </c>
      <c r="K14" s="47" t="s">
        <v>213</v>
      </c>
      <c r="L14" s="105" t="str">
        <f t="shared" si="4"/>
        <v>N/A</v>
      </c>
      <c r="M14" s="34"/>
      <c r="N14" s="34"/>
    </row>
    <row r="15" spans="1:14" s="34" customFormat="1" x14ac:dyDescent="0.2">
      <c r="A15" s="149" t="s">
        <v>366</v>
      </c>
      <c r="B15" s="43" t="s">
        <v>213</v>
      </c>
      <c r="C15" s="44">
        <v>1.4056472E-3</v>
      </c>
      <c r="D15" s="45" t="str">
        <f t="shared" ref="D15:D21" si="5">IF($B15="N/A","N/A",IF(C15&gt;10,"No",IF(C15&lt;-10,"No","Yes")))</f>
        <v>N/A</v>
      </c>
      <c r="E15" s="44">
        <v>1.1939228999999999E-3</v>
      </c>
      <c r="F15" s="45" t="str">
        <f t="shared" ref="F15:F21" si="6">IF($B15="N/A","N/A",IF(E15&gt;10,"No",IF(E15&lt;-10,"No","Yes")))</f>
        <v>N/A</v>
      </c>
      <c r="G15" s="44">
        <v>1.2659094000000001E-3</v>
      </c>
      <c r="H15" s="48" t="str">
        <f t="shared" ref="H15:H21" si="7">IF($B15="N/A","N/A",IF(G15&gt;10,"No",IF(G15&lt;-10,"No","Yes")))</f>
        <v>N/A</v>
      </c>
      <c r="I15" s="46">
        <v>-15.1</v>
      </c>
      <c r="J15" s="46">
        <v>6.0289999999999999</v>
      </c>
      <c r="K15" s="47" t="s">
        <v>213</v>
      </c>
      <c r="L15" s="105" t="str">
        <f t="shared" si="4"/>
        <v>N/A</v>
      </c>
    </row>
    <row r="16" spans="1:14" s="34" customFormat="1" x14ac:dyDescent="0.2">
      <c r="A16" s="149" t="s">
        <v>367</v>
      </c>
      <c r="B16" s="43" t="s">
        <v>213</v>
      </c>
      <c r="C16" s="49">
        <v>85272</v>
      </c>
      <c r="D16" s="50" t="str">
        <f t="shared" si="5"/>
        <v>N/A</v>
      </c>
      <c r="E16" s="49">
        <v>84459</v>
      </c>
      <c r="F16" s="50" t="str">
        <f t="shared" si="6"/>
        <v>N/A</v>
      </c>
      <c r="G16" s="49">
        <v>83828</v>
      </c>
      <c r="H16" s="48" t="str">
        <f t="shared" si="7"/>
        <v>N/A</v>
      </c>
      <c r="I16" s="46">
        <v>-0.95299999999999996</v>
      </c>
      <c r="J16" s="46">
        <v>-0.747</v>
      </c>
      <c r="K16" s="47" t="s">
        <v>213</v>
      </c>
      <c r="L16" s="105" t="str">
        <f t="shared" si="4"/>
        <v>N/A</v>
      </c>
    </row>
    <row r="17" spans="1:14" s="34" customFormat="1" x14ac:dyDescent="0.2">
      <c r="A17" s="150" t="s">
        <v>368</v>
      </c>
      <c r="B17" s="43" t="s">
        <v>213</v>
      </c>
      <c r="C17" s="44">
        <v>4.2807981063999998</v>
      </c>
      <c r="D17" s="48" t="str">
        <f t="shared" si="5"/>
        <v>N/A</v>
      </c>
      <c r="E17" s="44">
        <v>4.201564039</v>
      </c>
      <c r="F17" s="48" t="str">
        <f t="shared" si="6"/>
        <v>N/A</v>
      </c>
      <c r="G17" s="44">
        <v>3.9303205938999999</v>
      </c>
      <c r="H17" s="48" t="str">
        <f t="shared" si="7"/>
        <v>N/A</v>
      </c>
      <c r="I17" s="46">
        <v>-1.85</v>
      </c>
      <c r="J17" s="46">
        <v>-6.46</v>
      </c>
      <c r="K17" s="47" t="s">
        <v>213</v>
      </c>
      <c r="L17" s="105" t="str">
        <f t="shared" si="4"/>
        <v>N/A</v>
      </c>
      <c r="M17" s="26"/>
      <c r="N17" s="26"/>
    </row>
    <row r="18" spans="1:14" x14ac:dyDescent="0.2">
      <c r="A18" s="149" t="s">
        <v>677</v>
      </c>
      <c r="B18" s="43" t="s">
        <v>213</v>
      </c>
      <c r="C18" s="44">
        <v>86.489117178000001</v>
      </c>
      <c r="D18" s="48" t="str">
        <f t="shared" si="5"/>
        <v>N/A</v>
      </c>
      <c r="E18" s="44">
        <v>87.315738998</v>
      </c>
      <c r="F18" s="48" t="str">
        <f t="shared" si="6"/>
        <v>N/A</v>
      </c>
      <c r="G18" s="44">
        <v>87.883523405000005</v>
      </c>
      <c r="H18" s="48" t="str">
        <f t="shared" si="7"/>
        <v>N/A</v>
      </c>
      <c r="I18" s="8">
        <v>0.95579999999999998</v>
      </c>
      <c r="J18" s="8">
        <v>0.65029999999999999</v>
      </c>
      <c r="K18" s="47" t="s">
        <v>213</v>
      </c>
      <c r="L18" s="105" t="str">
        <f t="shared" si="4"/>
        <v>N/A</v>
      </c>
    </row>
    <row r="19" spans="1:14" x14ac:dyDescent="0.2">
      <c r="A19" s="149" t="s">
        <v>678</v>
      </c>
      <c r="B19" s="43" t="s">
        <v>213</v>
      </c>
      <c r="C19" s="44">
        <v>34.857866592000001</v>
      </c>
      <c r="D19" s="48" t="str">
        <f t="shared" si="5"/>
        <v>N/A</v>
      </c>
      <c r="E19" s="44">
        <v>36.547910821000002</v>
      </c>
      <c r="F19" s="48" t="str">
        <f t="shared" si="6"/>
        <v>N/A</v>
      </c>
      <c r="G19" s="44">
        <v>33.597366035</v>
      </c>
      <c r="H19" s="48" t="str">
        <f t="shared" si="7"/>
        <v>N/A</v>
      </c>
      <c r="I19" s="8">
        <v>4.8479999999999999</v>
      </c>
      <c r="J19" s="8">
        <v>-8.07</v>
      </c>
      <c r="K19" s="47" t="s">
        <v>213</v>
      </c>
      <c r="L19" s="105" t="str">
        <f t="shared" si="4"/>
        <v>N/A</v>
      </c>
    </row>
    <row r="20" spans="1:14" ht="25.5" x14ac:dyDescent="0.2">
      <c r="A20" s="149" t="s">
        <v>679</v>
      </c>
      <c r="B20" s="43" t="s">
        <v>213</v>
      </c>
      <c r="C20" s="44">
        <v>12.189229759</v>
      </c>
      <c r="D20" s="48" t="str">
        <f t="shared" si="5"/>
        <v>N/A</v>
      </c>
      <c r="E20" s="44">
        <v>11.398430007</v>
      </c>
      <c r="F20" s="48" t="str">
        <f t="shared" si="6"/>
        <v>N/A</v>
      </c>
      <c r="G20" s="44">
        <v>10.835281767</v>
      </c>
      <c r="H20" s="48" t="str">
        <f t="shared" si="7"/>
        <v>N/A</v>
      </c>
      <c r="I20" s="8">
        <v>-6.49</v>
      </c>
      <c r="J20" s="8">
        <v>-4.9400000000000004</v>
      </c>
      <c r="K20" s="47" t="s">
        <v>213</v>
      </c>
      <c r="L20" s="105" t="str">
        <f t="shared" si="4"/>
        <v>N/A</v>
      </c>
    </row>
    <row r="21" spans="1:14" ht="25.5" x14ac:dyDescent="0.2">
      <c r="A21" s="149" t="s">
        <v>680</v>
      </c>
      <c r="B21" s="43" t="s">
        <v>213</v>
      </c>
      <c r="C21" s="44">
        <v>4.3390562000000001E-2</v>
      </c>
      <c r="D21" s="48" t="str">
        <f t="shared" si="5"/>
        <v>N/A</v>
      </c>
      <c r="E21" s="44">
        <v>6.3936347800000001E-2</v>
      </c>
      <c r="F21" s="48" t="str">
        <f t="shared" si="6"/>
        <v>N/A</v>
      </c>
      <c r="G21" s="44">
        <v>2.38583767E-2</v>
      </c>
      <c r="H21" s="48" t="str">
        <f t="shared" si="7"/>
        <v>N/A</v>
      </c>
      <c r="I21" s="8">
        <v>47.35</v>
      </c>
      <c r="J21" s="8">
        <v>-62.7</v>
      </c>
      <c r="K21" s="47" t="s">
        <v>213</v>
      </c>
      <c r="L21" s="105" t="str">
        <f t="shared" si="4"/>
        <v>N/A</v>
      </c>
    </row>
    <row r="22" spans="1:14" x14ac:dyDescent="0.2">
      <c r="A22" s="128" t="s">
        <v>1688</v>
      </c>
      <c r="B22" s="30" t="s">
        <v>217</v>
      </c>
      <c r="C22" s="1">
        <v>472</v>
      </c>
      <c r="D22" s="27" t="str">
        <f>IF($B22="N/A","N/A",IF(C22&gt;0,"No",IF(C22&lt;0,"No","Yes")))</f>
        <v>No</v>
      </c>
      <c r="E22" s="1">
        <v>266</v>
      </c>
      <c r="F22" s="27" t="str">
        <f>IF($B22="N/A","N/A",IF(E22&gt;0,"No",IF(E22&lt;0,"No","Yes")))</f>
        <v>No</v>
      </c>
      <c r="G22" s="1">
        <v>310</v>
      </c>
      <c r="H22" s="27" t="str">
        <f>IF($B22="N/A","N/A",IF(G22&gt;0,"No",IF(G22&lt;0,"No","Yes")))</f>
        <v>No</v>
      </c>
      <c r="I22" s="8">
        <v>-43.6</v>
      </c>
      <c r="J22" s="8">
        <v>16.54</v>
      </c>
      <c r="K22" s="28" t="s">
        <v>213</v>
      </c>
      <c r="L22" s="105" t="str">
        <f t="shared" si="4"/>
        <v>N/A</v>
      </c>
    </row>
    <row r="23" spans="1:14" x14ac:dyDescent="0.2">
      <c r="A23" s="151" t="s">
        <v>145</v>
      </c>
      <c r="B23" s="30" t="s">
        <v>279</v>
      </c>
      <c r="C23" s="4">
        <v>4.7390390900000003E-2</v>
      </c>
      <c r="D23" s="27" t="str">
        <f>IF($B23="N/A","N/A",IF(C23&gt;=10,"No",IF(C23&lt;0,"No","Yes")))</f>
        <v>Yes</v>
      </c>
      <c r="E23" s="4">
        <v>2.6465291700000001E-2</v>
      </c>
      <c r="F23" s="27" t="str">
        <f>IF($B23="N/A","N/A",IF(E23&gt;=10,"No",IF(E23&lt;0,"No","Yes")))</f>
        <v>Yes</v>
      </c>
      <c r="G23" s="4">
        <v>2.9069031400000001E-2</v>
      </c>
      <c r="H23" s="27" t="str">
        <f>IF($B23="N/A","N/A",IF(G23&gt;=10,"No",IF(G23&lt;0,"No","Yes")))</f>
        <v>Yes</v>
      </c>
      <c r="I23" s="8">
        <v>-44.2</v>
      </c>
      <c r="J23" s="8">
        <v>9.8379999999999992</v>
      </c>
      <c r="K23" s="28" t="s">
        <v>213</v>
      </c>
      <c r="L23" s="105" t="str">
        <f t="shared" si="4"/>
        <v>N/A</v>
      </c>
    </row>
    <row r="24" spans="1:14" x14ac:dyDescent="0.2">
      <c r="A24" s="128" t="s">
        <v>424</v>
      </c>
      <c r="B24" s="22" t="s">
        <v>213</v>
      </c>
      <c r="C24" s="9">
        <v>86.228813559000002</v>
      </c>
      <c r="D24" s="48" t="str">
        <f t="shared" ref="D24:D27" si="8">IF($B24="N/A","N/A",IF(C24&gt;10,"No",IF(C24&lt;-10,"No","Yes")))</f>
        <v>N/A</v>
      </c>
      <c r="E24" s="9">
        <v>81.954887217999996</v>
      </c>
      <c r="F24" s="27" t="str">
        <f t="shared" ref="F24:F27" si="9">IF($B24="N/A","N/A",IF(E24&gt;10,"No",IF(E24&lt;-10,"No","Yes")))</f>
        <v>N/A</v>
      </c>
      <c r="G24" s="9">
        <v>81.451612902999997</v>
      </c>
      <c r="H24" s="27" t="str">
        <f t="shared" ref="H24:H27" si="10">IF($B24="N/A","N/A",IF(G24&gt;10,"No",IF(G24&lt;-10,"No","Yes")))</f>
        <v>N/A</v>
      </c>
      <c r="I24" s="8">
        <v>-4.96</v>
      </c>
      <c r="J24" s="8">
        <v>-0.61399999999999999</v>
      </c>
      <c r="K24" s="28" t="s">
        <v>213</v>
      </c>
      <c r="L24" s="105" t="str">
        <f t="shared" si="4"/>
        <v>N/A</v>
      </c>
    </row>
    <row r="25" spans="1:14" x14ac:dyDescent="0.2">
      <c r="A25" s="128" t="s">
        <v>425</v>
      </c>
      <c r="B25" s="22" t="s">
        <v>213</v>
      </c>
      <c r="C25" s="9">
        <v>2.5423728814</v>
      </c>
      <c r="D25" s="48" t="str">
        <f t="shared" si="8"/>
        <v>N/A</v>
      </c>
      <c r="E25" s="9">
        <v>0</v>
      </c>
      <c r="F25" s="27" t="str">
        <f t="shared" si="9"/>
        <v>N/A</v>
      </c>
      <c r="G25" s="9">
        <v>1.935483871</v>
      </c>
      <c r="H25" s="27" t="str">
        <f t="shared" si="10"/>
        <v>N/A</v>
      </c>
      <c r="I25" s="8">
        <v>-100</v>
      </c>
      <c r="J25" s="8" t="s">
        <v>1748</v>
      </c>
      <c r="K25" s="28" t="s">
        <v>213</v>
      </c>
      <c r="L25" s="105" t="str">
        <f t="shared" si="4"/>
        <v>N/A</v>
      </c>
    </row>
    <row r="26" spans="1:14" x14ac:dyDescent="0.2">
      <c r="A26" s="128" t="s">
        <v>421</v>
      </c>
      <c r="B26" s="22" t="s">
        <v>213</v>
      </c>
      <c r="C26" s="9">
        <v>0</v>
      </c>
      <c r="D26" s="48" t="str">
        <f t="shared" si="8"/>
        <v>N/A</v>
      </c>
      <c r="E26" s="9">
        <v>0.18796992479999999</v>
      </c>
      <c r="F26" s="27" t="str">
        <f t="shared" si="9"/>
        <v>N/A</v>
      </c>
      <c r="G26" s="9">
        <v>0.32258064520000002</v>
      </c>
      <c r="H26" s="27" t="str">
        <f t="shared" si="10"/>
        <v>N/A</v>
      </c>
      <c r="I26" s="8" t="s">
        <v>1748</v>
      </c>
      <c r="J26" s="8">
        <v>71.61</v>
      </c>
      <c r="K26" s="28" t="s">
        <v>213</v>
      </c>
      <c r="L26" s="105" t="str">
        <f t="shared" si="4"/>
        <v>N/A</v>
      </c>
    </row>
    <row r="27" spans="1:14" x14ac:dyDescent="0.2">
      <c r="A27" s="128" t="s">
        <v>422</v>
      </c>
      <c r="B27" s="22" t="s">
        <v>213</v>
      </c>
      <c r="C27" s="9">
        <v>3.7076271186</v>
      </c>
      <c r="D27" s="48" t="str">
        <f t="shared" si="8"/>
        <v>N/A</v>
      </c>
      <c r="E27" s="9">
        <v>4.6992481203000001</v>
      </c>
      <c r="F27" s="27" t="str">
        <f t="shared" si="9"/>
        <v>N/A</v>
      </c>
      <c r="G27" s="9">
        <v>3.5483870968</v>
      </c>
      <c r="H27" s="27" t="str">
        <f t="shared" si="10"/>
        <v>N/A</v>
      </c>
      <c r="I27" s="8">
        <v>26.75</v>
      </c>
      <c r="J27" s="8">
        <v>-24.5</v>
      </c>
      <c r="K27" s="28" t="s">
        <v>213</v>
      </c>
      <c r="L27" s="105" t="str">
        <f t="shared" si="4"/>
        <v>N/A</v>
      </c>
    </row>
    <row r="28" spans="1:14" x14ac:dyDescent="0.2">
      <c r="A28" s="128" t="s">
        <v>950</v>
      </c>
      <c r="B28" s="22" t="s">
        <v>213</v>
      </c>
      <c r="C28" s="44">
        <v>17.017216668</v>
      </c>
      <c r="D28" s="48" t="str">
        <f>IF($B28="N/A","N/A",IF(C28&gt;10,"No",IF(C28&lt;-10,"No","Yes")))</f>
        <v>N/A</v>
      </c>
      <c r="E28" s="44">
        <v>17.111203971999998</v>
      </c>
      <c r="F28" s="48" t="str">
        <f>IF($B28="N/A","N/A",IF(E28&gt;10,"No",IF(E28&lt;-10,"No","Yes")))</f>
        <v>N/A</v>
      </c>
      <c r="G28" s="44">
        <v>16.637988348</v>
      </c>
      <c r="H28" s="48" t="str">
        <f>IF($B28="N/A","N/A",IF(G28&gt;10,"No",IF(G28&lt;-10,"No","Yes")))</f>
        <v>N/A</v>
      </c>
      <c r="I28" s="8">
        <v>0.55230000000000001</v>
      </c>
      <c r="J28" s="8">
        <v>-2.77</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99.991716722000007</v>
      </c>
      <c r="D30" s="27" t="str">
        <f>IF($B30="N/A","N/A",IF(C30&gt;=98,"Yes","No"))</f>
        <v>Yes</v>
      </c>
      <c r="E30" s="9">
        <v>99.985722671999994</v>
      </c>
      <c r="F30" s="27" t="str">
        <f>IF($B30="N/A","N/A",IF(E30&gt;=98,"Yes","No"))</f>
        <v>Yes</v>
      </c>
      <c r="G30" s="9">
        <v>99.987622219000002</v>
      </c>
      <c r="H30" s="27" t="str">
        <f>IF($B30="N/A","N/A",IF(G30&gt;=98,"Yes","No"))</f>
        <v>Yes</v>
      </c>
      <c r="I30" s="8">
        <v>-6.0000000000000001E-3</v>
      </c>
      <c r="J30" s="8">
        <v>1.9E-3</v>
      </c>
      <c r="K30" s="28" t="s">
        <v>735</v>
      </c>
      <c r="L30" s="105" t="str">
        <f t="shared" si="4"/>
        <v>Yes</v>
      </c>
    </row>
    <row r="31" spans="1:14" x14ac:dyDescent="0.2">
      <c r="A31" s="128" t="s">
        <v>18</v>
      </c>
      <c r="B31" s="30" t="s">
        <v>277</v>
      </c>
      <c r="C31" s="9">
        <v>99.999096370000004</v>
      </c>
      <c r="D31" s="27" t="str">
        <f>IF($B31="N/A","N/A",IF(C31&gt;=95,"Yes","No"))</f>
        <v>Yes</v>
      </c>
      <c r="E31" s="9">
        <v>99.999403039000001</v>
      </c>
      <c r="F31" s="27" t="str">
        <f>IF($B31="N/A","N/A",IF(E31&gt;=95,"Yes","No"))</f>
        <v>Yes</v>
      </c>
      <c r="G31" s="9">
        <v>99.999578029999995</v>
      </c>
      <c r="H31" s="27" t="str">
        <f>IF($B31="N/A","N/A",IF(G31&gt;=95,"Yes","No"))</f>
        <v>Yes</v>
      </c>
      <c r="I31" s="8">
        <v>2.9999999999999997E-4</v>
      </c>
      <c r="J31" s="8">
        <v>2.0000000000000001E-4</v>
      </c>
      <c r="K31" s="28" t="s">
        <v>735</v>
      </c>
      <c r="L31" s="105" t="str">
        <f t="shared" si="4"/>
        <v>Yes</v>
      </c>
    </row>
    <row r="32" spans="1:14" x14ac:dyDescent="0.2">
      <c r="A32" s="128" t="s">
        <v>23</v>
      </c>
      <c r="B32" s="22" t="s">
        <v>213</v>
      </c>
      <c r="C32" s="9">
        <v>40.041516794000003</v>
      </c>
      <c r="D32" s="27" t="str">
        <f t="shared" ref="D32:D37" si="11">IF($B32="N/A","N/A",IF(C32&gt;10,"No",IF(C32&lt;-10,"No","Yes")))</f>
        <v>N/A</v>
      </c>
      <c r="E32" s="9">
        <v>40.307335661000003</v>
      </c>
      <c r="F32" s="27" t="str">
        <f t="shared" ref="F32:F37" si="12">IF($B32="N/A","N/A",IF(E32&gt;10,"No",IF(E32&lt;-10,"No","Yes")))</f>
        <v>N/A</v>
      </c>
      <c r="G32" s="9">
        <v>40.857742723999998</v>
      </c>
      <c r="H32" s="27" t="str">
        <f t="shared" ref="H32:H37" si="13">IF($B32="N/A","N/A",IF(G32&gt;10,"No",IF(G32&lt;-10,"No","Yes")))</f>
        <v>N/A</v>
      </c>
      <c r="I32" s="8">
        <v>0.66390000000000005</v>
      </c>
      <c r="J32" s="8">
        <v>1.3660000000000001</v>
      </c>
      <c r="K32" s="28" t="s">
        <v>735</v>
      </c>
      <c r="L32" s="105" t="str">
        <f t="shared" si="4"/>
        <v>Yes</v>
      </c>
    </row>
    <row r="33" spans="1:12" x14ac:dyDescent="0.2">
      <c r="A33" s="128" t="s">
        <v>24</v>
      </c>
      <c r="B33" s="22" t="s">
        <v>213</v>
      </c>
      <c r="C33" s="9">
        <v>46.139615907</v>
      </c>
      <c r="D33" s="27" t="str">
        <f t="shared" si="11"/>
        <v>N/A</v>
      </c>
      <c r="E33" s="9">
        <v>46.619456964000001</v>
      </c>
      <c r="F33" s="27" t="str">
        <f t="shared" si="12"/>
        <v>N/A</v>
      </c>
      <c r="G33" s="9">
        <v>47.079124966000002</v>
      </c>
      <c r="H33" s="27" t="str">
        <f t="shared" si="13"/>
        <v>N/A</v>
      </c>
      <c r="I33" s="8">
        <v>1.04</v>
      </c>
      <c r="J33" s="8">
        <v>0.98599999999999999</v>
      </c>
      <c r="K33" s="28" t="s">
        <v>735</v>
      </c>
      <c r="L33" s="105" t="str">
        <f t="shared" si="4"/>
        <v>Yes</v>
      </c>
    </row>
    <row r="34" spans="1:12" x14ac:dyDescent="0.2">
      <c r="A34" s="128" t="s">
        <v>25</v>
      </c>
      <c r="B34" s="22" t="s">
        <v>213</v>
      </c>
      <c r="C34" s="9">
        <v>0.142924198</v>
      </c>
      <c r="D34" s="27" t="str">
        <f t="shared" si="11"/>
        <v>N/A</v>
      </c>
      <c r="E34" s="9">
        <v>0.1512799849</v>
      </c>
      <c r="F34" s="27" t="str">
        <f t="shared" si="12"/>
        <v>N/A</v>
      </c>
      <c r="G34" s="9">
        <v>0.1464704101</v>
      </c>
      <c r="H34" s="27" t="str">
        <f t="shared" si="13"/>
        <v>N/A</v>
      </c>
      <c r="I34" s="8">
        <v>5.8460000000000001</v>
      </c>
      <c r="J34" s="8">
        <v>-3.18</v>
      </c>
      <c r="K34" s="28" t="s">
        <v>735</v>
      </c>
      <c r="L34" s="105" t="str">
        <f t="shared" si="4"/>
        <v>Yes</v>
      </c>
    </row>
    <row r="35" spans="1:12" x14ac:dyDescent="0.2">
      <c r="A35" s="128" t="s">
        <v>26</v>
      </c>
      <c r="B35" s="30" t="s">
        <v>213</v>
      </c>
      <c r="C35" s="9">
        <v>1.7133333166</v>
      </c>
      <c r="D35" s="7" t="str">
        <f t="shared" si="11"/>
        <v>N/A</v>
      </c>
      <c r="E35" s="9">
        <v>1.762478982</v>
      </c>
      <c r="F35" s="7" t="str">
        <f t="shared" si="12"/>
        <v>N/A</v>
      </c>
      <c r="G35" s="9">
        <v>1.8406323171000001</v>
      </c>
      <c r="H35" s="7" t="str">
        <f t="shared" si="13"/>
        <v>N/A</v>
      </c>
      <c r="I35" s="8">
        <v>2.8679999999999999</v>
      </c>
      <c r="J35" s="8">
        <v>4.4340000000000002</v>
      </c>
      <c r="K35" s="30" t="s">
        <v>213</v>
      </c>
      <c r="L35" s="105" t="str">
        <f t="shared" si="4"/>
        <v>N/A</v>
      </c>
    </row>
    <row r="36" spans="1:12" x14ac:dyDescent="0.2">
      <c r="A36" s="128" t="s">
        <v>60</v>
      </c>
      <c r="B36" s="30" t="s">
        <v>213</v>
      </c>
      <c r="C36" s="9">
        <v>7.2943048699999999E-2</v>
      </c>
      <c r="D36" s="7" t="str">
        <f t="shared" si="11"/>
        <v>N/A</v>
      </c>
      <c r="E36" s="9">
        <v>7.6659801599999994E-2</v>
      </c>
      <c r="F36" s="7" t="str">
        <f t="shared" si="12"/>
        <v>N/A</v>
      </c>
      <c r="G36" s="9">
        <v>8.2471655399999996E-2</v>
      </c>
      <c r="H36" s="7" t="str">
        <f t="shared" si="13"/>
        <v>N/A</v>
      </c>
      <c r="I36" s="8">
        <v>5.0949999999999998</v>
      </c>
      <c r="J36" s="8">
        <v>7.5810000000000004</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1748</v>
      </c>
      <c r="J37" s="8" t="s">
        <v>1748</v>
      </c>
      <c r="K37" s="30" t="s">
        <v>213</v>
      </c>
      <c r="L37" s="105" t="str">
        <f t="shared" si="4"/>
        <v>N/A</v>
      </c>
    </row>
    <row r="38" spans="1:12" x14ac:dyDescent="0.2">
      <c r="A38" s="128" t="s">
        <v>62</v>
      </c>
      <c r="B38" s="30" t="s">
        <v>278</v>
      </c>
      <c r="C38" s="9">
        <v>11.889666736000001</v>
      </c>
      <c r="D38" s="7" t="str">
        <f>IF($B38="N/A","N/A",IF(C38&gt;=5,"No",IF(C38&lt;0,"No","Yes")))</f>
        <v>No</v>
      </c>
      <c r="E38" s="9">
        <v>11.082788605999999</v>
      </c>
      <c r="F38" s="7" t="str">
        <f>IF($B38="N/A","N/A",IF(E38&gt;=5,"No",IF(E38&lt;0,"No","Yes")))</f>
        <v>No</v>
      </c>
      <c r="G38" s="9">
        <v>9.9935579274999995</v>
      </c>
      <c r="H38" s="7" t="str">
        <f>IF($B38="N/A","N/A",IF(G38&gt;=5,"No",IF(G38&lt;0,"No","Yes")))</f>
        <v>No</v>
      </c>
      <c r="I38" s="8">
        <v>-6.79</v>
      </c>
      <c r="J38" s="8">
        <v>-9.83</v>
      </c>
      <c r="K38" s="28" t="s">
        <v>735</v>
      </c>
      <c r="L38" s="105" t="str">
        <f t="shared" si="4"/>
        <v>Yes</v>
      </c>
    </row>
    <row r="39" spans="1:12" x14ac:dyDescent="0.2">
      <c r="A39" s="128" t="s">
        <v>63</v>
      </c>
      <c r="B39" s="30" t="s">
        <v>213</v>
      </c>
      <c r="C39" s="9">
        <v>0.64835476530000002</v>
      </c>
      <c r="D39" s="7" t="str">
        <f>IF($B39="N/A","N/A",IF(C39&gt;10,"No",IF(C39&lt;-10,"No","Yes")))</f>
        <v>N/A</v>
      </c>
      <c r="E39" s="9">
        <v>0.44160224460000003</v>
      </c>
      <c r="F39" s="7" t="str">
        <f>IF($B39="N/A","N/A",IF(E39&gt;10,"No",IF(E39&lt;-10,"No","Yes")))</f>
        <v>N/A</v>
      </c>
      <c r="G39" s="9">
        <v>0.34681229940000002</v>
      </c>
      <c r="H39" s="7" t="str">
        <f>IF($B39="N/A","N/A",IF(G39&gt;10,"No",IF(G39&lt;-10,"No","Yes")))</f>
        <v>N/A</v>
      </c>
      <c r="I39" s="8">
        <v>-31.9</v>
      </c>
      <c r="J39" s="8">
        <v>-21.5</v>
      </c>
      <c r="K39" s="30" t="s">
        <v>735</v>
      </c>
      <c r="L39" s="105" t="str">
        <f t="shared" si="4"/>
        <v>No</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4.4002781173000001</v>
      </c>
      <c r="D41" s="27" t="str">
        <f>IF($B41="N/A","N/A",IF(C41&gt;8,"No",IF(C41&lt;2,"No","Yes")))</f>
        <v>Yes</v>
      </c>
      <c r="E41" s="4">
        <v>4.3162303873000001</v>
      </c>
      <c r="F41" s="27" t="str">
        <f>IF($B41="N/A","N/A",IF(E41&gt;8,"No",IF(E41&lt;2,"No","Yes")))</f>
        <v>Yes</v>
      </c>
      <c r="G41" s="4">
        <v>4.1457127398000004</v>
      </c>
      <c r="H41" s="27" t="str">
        <f>IF($B41="N/A","N/A",IF(G41&gt;8,"No",IF(G41&lt;2,"No","Yes")))</f>
        <v>Yes</v>
      </c>
      <c r="I41" s="8">
        <v>-1.91</v>
      </c>
      <c r="J41" s="8">
        <v>-3.95</v>
      </c>
      <c r="K41" s="28" t="s">
        <v>735</v>
      </c>
      <c r="L41" s="105" t="str">
        <f t="shared" si="4"/>
        <v>Yes</v>
      </c>
    </row>
    <row r="42" spans="1:12" x14ac:dyDescent="0.2">
      <c r="A42" s="104" t="s">
        <v>170</v>
      </c>
      <c r="B42" s="22" t="s">
        <v>213</v>
      </c>
      <c r="C42" s="4">
        <v>20.307485322000002</v>
      </c>
      <c r="D42" s="7" t="str">
        <f t="shared" ref="D42:D49" si="14">IF($B42="N/A","N/A",IF(C42&gt;10,"No",IF(C42&lt;-10,"No","Yes")))</f>
        <v>N/A</v>
      </c>
      <c r="E42" s="4">
        <v>19.561531803000001</v>
      </c>
      <c r="F42" s="7" t="str">
        <f t="shared" ref="F42:F49" si="15">IF($B42="N/A","N/A",IF(E42&gt;10,"No",IF(E42&lt;-10,"No","Yes")))</f>
        <v>N/A</v>
      </c>
      <c r="G42" s="4">
        <v>18.575345522999999</v>
      </c>
      <c r="H42" s="7" t="str">
        <f t="shared" ref="H42:H49" si="16">IF($B42="N/A","N/A",IF(G42&gt;10,"No",IF(G42&lt;-10,"No","Yes")))</f>
        <v>N/A</v>
      </c>
      <c r="I42" s="8">
        <v>-3.67</v>
      </c>
      <c r="J42" s="8">
        <v>-5.04</v>
      </c>
      <c r="K42" s="28" t="s">
        <v>735</v>
      </c>
      <c r="L42" s="105" t="str">
        <f>IF(J42="Div by 0", "N/A", IF(OR(J42="N/A",K42="N/A"),"N/A", IF(J42&gt;VALUE(MID(K42,1,2)), "No", IF(J42&lt;-1*VALUE(MID(K42,1,2)), "No", "Yes"))))</f>
        <v>Yes</v>
      </c>
    </row>
    <row r="43" spans="1:12" x14ac:dyDescent="0.2">
      <c r="A43" s="104" t="s">
        <v>171</v>
      </c>
      <c r="B43" s="22" t="s">
        <v>213</v>
      </c>
      <c r="C43" s="4">
        <v>34.430173220999997</v>
      </c>
      <c r="D43" s="7" t="str">
        <f t="shared" si="14"/>
        <v>N/A</v>
      </c>
      <c r="E43" s="4">
        <v>34.869912147000001</v>
      </c>
      <c r="F43" s="7" t="str">
        <f t="shared" si="15"/>
        <v>N/A</v>
      </c>
      <c r="G43" s="4">
        <v>36.677053375</v>
      </c>
      <c r="H43" s="7" t="str">
        <f t="shared" si="16"/>
        <v>N/A</v>
      </c>
      <c r="I43" s="8">
        <v>1.2769999999999999</v>
      </c>
      <c r="J43" s="8">
        <v>5.1829999999999998</v>
      </c>
      <c r="K43" s="28" t="s">
        <v>735</v>
      </c>
      <c r="L43" s="105" t="str">
        <f>IF(J43="Div by 0", "N/A", IF(OR(J43="N/A",K43="N/A"),"N/A", IF(J43&gt;VALUE(MID(K43,1,2)), "No", IF(J43&lt;-1*VALUE(MID(K43,1,2)), "No", "Yes"))))</f>
        <v>Yes</v>
      </c>
    </row>
    <row r="44" spans="1:12" x14ac:dyDescent="0.2">
      <c r="A44" s="104" t="s">
        <v>172</v>
      </c>
      <c r="B44" s="22" t="s">
        <v>213</v>
      </c>
      <c r="C44" s="4">
        <v>3.5243089110999999</v>
      </c>
      <c r="D44" s="7" t="str">
        <f t="shared" si="14"/>
        <v>N/A</v>
      </c>
      <c r="E44" s="4">
        <v>3.3483071168</v>
      </c>
      <c r="F44" s="7" t="str">
        <f t="shared" si="15"/>
        <v>N/A</v>
      </c>
      <c r="G44" s="4">
        <v>2.6480481082999998</v>
      </c>
      <c r="H44" s="7" t="str">
        <f t="shared" si="16"/>
        <v>N/A</v>
      </c>
      <c r="I44" s="8">
        <v>-4.99</v>
      </c>
      <c r="J44" s="8">
        <v>-20.9</v>
      </c>
      <c r="K44" s="28" t="s">
        <v>735</v>
      </c>
      <c r="L44" s="105" t="str">
        <f t="shared" ref="L44:L53" si="17">IF(J44="Div by 0", "N/A", IF(OR(J44="N/A",K44="N/A"),"N/A", IF(J44&gt;VALUE(MID(K44,1,2)), "No", IF(J44&lt;-1*VALUE(MID(K44,1,2)), "No", "Yes"))))</f>
        <v>No</v>
      </c>
    </row>
    <row r="45" spans="1:12" x14ac:dyDescent="0.2">
      <c r="A45" s="104" t="s">
        <v>173</v>
      </c>
      <c r="B45" s="22" t="s">
        <v>213</v>
      </c>
      <c r="C45" s="4">
        <v>17.922654263999998</v>
      </c>
      <c r="D45" s="7" t="str">
        <f t="shared" si="14"/>
        <v>N/A</v>
      </c>
      <c r="E45" s="4">
        <v>18.301545135000001</v>
      </c>
      <c r="F45" s="7" t="str">
        <f t="shared" si="15"/>
        <v>N/A</v>
      </c>
      <c r="G45" s="4">
        <v>18.690777708999999</v>
      </c>
      <c r="H45" s="7" t="str">
        <f t="shared" si="16"/>
        <v>N/A</v>
      </c>
      <c r="I45" s="8">
        <v>2.1139999999999999</v>
      </c>
      <c r="J45" s="8">
        <v>2.1269999999999998</v>
      </c>
      <c r="K45" s="28" t="s">
        <v>735</v>
      </c>
      <c r="L45" s="105" t="str">
        <f t="shared" si="17"/>
        <v>Yes</v>
      </c>
    </row>
    <row r="46" spans="1:12" x14ac:dyDescent="0.2">
      <c r="A46" s="104" t="s">
        <v>174</v>
      </c>
      <c r="B46" s="22" t="s">
        <v>213</v>
      </c>
      <c r="C46" s="4">
        <v>9.8683962821000009</v>
      </c>
      <c r="D46" s="7" t="str">
        <f t="shared" si="14"/>
        <v>N/A</v>
      </c>
      <c r="E46" s="4">
        <v>9.9645802863000004</v>
      </c>
      <c r="F46" s="7" t="str">
        <f t="shared" si="15"/>
        <v>N/A</v>
      </c>
      <c r="G46" s="4">
        <v>9.9092108507999992</v>
      </c>
      <c r="H46" s="7" t="str">
        <f t="shared" si="16"/>
        <v>N/A</v>
      </c>
      <c r="I46" s="8">
        <v>0.97470000000000001</v>
      </c>
      <c r="J46" s="8">
        <v>-0.55600000000000005</v>
      </c>
      <c r="K46" s="28" t="s">
        <v>735</v>
      </c>
      <c r="L46" s="105" t="str">
        <f t="shared" si="17"/>
        <v>Yes</v>
      </c>
    </row>
    <row r="47" spans="1:12" x14ac:dyDescent="0.2">
      <c r="A47" s="104" t="s">
        <v>175</v>
      </c>
      <c r="B47" s="22" t="s">
        <v>213</v>
      </c>
      <c r="C47" s="4">
        <v>4.8229763073000003</v>
      </c>
      <c r="D47" s="7" t="str">
        <f t="shared" si="14"/>
        <v>N/A</v>
      </c>
      <c r="E47" s="4">
        <v>4.9694554715999999</v>
      </c>
      <c r="F47" s="7" t="str">
        <f t="shared" si="15"/>
        <v>N/A</v>
      </c>
      <c r="G47" s="4">
        <v>4.9203555424000003</v>
      </c>
      <c r="H47" s="7" t="str">
        <f t="shared" si="16"/>
        <v>N/A</v>
      </c>
      <c r="I47" s="8">
        <v>3.0369999999999999</v>
      </c>
      <c r="J47" s="8">
        <v>-0.98799999999999999</v>
      </c>
      <c r="K47" s="28" t="s">
        <v>735</v>
      </c>
      <c r="L47" s="105" t="str">
        <f t="shared" si="17"/>
        <v>Yes</v>
      </c>
    </row>
    <row r="48" spans="1:12" x14ac:dyDescent="0.2">
      <c r="A48" s="104" t="s">
        <v>176</v>
      </c>
      <c r="B48" s="22" t="s">
        <v>213</v>
      </c>
      <c r="C48" s="4">
        <v>3.0715399116</v>
      </c>
      <c r="D48" s="7" t="str">
        <f t="shared" si="14"/>
        <v>N/A</v>
      </c>
      <c r="E48" s="4">
        <v>3.0414191763999998</v>
      </c>
      <c r="F48" s="7" t="str">
        <f t="shared" si="15"/>
        <v>N/A</v>
      </c>
      <c r="G48" s="4">
        <v>2.9176868177999999</v>
      </c>
      <c r="H48" s="7" t="str">
        <f t="shared" si="16"/>
        <v>N/A</v>
      </c>
      <c r="I48" s="8">
        <v>-0.98099999999999998</v>
      </c>
      <c r="J48" s="8">
        <v>-4.07</v>
      </c>
      <c r="K48" s="28" t="s">
        <v>735</v>
      </c>
      <c r="L48" s="105" t="str">
        <f t="shared" si="17"/>
        <v>Yes</v>
      </c>
    </row>
    <row r="49" spans="1:12" x14ac:dyDescent="0.2">
      <c r="A49" s="104" t="s">
        <v>952</v>
      </c>
      <c r="B49" s="22" t="s">
        <v>213</v>
      </c>
      <c r="C49" s="4">
        <v>1.6521876638999999</v>
      </c>
      <c r="D49" s="7" t="str">
        <f t="shared" si="14"/>
        <v>N/A</v>
      </c>
      <c r="E49" s="4">
        <v>1.6270184759999999</v>
      </c>
      <c r="F49" s="7" t="str">
        <f t="shared" si="15"/>
        <v>N/A</v>
      </c>
      <c r="G49" s="4">
        <v>1.5158093334</v>
      </c>
      <c r="H49" s="7" t="str">
        <f t="shared" si="16"/>
        <v>N/A</v>
      </c>
      <c r="I49" s="8">
        <v>-1.52</v>
      </c>
      <c r="J49" s="8">
        <v>-6.84</v>
      </c>
      <c r="K49" s="28" t="s">
        <v>735</v>
      </c>
      <c r="L49" s="105" t="str">
        <f t="shared" si="17"/>
        <v>Yes</v>
      </c>
    </row>
    <row r="50" spans="1:12" x14ac:dyDescent="0.2">
      <c r="A50" s="128" t="s">
        <v>208</v>
      </c>
      <c r="B50" s="22" t="s">
        <v>213</v>
      </c>
      <c r="C50" s="23">
        <v>1177990</v>
      </c>
      <c r="D50" s="5" t="str">
        <f t="shared" ref="D50:D53" si="18">IF($B50="N/A","N/A",IF(C50&lt;0,"No","Yes"))</f>
        <v>N/A</v>
      </c>
      <c r="E50" s="23">
        <v>1180917</v>
      </c>
      <c r="F50" s="5" t="str">
        <f t="shared" ref="F50:F53" si="19">IF($B50="N/A","N/A",IF(E50&lt;0,"No","Yes"))</f>
        <v>N/A</v>
      </c>
      <c r="G50" s="23">
        <v>1266862</v>
      </c>
      <c r="H50" s="5" t="str">
        <f t="shared" ref="H50:H53" si="20">IF($B50="N/A","N/A",IF(G50&lt;0,"No","Yes"))</f>
        <v>N/A</v>
      </c>
      <c r="I50" s="8">
        <v>0.2485</v>
      </c>
      <c r="J50" s="8">
        <v>7.2779999999999996</v>
      </c>
      <c r="K50" s="28" t="s">
        <v>735</v>
      </c>
      <c r="L50" s="105" t="str">
        <f t="shared" si="17"/>
        <v>Yes</v>
      </c>
    </row>
    <row r="51" spans="1:12" x14ac:dyDescent="0.2">
      <c r="A51" s="128" t="s">
        <v>209</v>
      </c>
      <c r="B51" s="22" t="s">
        <v>213</v>
      </c>
      <c r="C51" s="23">
        <v>70182</v>
      </c>
      <c r="D51" s="5" t="str">
        <f t="shared" si="18"/>
        <v>N/A</v>
      </c>
      <c r="E51" s="23">
        <v>67290</v>
      </c>
      <c r="F51" s="5" t="str">
        <f t="shared" si="19"/>
        <v>N/A</v>
      </c>
      <c r="G51" s="23">
        <v>56467</v>
      </c>
      <c r="H51" s="5" t="str">
        <f t="shared" si="20"/>
        <v>N/A</v>
      </c>
      <c r="I51" s="8">
        <v>-4.12</v>
      </c>
      <c r="J51" s="8">
        <v>-16.100000000000001</v>
      </c>
      <c r="K51" s="28" t="s">
        <v>735</v>
      </c>
      <c r="L51" s="105" t="str">
        <f t="shared" si="17"/>
        <v>No</v>
      </c>
    </row>
    <row r="52" spans="1:12" x14ac:dyDescent="0.2">
      <c r="A52" s="128" t="s">
        <v>210</v>
      </c>
      <c r="B52" s="22" t="s">
        <v>213</v>
      </c>
      <c r="C52" s="23">
        <v>546408</v>
      </c>
      <c r="D52" s="5" t="str">
        <f t="shared" si="18"/>
        <v>N/A</v>
      </c>
      <c r="E52" s="23">
        <v>561022</v>
      </c>
      <c r="F52" s="5" t="str">
        <f t="shared" si="19"/>
        <v>N/A</v>
      </c>
      <c r="G52" s="23">
        <v>602825</v>
      </c>
      <c r="H52" s="5" t="str">
        <f t="shared" si="20"/>
        <v>N/A</v>
      </c>
      <c r="I52" s="8">
        <v>2.6749999999999998</v>
      </c>
      <c r="J52" s="8">
        <v>7.4509999999999996</v>
      </c>
      <c r="K52" s="28" t="s">
        <v>735</v>
      </c>
      <c r="L52" s="105" t="str">
        <f t="shared" si="17"/>
        <v>Yes</v>
      </c>
    </row>
    <row r="53" spans="1:12" x14ac:dyDescent="0.2">
      <c r="A53" s="128" t="s">
        <v>953</v>
      </c>
      <c r="B53" s="22" t="s">
        <v>213</v>
      </c>
      <c r="C53" s="23">
        <v>162183</v>
      </c>
      <c r="D53" s="5" t="str">
        <f t="shared" si="18"/>
        <v>N/A</v>
      </c>
      <c r="E53" s="23">
        <v>165892</v>
      </c>
      <c r="F53" s="5" t="str">
        <f t="shared" si="19"/>
        <v>N/A</v>
      </c>
      <c r="G53" s="23">
        <v>172035</v>
      </c>
      <c r="H53" s="5" t="str">
        <f t="shared" si="20"/>
        <v>N/A</v>
      </c>
      <c r="I53" s="8">
        <v>2.2869999999999999</v>
      </c>
      <c r="J53" s="8">
        <v>3.7029999999999998</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05" t="str">
        <f t="shared" si="4"/>
        <v>N/A</v>
      </c>
    </row>
    <row r="55" spans="1:12" x14ac:dyDescent="0.2">
      <c r="A55" s="128" t="s">
        <v>955</v>
      </c>
      <c r="B55" s="22" t="s">
        <v>213</v>
      </c>
      <c r="C55" s="4">
        <v>99.999698789999997</v>
      </c>
      <c r="D55" s="27" t="str">
        <f>IF($B55="N/A","N/A",IF(C55&gt;10,"No",IF(C55&lt;-10,"No","Yes")))</f>
        <v>N/A</v>
      </c>
      <c r="E55" s="4">
        <v>99.999701518999998</v>
      </c>
      <c r="F55" s="27" t="str">
        <f>IF($B55="N/A","N/A",IF(E55&gt;10,"No",IF(E55&lt;-10,"No","Yes")))</f>
        <v>N/A</v>
      </c>
      <c r="G55" s="4">
        <v>99.999859342999997</v>
      </c>
      <c r="H55" s="27" t="str">
        <f>IF($B55="N/A","N/A",IF(G55&gt;10,"No",IF(G55&lt;-10,"No","Yes")))</f>
        <v>N/A</v>
      </c>
      <c r="I55" s="8">
        <v>0</v>
      </c>
      <c r="J55" s="8">
        <v>2.0000000000000001E-4</v>
      </c>
      <c r="K55" s="22" t="s">
        <v>213</v>
      </c>
      <c r="L55" s="105" t="str">
        <f t="shared" si="4"/>
        <v>N/A</v>
      </c>
    </row>
    <row r="56" spans="1:12" x14ac:dyDescent="0.2">
      <c r="A56" s="128" t="s">
        <v>177</v>
      </c>
      <c r="B56" s="22" t="s">
        <v>213</v>
      </c>
      <c r="C56" s="4">
        <v>58.778040779000001</v>
      </c>
      <c r="D56" s="27" t="str">
        <f t="shared" ref="D56:D57" si="21">IF($B56="N/A","N/A",IF(C56&gt;10,"No",IF(C56&lt;-10,"No","Yes")))</f>
        <v>N/A</v>
      </c>
      <c r="E56" s="4">
        <v>58.896218249</v>
      </c>
      <c r="F56" s="27" t="str">
        <f t="shared" ref="F56:F57" si="22">IF($B56="N/A","N/A",IF(E56&gt;10,"No",IF(E56&lt;-10,"No","Yes")))</f>
        <v>N/A</v>
      </c>
      <c r="G56" s="4">
        <v>58.557594659999999</v>
      </c>
      <c r="H56" s="27" t="str">
        <f t="shared" ref="H56:H57" si="23">IF($B56="N/A","N/A",IF(G56&gt;10,"No",IF(G56&lt;-10,"No","Yes")))</f>
        <v>N/A</v>
      </c>
      <c r="I56" s="8">
        <v>0.2011</v>
      </c>
      <c r="J56" s="8">
        <v>-0.57499999999999996</v>
      </c>
      <c r="K56" s="28" t="s">
        <v>735</v>
      </c>
      <c r="L56" s="105" t="str">
        <f>IF(J56="Div by 0", "N/A", IF(OR(J56="N/A",K56="N/A"),"N/A", IF(J56&gt;VALUE(MID(K56,1,2)), "No", IF(J56&lt;-1*VALUE(MID(K56,1,2)), "No", "Yes"))))</f>
        <v>Yes</v>
      </c>
    </row>
    <row r="57" spans="1:12" x14ac:dyDescent="0.2">
      <c r="A57" s="151" t="s">
        <v>178</v>
      </c>
      <c r="B57" s="22" t="s">
        <v>213</v>
      </c>
      <c r="C57" s="4">
        <v>41.221658011000002</v>
      </c>
      <c r="D57" s="27" t="str">
        <f t="shared" si="21"/>
        <v>N/A</v>
      </c>
      <c r="E57" s="4">
        <v>41.103483269999998</v>
      </c>
      <c r="F57" s="27" t="str">
        <f t="shared" si="22"/>
        <v>N/A</v>
      </c>
      <c r="G57" s="4">
        <v>41.442264684000001</v>
      </c>
      <c r="H57" s="27" t="str">
        <f t="shared" si="23"/>
        <v>N/A</v>
      </c>
      <c r="I57" s="8">
        <v>-0.28699999999999998</v>
      </c>
      <c r="J57" s="8">
        <v>0.82420000000000004</v>
      </c>
      <c r="K57" s="28" t="s">
        <v>735</v>
      </c>
      <c r="L57" s="105" t="str">
        <f>IF(J57="Div by 0", "N/A", IF(OR(J57="N/A",K57="N/A"),"N/A", IF(J57&gt;VALUE(MID(K57,1,2)), "No", IF(J57&lt;-1*VALUE(MID(K57,1,2)), "No", "Yes"))))</f>
        <v>Yes</v>
      </c>
    </row>
    <row r="58" spans="1:12" x14ac:dyDescent="0.2">
      <c r="A58" s="152" t="s">
        <v>681</v>
      </c>
      <c r="B58" s="22" t="s">
        <v>282</v>
      </c>
      <c r="C58" s="4">
        <v>55.028627511000003</v>
      </c>
      <c r="D58" s="27" t="str">
        <f>IF($B58="N/A","N/A",IF(C58&gt;70,"No",IF(C58&lt;40,"No","Yes")))</f>
        <v>Yes</v>
      </c>
      <c r="E58" s="4">
        <v>55.240376484000002</v>
      </c>
      <c r="F58" s="27" t="str">
        <f>IF($B58="N/A","N/A",IF(E58&gt;70,"No",IF(E58&lt;40,"No","Yes")))</f>
        <v>Yes</v>
      </c>
      <c r="G58" s="4">
        <v>59.135177560000002</v>
      </c>
      <c r="H58" s="27" t="str">
        <f>IF($B58="N/A","N/A",IF(G58&gt;70,"No",IF(G58&lt;40,"No","Yes")))</f>
        <v>Yes</v>
      </c>
      <c r="I58" s="8">
        <v>0.38479999999999998</v>
      </c>
      <c r="J58" s="8">
        <v>7.0510000000000002</v>
      </c>
      <c r="K58" s="28" t="s">
        <v>735</v>
      </c>
      <c r="L58" s="105" t="str">
        <f t="shared" si="4"/>
        <v>Yes</v>
      </c>
    </row>
    <row r="59" spans="1:12" x14ac:dyDescent="0.2">
      <c r="A59" s="128" t="s">
        <v>682</v>
      </c>
      <c r="B59" s="22" t="s">
        <v>213</v>
      </c>
      <c r="C59" s="4">
        <v>73.641765438999997</v>
      </c>
      <c r="D59" s="27" t="str">
        <f>IF($B59="N/A","N/A",IF(C59&gt;10,"No",IF(C59&lt;-10,"No","Yes")))</f>
        <v>N/A</v>
      </c>
      <c r="E59" s="4">
        <v>74.011115545999999</v>
      </c>
      <c r="F59" s="27" t="str">
        <f>IF($B59="N/A","N/A",IF(E59&gt;10,"No",IF(E59&lt;-10,"No","Yes")))</f>
        <v>N/A</v>
      </c>
      <c r="G59" s="4">
        <v>73.596295721999994</v>
      </c>
      <c r="H59" s="27" t="str">
        <f>IF($B59="N/A","N/A",IF(G59&gt;10,"No",IF(G59&lt;-10,"No","Yes")))</f>
        <v>N/A</v>
      </c>
      <c r="I59" s="8">
        <v>0.50149999999999995</v>
      </c>
      <c r="J59" s="8">
        <v>-0.56000000000000005</v>
      </c>
      <c r="K59" s="22" t="s">
        <v>213</v>
      </c>
      <c r="L59" s="105" t="str">
        <f t="shared" si="4"/>
        <v>N/A</v>
      </c>
    </row>
    <row r="60" spans="1:12" x14ac:dyDescent="0.2">
      <c r="A60" s="128" t="s">
        <v>683</v>
      </c>
      <c r="B60" s="22" t="s">
        <v>213</v>
      </c>
      <c r="C60" s="4">
        <v>79.438189191999996</v>
      </c>
      <c r="D60" s="27" t="str">
        <f t="shared" ref="D60:D66" si="24">IF($B60="N/A","N/A",IF(C60&gt;10,"No",IF(C60&lt;-10,"No","Yes")))</f>
        <v>N/A</v>
      </c>
      <c r="E60" s="4">
        <v>80.777545888000006</v>
      </c>
      <c r="F60" s="27" t="str">
        <f t="shared" ref="F60:F66" si="25">IF($B60="N/A","N/A",IF(E60&gt;10,"No",IF(E60&lt;-10,"No","Yes")))</f>
        <v>N/A</v>
      </c>
      <c r="G60" s="4">
        <v>80.414972478999999</v>
      </c>
      <c r="H60" s="27" t="str">
        <f t="shared" ref="H60:H66" si="26">IF($B60="N/A","N/A",IF(G60&gt;10,"No",IF(G60&lt;-10,"No","Yes")))</f>
        <v>N/A</v>
      </c>
      <c r="I60" s="8">
        <v>1.6859999999999999</v>
      </c>
      <c r="J60" s="8">
        <v>-0.44900000000000001</v>
      </c>
      <c r="K60" s="22" t="s">
        <v>213</v>
      </c>
      <c r="L60" s="105" t="str">
        <f t="shared" si="4"/>
        <v>N/A</v>
      </c>
    </row>
    <row r="61" spans="1:12" x14ac:dyDescent="0.2">
      <c r="A61" s="128" t="s">
        <v>1733</v>
      </c>
      <c r="B61" s="22" t="s">
        <v>213</v>
      </c>
      <c r="C61" s="4">
        <v>52.917286717000003</v>
      </c>
      <c r="D61" s="27" t="str">
        <f t="shared" si="24"/>
        <v>N/A</v>
      </c>
      <c r="E61" s="4">
        <v>52.803784890999999</v>
      </c>
      <c r="F61" s="27" t="str">
        <f t="shared" si="25"/>
        <v>N/A</v>
      </c>
      <c r="G61" s="4">
        <v>59.341760368000003</v>
      </c>
      <c r="H61" s="27" t="str">
        <f t="shared" si="26"/>
        <v>N/A</v>
      </c>
      <c r="I61" s="8">
        <v>-0.214</v>
      </c>
      <c r="J61" s="8">
        <v>12.38</v>
      </c>
      <c r="K61" s="22" t="s">
        <v>213</v>
      </c>
      <c r="L61" s="105" t="str">
        <f t="shared" si="4"/>
        <v>N/A</v>
      </c>
    </row>
    <row r="62" spans="1:12" x14ac:dyDescent="0.2">
      <c r="A62" s="128" t="s">
        <v>684</v>
      </c>
      <c r="B62" s="22" t="s">
        <v>213</v>
      </c>
      <c r="C62" s="4">
        <v>26.364862330000001</v>
      </c>
      <c r="D62" s="27" t="str">
        <f t="shared" si="24"/>
        <v>N/A</v>
      </c>
      <c r="E62" s="4">
        <v>26.290188739000001</v>
      </c>
      <c r="F62" s="27" t="str">
        <f t="shared" si="25"/>
        <v>N/A</v>
      </c>
      <c r="G62" s="4">
        <v>28.916456926999999</v>
      </c>
      <c r="H62" s="27" t="str">
        <f t="shared" si="26"/>
        <v>N/A</v>
      </c>
      <c r="I62" s="8">
        <v>-0.28299999999999997</v>
      </c>
      <c r="J62" s="8">
        <v>9.99</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1.1326002213999999</v>
      </c>
      <c r="D64" s="27" t="str">
        <f t="shared" si="24"/>
        <v>N/A</v>
      </c>
      <c r="E64" s="4">
        <v>1.1238794536000001</v>
      </c>
      <c r="F64" s="27" t="str">
        <f t="shared" si="25"/>
        <v>N/A</v>
      </c>
      <c r="G64" s="4">
        <v>1.0606445635999999</v>
      </c>
      <c r="H64" s="27" t="str">
        <f t="shared" si="26"/>
        <v>N/A</v>
      </c>
      <c r="I64" s="8">
        <v>-0.77</v>
      </c>
      <c r="J64" s="8">
        <v>-5.63</v>
      </c>
      <c r="K64" s="22" t="s">
        <v>213</v>
      </c>
      <c r="L64" s="105" t="str">
        <f t="shared" si="4"/>
        <v>N/A</v>
      </c>
    </row>
    <row r="65" spans="1:12" x14ac:dyDescent="0.2">
      <c r="A65" s="104" t="s">
        <v>147</v>
      </c>
      <c r="B65" s="22" t="s">
        <v>213</v>
      </c>
      <c r="C65" s="4">
        <v>1.1400300708</v>
      </c>
      <c r="D65" s="27" t="str">
        <f t="shared" si="24"/>
        <v>N/A</v>
      </c>
      <c r="E65" s="4">
        <v>1.1477081654000001</v>
      </c>
      <c r="F65" s="27" t="str">
        <f t="shared" si="25"/>
        <v>N/A</v>
      </c>
      <c r="G65" s="4">
        <v>1.0926204982000001</v>
      </c>
      <c r="H65" s="27" t="str">
        <f t="shared" si="26"/>
        <v>N/A</v>
      </c>
      <c r="I65" s="8">
        <v>0.67349999999999999</v>
      </c>
      <c r="J65" s="8">
        <v>-4.8</v>
      </c>
      <c r="K65" s="22" t="s">
        <v>213</v>
      </c>
      <c r="L65" s="105" t="str">
        <f t="shared" si="4"/>
        <v>N/A</v>
      </c>
    </row>
    <row r="66" spans="1:12" x14ac:dyDescent="0.2">
      <c r="A66" s="104" t="s">
        <v>148</v>
      </c>
      <c r="B66" s="22" t="s">
        <v>213</v>
      </c>
      <c r="C66" s="4">
        <v>1.2425419121000001</v>
      </c>
      <c r="D66" s="27" t="str">
        <f t="shared" si="24"/>
        <v>N/A</v>
      </c>
      <c r="E66" s="4">
        <v>1.2459580734</v>
      </c>
      <c r="F66" s="27" t="str">
        <f t="shared" si="25"/>
        <v>N/A</v>
      </c>
      <c r="G66" s="4">
        <v>1.1723727925</v>
      </c>
      <c r="H66" s="27" t="str">
        <f t="shared" si="26"/>
        <v>N/A</v>
      </c>
      <c r="I66" s="8">
        <v>0.27489999999999998</v>
      </c>
      <c r="J66" s="8">
        <v>-5.91</v>
      </c>
      <c r="K66" s="22" t="s">
        <v>213</v>
      </c>
      <c r="L66" s="105" t="str">
        <f t="shared" si="4"/>
        <v>N/A</v>
      </c>
    </row>
    <row r="67" spans="1:12" x14ac:dyDescent="0.2">
      <c r="A67" s="128" t="s">
        <v>956</v>
      </c>
      <c r="B67" s="30" t="s">
        <v>213</v>
      </c>
      <c r="C67" s="1">
        <v>4879</v>
      </c>
      <c r="D67" s="7" t="str">
        <f>IF($B67="N/A","N/A",IF(C67&gt;10,"No",IF(C67&lt;-10,"No","Yes")))</f>
        <v>N/A</v>
      </c>
      <c r="E67" s="1">
        <v>4727</v>
      </c>
      <c r="F67" s="7" t="str">
        <f>IF($B67="N/A","N/A",IF(E67&gt;10,"No",IF(E67&lt;-10,"No","Yes")))</f>
        <v>N/A</v>
      </c>
      <c r="G67" s="1">
        <v>4681</v>
      </c>
      <c r="H67" s="7" t="str">
        <f>IF($B67="N/A","N/A",IF(G67&gt;10,"No",IF(G67&lt;-10,"No","Yes")))</f>
        <v>N/A</v>
      </c>
      <c r="I67" s="8">
        <v>-3.12</v>
      </c>
      <c r="J67" s="8">
        <v>-0.97299999999999998</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05" t="str">
        <f t="shared" si="4"/>
        <v>N/A</v>
      </c>
    </row>
    <row r="69" spans="1:12" x14ac:dyDescent="0.2">
      <c r="A69" s="104" t="s">
        <v>202</v>
      </c>
      <c r="B69" s="30" t="s">
        <v>217</v>
      </c>
      <c r="C69" s="1">
        <v>519</v>
      </c>
      <c r="D69" s="27" t="str">
        <f t="shared" si="27"/>
        <v>No</v>
      </c>
      <c r="E69" s="1">
        <v>334</v>
      </c>
      <c r="F69" s="27" t="str">
        <f t="shared" si="28"/>
        <v>No</v>
      </c>
      <c r="G69" s="1">
        <v>342</v>
      </c>
      <c r="H69" s="27" t="str">
        <f t="shared" si="29"/>
        <v>No</v>
      </c>
      <c r="I69" s="8">
        <v>-35.6</v>
      </c>
      <c r="J69" s="8">
        <v>2.395</v>
      </c>
      <c r="K69" s="22" t="s">
        <v>213</v>
      </c>
      <c r="L69" s="105" t="str">
        <f t="shared" si="4"/>
        <v>N/A</v>
      </c>
    </row>
    <row r="70" spans="1:12" x14ac:dyDescent="0.2">
      <c r="A70" s="104" t="s">
        <v>203</v>
      </c>
      <c r="B70" s="43" t="s">
        <v>213</v>
      </c>
      <c r="C70" s="9">
        <v>45.279383430000003</v>
      </c>
      <c r="D70" s="7" t="str">
        <f>IF($B70="N/A","N/A",IF(C70&gt;10,"No",IF(C70&lt;-10,"No","Yes")))</f>
        <v>N/A</v>
      </c>
      <c r="E70" s="9">
        <v>46.706586825999999</v>
      </c>
      <c r="F70" s="7" t="str">
        <f>IF($B70="N/A","N/A",IF(E70&gt;10,"No",IF(E70&lt;-10,"No","Yes")))</f>
        <v>N/A</v>
      </c>
      <c r="G70" s="9">
        <v>45.906432748999997</v>
      </c>
      <c r="H70" s="7" t="str">
        <f>IF($B70="N/A","N/A",IF(G70&gt;10,"No",IF(G70&lt;-10,"No","Yes")))</f>
        <v>N/A</v>
      </c>
      <c r="I70" s="8">
        <v>3.1520000000000001</v>
      </c>
      <c r="J70" s="8">
        <v>-1.71</v>
      </c>
      <c r="K70" s="43" t="s">
        <v>213</v>
      </c>
      <c r="L70" s="105" t="str">
        <f t="shared" si="4"/>
        <v>N/A</v>
      </c>
    </row>
    <row r="71" spans="1:12" x14ac:dyDescent="0.2">
      <c r="A71" s="128" t="s">
        <v>65</v>
      </c>
      <c r="B71" s="30" t="s">
        <v>213</v>
      </c>
      <c r="C71" s="1">
        <v>316948</v>
      </c>
      <c r="D71" s="7" t="str">
        <f>IF($B71="N/A","N/A",IF(C71&gt;10,"No",IF(C71&lt;-10,"No","Yes")))</f>
        <v>N/A</v>
      </c>
      <c r="E71" s="1">
        <v>323576</v>
      </c>
      <c r="F71" s="7" t="str">
        <f>IF($B71="N/A","N/A",IF(E71&gt;10,"No",IF(E71&lt;-10,"No","Yes")))</f>
        <v>N/A</v>
      </c>
      <c r="G71" s="1">
        <v>334437</v>
      </c>
      <c r="H71" s="7" t="str">
        <f>IF($B71="N/A","N/A",IF(G71&gt;10,"No",IF(G71&lt;-10,"No","Yes")))</f>
        <v>N/A</v>
      </c>
      <c r="I71" s="8">
        <v>2.0910000000000002</v>
      </c>
      <c r="J71" s="8">
        <v>3.3570000000000002</v>
      </c>
      <c r="K71" s="30" t="s">
        <v>735</v>
      </c>
      <c r="L71" s="105" t="str">
        <f t="shared" ref="L71:L103" si="30">IF(J71="Div by 0", "N/A", IF(K71="N/A","N/A", IF(J71&gt;VALUE(MID(K71,1,2)), "No", IF(J71&lt;-1*VALUE(MID(K71,1,2)), "No", "Yes"))))</f>
        <v>Yes</v>
      </c>
    </row>
    <row r="72" spans="1:12" x14ac:dyDescent="0.2">
      <c r="A72" s="137" t="s">
        <v>66</v>
      </c>
      <c r="B72" s="30" t="s">
        <v>213</v>
      </c>
      <c r="C72" s="1">
        <v>283241.84000000003</v>
      </c>
      <c r="D72" s="7" t="str">
        <f>IF($B72="N/A","N/A",IF(C72&gt;10,"No",IF(C72&lt;-10,"No","Yes")))</f>
        <v>N/A</v>
      </c>
      <c r="E72" s="1">
        <v>289825.28000000003</v>
      </c>
      <c r="F72" s="7" t="str">
        <f>IF($B72="N/A","N/A",IF(E72&gt;10,"No",IF(E72&lt;-10,"No","Yes")))</f>
        <v>N/A</v>
      </c>
      <c r="G72" s="1">
        <v>298767.8</v>
      </c>
      <c r="H72" s="7" t="str">
        <f>IF($B72="N/A","N/A",IF(G72&gt;10,"No",IF(G72&lt;-10,"No","Yes")))</f>
        <v>N/A</v>
      </c>
      <c r="I72" s="8">
        <v>2.3239999999999998</v>
      </c>
      <c r="J72" s="8">
        <v>3.085</v>
      </c>
      <c r="K72" s="30" t="s">
        <v>736</v>
      </c>
      <c r="L72" s="105" t="str">
        <f t="shared" si="30"/>
        <v>Yes</v>
      </c>
    </row>
    <row r="73" spans="1:12" x14ac:dyDescent="0.2">
      <c r="A73" s="104" t="s">
        <v>67</v>
      </c>
      <c r="B73" s="22" t="s">
        <v>283</v>
      </c>
      <c r="C73" s="4">
        <v>96.400006309999995</v>
      </c>
      <c r="D73" s="27" t="str">
        <f>IF($B73="N/A","N/A",IF(C73&gt;=90,"Yes","No"))</f>
        <v>Yes</v>
      </c>
      <c r="E73" s="4">
        <v>96.532448294000005</v>
      </c>
      <c r="F73" s="27" t="str">
        <f>IF($B73="N/A","N/A",IF(E73&gt;=90,"Yes","No"))</f>
        <v>Yes</v>
      </c>
      <c r="G73" s="4">
        <v>96.630142754000005</v>
      </c>
      <c r="H73" s="27" t="str">
        <f>IF($B73="N/A","N/A",IF(G73&gt;=90,"Yes","No"))</f>
        <v>Yes</v>
      </c>
      <c r="I73" s="8">
        <v>0.13739999999999999</v>
      </c>
      <c r="J73" s="8">
        <v>0.1012</v>
      </c>
      <c r="K73" s="28" t="s">
        <v>735</v>
      </c>
      <c r="L73" s="105" t="str">
        <f t="shared" si="30"/>
        <v>Yes</v>
      </c>
    </row>
    <row r="74" spans="1:12" x14ac:dyDescent="0.2">
      <c r="A74" s="128" t="s">
        <v>957</v>
      </c>
      <c r="B74" s="22" t="s">
        <v>283</v>
      </c>
      <c r="C74" s="4">
        <v>96.437314900000004</v>
      </c>
      <c r="D74" s="27" t="str">
        <f>IF($B74="N/A","N/A",IF(C74&gt;=90,"Yes","No"))</f>
        <v>Yes</v>
      </c>
      <c r="E74" s="4">
        <v>96.566462983999998</v>
      </c>
      <c r="F74" s="27" t="str">
        <f>IF($B74="N/A","N/A",IF(E74&gt;=90,"Yes","No"))</f>
        <v>Yes</v>
      </c>
      <c r="G74" s="4">
        <v>96.637784108000005</v>
      </c>
      <c r="H74" s="27" t="str">
        <f>IF($B74="N/A","N/A",IF(G74&gt;=90,"Yes","No"))</f>
        <v>Yes</v>
      </c>
      <c r="I74" s="8">
        <v>0.13389999999999999</v>
      </c>
      <c r="J74" s="8">
        <v>7.3899999999999993E-2</v>
      </c>
      <c r="K74" s="28" t="s">
        <v>735</v>
      </c>
      <c r="L74" s="105" t="str">
        <f t="shared" si="30"/>
        <v>Yes</v>
      </c>
    </row>
    <row r="75" spans="1:12" x14ac:dyDescent="0.2">
      <c r="A75" s="151" t="s">
        <v>958</v>
      </c>
      <c r="B75" s="30" t="s">
        <v>284</v>
      </c>
      <c r="C75" s="9">
        <v>43.715971023000002</v>
      </c>
      <c r="D75" s="27" t="str">
        <f>IF($B75="N/A","N/A",IF(C75&gt;55,"No",IF(C75&lt;30,"No","Yes")))</f>
        <v>Yes</v>
      </c>
      <c r="E75" s="9">
        <v>44.251083641000001</v>
      </c>
      <c r="F75" s="27" t="str">
        <f>IF($B75="N/A","N/A",IF(E75&gt;55,"No",IF(E75&lt;30,"No","Yes")))</f>
        <v>Yes</v>
      </c>
      <c r="G75" s="9">
        <v>44.685502110999998</v>
      </c>
      <c r="H75" s="27" t="str">
        <f>IF($B75="N/A","N/A",IF(G75&gt;55,"No",IF(G75&lt;30,"No","Yes")))</f>
        <v>Yes</v>
      </c>
      <c r="I75" s="8">
        <v>1.224</v>
      </c>
      <c r="J75" s="8">
        <v>0.98170000000000002</v>
      </c>
      <c r="K75" s="30" t="s">
        <v>735</v>
      </c>
      <c r="L75" s="105" t="str">
        <f t="shared" si="30"/>
        <v>Yes</v>
      </c>
    </row>
    <row r="76" spans="1:12" ht="12.95" customHeight="1" x14ac:dyDescent="0.2">
      <c r="A76" s="128" t="s">
        <v>1708</v>
      </c>
      <c r="B76" s="30" t="s">
        <v>278</v>
      </c>
      <c r="C76" s="9">
        <v>0.15933213020000001</v>
      </c>
      <c r="D76" s="27" t="str">
        <f>IF($B76="N/A","N/A",IF(C76&gt;=5,"No",IF(C76&lt;0,"No","Yes")))</f>
        <v>Yes</v>
      </c>
      <c r="E76" s="9">
        <v>0.19037258630000001</v>
      </c>
      <c r="F76" s="27" t="str">
        <f>IF($B76="N/A","N/A",IF(E76&gt;=5,"No",IF(E76&lt;0,"No","Yes")))</f>
        <v>Yes</v>
      </c>
      <c r="G76" s="9">
        <v>0.1701366775</v>
      </c>
      <c r="H76" s="27" t="str">
        <f>IF($B76="N/A","N/A",IF(G76&gt;=5,"No",IF(G76&lt;0,"No","Yes")))</f>
        <v>Yes</v>
      </c>
      <c r="I76" s="8">
        <v>19.48</v>
      </c>
      <c r="J76" s="8">
        <v>-10.6</v>
      </c>
      <c r="K76" s="30" t="s">
        <v>213</v>
      </c>
      <c r="L76" s="105" t="str">
        <f t="shared" si="30"/>
        <v>N/A</v>
      </c>
    </row>
    <row r="77" spans="1:12" ht="12.95" customHeight="1" x14ac:dyDescent="0.2">
      <c r="A77" s="128" t="s">
        <v>1709</v>
      </c>
      <c r="B77" s="30" t="s">
        <v>213</v>
      </c>
      <c r="C77" s="9">
        <v>26.471219254000001</v>
      </c>
      <c r="D77" s="30" t="s">
        <v>213</v>
      </c>
      <c r="E77" s="9">
        <v>28.232007318000001</v>
      </c>
      <c r="F77" s="30" t="s">
        <v>213</v>
      </c>
      <c r="G77" s="9">
        <v>28.950146065999999</v>
      </c>
      <c r="H77" s="30" t="s">
        <v>213</v>
      </c>
      <c r="I77" s="8">
        <v>6.6520000000000001</v>
      </c>
      <c r="J77" s="8">
        <v>2.544</v>
      </c>
      <c r="K77" s="30" t="s">
        <v>213</v>
      </c>
      <c r="L77" s="105" t="str">
        <f t="shared" si="30"/>
        <v>N/A</v>
      </c>
    </row>
    <row r="78" spans="1:12" ht="12.95" customHeight="1" x14ac:dyDescent="0.2">
      <c r="A78" s="128" t="s">
        <v>1710</v>
      </c>
      <c r="B78" s="30" t="s">
        <v>213</v>
      </c>
      <c r="C78" s="9">
        <v>4.9601196411000004</v>
      </c>
      <c r="D78" s="30" t="s">
        <v>213</v>
      </c>
      <c r="E78" s="9">
        <v>4.7682770044999998</v>
      </c>
      <c r="F78" s="30" t="s">
        <v>213</v>
      </c>
      <c r="G78" s="9">
        <v>4.6379437682000004</v>
      </c>
      <c r="H78" s="30" t="s">
        <v>213</v>
      </c>
      <c r="I78" s="8">
        <v>-3.87</v>
      </c>
      <c r="J78" s="8">
        <v>-2.73</v>
      </c>
      <c r="K78" s="30" t="s">
        <v>213</v>
      </c>
      <c r="L78" s="105" t="str">
        <f t="shared" si="30"/>
        <v>N/A</v>
      </c>
    </row>
    <row r="79" spans="1:12" ht="12.95" customHeight="1" x14ac:dyDescent="0.2">
      <c r="A79" s="128" t="s">
        <v>1711</v>
      </c>
      <c r="B79" s="30" t="s">
        <v>213</v>
      </c>
      <c r="C79" s="9">
        <v>14.518469907</v>
      </c>
      <c r="D79" s="30" t="s">
        <v>213</v>
      </c>
      <c r="E79" s="9">
        <v>14.145054021</v>
      </c>
      <c r="F79" s="30" t="s">
        <v>213</v>
      </c>
      <c r="G79" s="9">
        <v>14.344405673000001</v>
      </c>
      <c r="H79" s="30" t="s">
        <v>213</v>
      </c>
      <c r="I79" s="8">
        <v>-2.57</v>
      </c>
      <c r="J79" s="8">
        <v>1.409</v>
      </c>
      <c r="K79" s="30" t="s">
        <v>213</v>
      </c>
      <c r="L79" s="105" t="str">
        <f t="shared" si="30"/>
        <v>N/A</v>
      </c>
    </row>
    <row r="80" spans="1:12" ht="12.95" customHeight="1" x14ac:dyDescent="0.2">
      <c r="A80" s="128" t="s">
        <v>1712</v>
      </c>
      <c r="B80" s="30" t="s">
        <v>213</v>
      </c>
      <c r="C80" s="9">
        <v>1.2191274277999999</v>
      </c>
      <c r="D80" s="30" t="s">
        <v>213</v>
      </c>
      <c r="E80" s="9">
        <v>1.0485944569000001</v>
      </c>
      <c r="F80" s="30" t="s">
        <v>213</v>
      </c>
      <c r="G80" s="9">
        <v>0.96729727870000004</v>
      </c>
      <c r="H80" s="30" t="s">
        <v>213</v>
      </c>
      <c r="I80" s="8">
        <v>-14</v>
      </c>
      <c r="J80" s="8">
        <v>-7.75</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9.7088481391000006</v>
      </c>
      <c r="D82" s="30" t="s">
        <v>213</v>
      </c>
      <c r="E82" s="9">
        <v>9.6116522857</v>
      </c>
      <c r="F82" s="30" t="s">
        <v>213</v>
      </c>
      <c r="G82" s="9">
        <v>9.8942401707999998</v>
      </c>
      <c r="H82" s="30" t="s">
        <v>213</v>
      </c>
      <c r="I82" s="8">
        <v>-1</v>
      </c>
      <c r="J82" s="8">
        <v>2.94</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42.962883501</v>
      </c>
      <c r="D84" s="30" t="s">
        <v>213</v>
      </c>
      <c r="E84" s="9">
        <v>42.004042327000001</v>
      </c>
      <c r="F84" s="30" t="s">
        <v>213</v>
      </c>
      <c r="G84" s="9">
        <v>41.035830365999999</v>
      </c>
      <c r="H84" s="30" t="s">
        <v>213</v>
      </c>
      <c r="I84" s="8">
        <v>-2.23</v>
      </c>
      <c r="J84" s="8">
        <v>-2.31</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49.301462700999998</v>
      </c>
      <c r="D87" s="30" t="s">
        <v>213</v>
      </c>
      <c r="E87" s="9">
        <v>48.011286374999997</v>
      </c>
      <c r="F87" s="30" t="s">
        <v>213</v>
      </c>
      <c r="G87" s="9">
        <v>46.811208090000001</v>
      </c>
      <c r="H87" s="30" t="s">
        <v>213</v>
      </c>
      <c r="I87" s="8">
        <v>-2.62</v>
      </c>
      <c r="J87" s="8">
        <v>-2.5</v>
      </c>
      <c r="K87" s="30" t="s">
        <v>213</v>
      </c>
      <c r="L87" s="105" t="str">
        <f t="shared" si="30"/>
        <v>N/A</v>
      </c>
    </row>
    <row r="88" spans="1:12" x14ac:dyDescent="0.2">
      <c r="A88" s="128" t="s">
        <v>960</v>
      </c>
      <c r="B88" s="30" t="s">
        <v>213</v>
      </c>
      <c r="C88" s="9">
        <v>50.698537299000002</v>
      </c>
      <c r="D88" s="30" t="s">
        <v>213</v>
      </c>
      <c r="E88" s="9">
        <v>51.988713625000003</v>
      </c>
      <c r="F88" s="30" t="s">
        <v>213</v>
      </c>
      <c r="G88" s="9">
        <v>53.188791909999999</v>
      </c>
      <c r="H88" s="30" t="s">
        <v>213</v>
      </c>
      <c r="I88" s="8">
        <v>2.5449999999999999</v>
      </c>
      <c r="J88" s="8">
        <v>2.3079999999999998</v>
      </c>
      <c r="K88" s="30" t="s">
        <v>213</v>
      </c>
      <c r="L88" s="105" t="str">
        <f t="shared" si="30"/>
        <v>N/A</v>
      </c>
    </row>
    <row r="89" spans="1:12" x14ac:dyDescent="0.2">
      <c r="A89" s="151" t="s">
        <v>68</v>
      </c>
      <c r="B89" s="30" t="s">
        <v>213</v>
      </c>
      <c r="C89" s="1">
        <v>3890</v>
      </c>
      <c r="D89" s="7" t="str">
        <f>IF($B89="N/A","N/A",IF(C89&gt;10,"No",IF(C89&lt;-10,"No","Yes")))</f>
        <v>N/A</v>
      </c>
      <c r="E89" s="1">
        <v>3646</v>
      </c>
      <c r="F89" s="7" t="str">
        <f>IF($B89="N/A","N/A",IF(E89&gt;10,"No",IF(E89&lt;-10,"No","Yes")))</f>
        <v>N/A</v>
      </c>
      <c r="G89" s="1">
        <v>3540</v>
      </c>
      <c r="H89" s="7" t="str">
        <f>IF($B89="N/A","N/A",IF(G89&gt;10,"No",IF(G89&lt;-10,"No","Yes")))</f>
        <v>N/A</v>
      </c>
      <c r="I89" s="8">
        <v>-6.27</v>
      </c>
      <c r="J89" s="8">
        <v>-2.91</v>
      </c>
      <c r="K89" s="30" t="s">
        <v>735</v>
      </c>
      <c r="L89" s="105" t="str">
        <f t="shared" si="30"/>
        <v>Yes</v>
      </c>
    </row>
    <row r="90" spans="1:12" x14ac:dyDescent="0.2">
      <c r="A90" s="128" t="s">
        <v>109</v>
      </c>
      <c r="B90" s="30" t="s">
        <v>213</v>
      </c>
      <c r="C90" s="9">
        <v>3.1619537274999998</v>
      </c>
      <c r="D90" s="27" t="str">
        <f>IF($B90="N/A","N/A",IF(C90&gt;10,"No",IF(C90&lt;-10,"No","Yes")))</f>
        <v>N/A</v>
      </c>
      <c r="E90" s="9">
        <v>3.6204059243</v>
      </c>
      <c r="F90" s="27" t="str">
        <f>IF($B90="N/A","N/A",IF(E90&gt;10,"No",IF(E90&lt;-10,"No","Yes")))</f>
        <v>N/A</v>
      </c>
      <c r="G90" s="9">
        <v>3.4463276835999999</v>
      </c>
      <c r="H90" s="27" t="str">
        <f>IF($B90="N/A","N/A",IF(G90&gt;10,"No",IF(G90&lt;-10,"No","Yes")))</f>
        <v>N/A</v>
      </c>
      <c r="I90" s="8">
        <v>14.5</v>
      </c>
      <c r="J90" s="8">
        <v>-4.8099999999999996</v>
      </c>
      <c r="K90" s="30" t="s">
        <v>735</v>
      </c>
      <c r="L90" s="105" t="str">
        <f t="shared" si="30"/>
        <v>Yes</v>
      </c>
    </row>
    <row r="91" spans="1:12" x14ac:dyDescent="0.2">
      <c r="A91" s="128" t="s">
        <v>110</v>
      </c>
      <c r="B91" s="30" t="s">
        <v>213</v>
      </c>
      <c r="C91" s="9">
        <v>1.233933162</v>
      </c>
      <c r="D91" s="27" t="str">
        <f>IF($B91="N/A","N/A",IF(C91&gt;10,"No",IF(C91&lt;-10,"No","Yes")))</f>
        <v>N/A</v>
      </c>
      <c r="E91" s="9">
        <v>1.4536478332</v>
      </c>
      <c r="F91" s="27" t="str">
        <f>IF($B91="N/A","N/A",IF(E91&gt;10,"No",IF(E91&lt;-10,"No","Yes")))</f>
        <v>N/A</v>
      </c>
      <c r="G91" s="9">
        <v>1.6949152542000001</v>
      </c>
      <c r="H91" s="27" t="str">
        <f>IF($B91="N/A","N/A",IF(G91&gt;10,"No",IF(G91&lt;-10,"No","Yes")))</f>
        <v>N/A</v>
      </c>
      <c r="I91" s="8">
        <v>17.809999999999999</v>
      </c>
      <c r="J91" s="8">
        <v>16.600000000000001</v>
      </c>
      <c r="K91" s="30" t="s">
        <v>735</v>
      </c>
      <c r="L91" s="105" t="str">
        <f t="shared" si="30"/>
        <v>No</v>
      </c>
    </row>
    <row r="92" spans="1:12" x14ac:dyDescent="0.2">
      <c r="A92" s="137" t="s">
        <v>7</v>
      </c>
      <c r="B92" s="30" t="s">
        <v>213</v>
      </c>
      <c r="C92" s="9">
        <v>0.96829763869999996</v>
      </c>
      <c r="D92" s="7" t="str">
        <f>IF($B92="N/A","N/A",IF(C92&gt;10,"No",IF(C92&lt;-10,"No","Yes")))</f>
        <v>N/A</v>
      </c>
      <c r="E92" s="9">
        <v>1.0393230648</v>
      </c>
      <c r="F92" s="7" t="str">
        <f>IF($B92="N/A","N/A",IF(E92&gt;10,"No",IF(E92&lt;-10,"No","Yes")))</f>
        <v>N/A</v>
      </c>
      <c r="G92" s="9">
        <v>1.113214148</v>
      </c>
      <c r="H92" s="7" t="str">
        <f>IF($B92="N/A","N/A",IF(G92&gt;10,"No",IF(G92&lt;-10,"No","Yes")))</f>
        <v>N/A</v>
      </c>
      <c r="I92" s="8">
        <v>7.335</v>
      </c>
      <c r="J92" s="8">
        <v>7.11</v>
      </c>
      <c r="K92" s="30" t="s">
        <v>736</v>
      </c>
      <c r="L92" s="105" t="str">
        <f t="shared" si="30"/>
        <v>Yes</v>
      </c>
    </row>
    <row r="93" spans="1:12" x14ac:dyDescent="0.2">
      <c r="A93" s="137" t="s">
        <v>180</v>
      </c>
      <c r="B93" s="30" t="s">
        <v>213</v>
      </c>
      <c r="C93" s="9">
        <v>64.330110933</v>
      </c>
      <c r="D93" s="7" t="str">
        <f t="shared" ref="D93:D94" si="31">IF($B93="N/A","N/A",IF(C93&gt;10,"No",IF(C93&lt;-10,"No","Yes")))</f>
        <v>N/A</v>
      </c>
      <c r="E93" s="9">
        <v>64.188629564999999</v>
      </c>
      <c r="F93" s="7" t="str">
        <f t="shared" ref="F93:F94" si="32">IF($B93="N/A","N/A",IF(E93&gt;10,"No",IF(E93&lt;-10,"No","Yes")))</f>
        <v>N/A</v>
      </c>
      <c r="G93" s="9">
        <v>64.079632337000007</v>
      </c>
      <c r="H93" s="7" t="str">
        <f t="shared" ref="H93:H94" si="33">IF($B93="N/A","N/A",IF(G93&gt;10,"No",IF(G93&lt;-10,"No","Yes")))</f>
        <v>N/A</v>
      </c>
      <c r="I93" s="8">
        <v>-0.22</v>
      </c>
      <c r="J93" s="8">
        <v>-0.17</v>
      </c>
      <c r="K93" s="30" t="s">
        <v>735</v>
      </c>
      <c r="L93" s="105" t="str">
        <f>IF(J93="Div by 0", "N/A", IF(OR(J93="N/A",K93="N/A"),"N/A", IF(J93&gt;VALUE(MID(K93,1,2)), "No", IF(J93&lt;-1*VALUE(MID(K93,1,2)), "No", "Yes"))))</f>
        <v>Yes</v>
      </c>
    </row>
    <row r="94" spans="1:12" x14ac:dyDescent="0.2">
      <c r="A94" s="137" t="s">
        <v>181</v>
      </c>
      <c r="B94" s="30" t="s">
        <v>213</v>
      </c>
      <c r="C94" s="9">
        <v>35.669889067</v>
      </c>
      <c r="D94" s="7" t="str">
        <f t="shared" si="31"/>
        <v>N/A</v>
      </c>
      <c r="E94" s="9">
        <v>35.811370435000001</v>
      </c>
      <c r="F94" s="7" t="str">
        <f t="shared" si="32"/>
        <v>N/A</v>
      </c>
      <c r="G94" s="9">
        <v>35.920367663</v>
      </c>
      <c r="H94" s="7" t="str">
        <f t="shared" si="33"/>
        <v>N/A</v>
      </c>
      <c r="I94" s="8">
        <v>0.39660000000000001</v>
      </c>
      <c r="J94" s="8">
        <v>0.3044</v>
      </c>
      <c r="K94" s="30" t="s">
        <v>735</v>
      </c>
      <c r="L94" s="105" t="str">
        <f>IF(J94="Div by 0", "N/A", IF(OR(J94="N/A",K94="N/A"),"N/A", IF(J94&gt;VALUE(MID(K94,1,2)), "No", IF(J94&lt;-1*VALUE(MID(K94,1,2)), "No", "Yes"))))</f>
        <v>Yes</v>
      </c>
    </row>
    <row r="95" spans="1:12" x14ac:dyDescent="0.2">
      <c r="A95" s="128" t="s">
        <v>8</v>
      </c>
      <c r="B95" s="30" t="s">
        <v>285</v>
      </c>
      <c r="C95" s="9">
        <v>5.8971818721</v>
      </c>
      <c r="D95" s="27" t="str">
        <f>IF($B95="N/A","N/A",IF(C95&gt;10,"No",IF(C95&lt;5,"No","Yes")))</f>
        <v>Yes</v>
      </c>
      <c r="E95" s="9">
        <v>5.8023462803000001</v>
      </c>
      <c r="F95" s="27" t="str">
        <f>IF($B95="N/A","N/A",IF(E95&gt;10,"No",IF(E95&lt;5,"No","Yes")))</f>
        <v>Yes</v>
      </c>
      <c r="G95" s="9">
        <v>5.6396271944</v>
      </c>
      <c r="H95" s="27" t="str">
        <f t="shared" ref="H95:H98" si="34">IF($B95="N/A","N/A",IF(G95&gt;10,"No",IF(G95&lt;5,"No","Yes")))</f>
        <v>Yes</v>
      </c>
      <c r="I95" s="8">
        <v>-1.61</v>
      </c>
      <c r="J95" s="8">
        <v>-2.8</v>
      </c>
      <c r="K95" s="30" t="s">
        <v>736</v>
      </c>
      <c r="L95" s="105" t="str">
        <f t="shared" si="30"/>
        <v>Yes</v>
      </c>
    </row>
    <row r="96" spans="1:12" x14ac:dyDescent="0.2">
      <c r="A96" s="128" t="s">
        <v>149</v>
      </c>
      <c r="B96" s="30" t="s">
        <v>285</v>
      </c>
      <c r="C96" s="9">
        <v>5.4396935774999999</v>
      </c>
      <c r="D96" s="27" t="str">
        <f>IF($B96="N/A","N/A",IF(C96&gt;10,"No",IF(C96&lt;5,"No","Yes")))</f>
        <v>Yes</v>
      </c>
      <c r="E96" s="9">
        <v>5.2979825451</v>
      </c>
      <c r="F96" s="27" t="str">
        <f t="shared" ref="F96:F98" si="35">IF($B96="N/A","N/A",IF(E96&gt;10,"No",IF(E96&lt;5,"No","Yes")))</f>
        <v>Yes</v>
      </c>
      <c r="G96" s="9">
        <v>5.1456627107999999</v>
      </c>
      <c r="H96" s="27" t="str">
        <f t="shared" si="34"/>
        <v>Yes</v>
      </c>
      <c r="I96" s="8">
        <v>-2.61</v>
      </c>
      <c r="J96" s="8">
        <v>-2.88</v>
      </c>
      <c r="K96" s="30" t="s">
        <v>736</v>
      </c>
      <c r="L96" s="105" t="str">
        <f t="shared" si="30"/>
        <v>Yes</v>
      </c>
    </row>
    <row r="97" spans="1:12" x14ac:dyDescent="0.2">
      <c r="A97" s="128" t="s">
        <v>150</v>
      </c>
      <c r="B97" s="30" t="s">
        <v>285</v>
      </c>
      <c r="C97" s="9">
        <v>5.4693514393999996</v>
      </c>
      <c r="D97" s="27" t="str">
        <f>IF($B97="N/A","N/A",IF(C97&gt;10,"No",IF(C97&lt;5,"No","Yes")))</f>
        <v>Yes</v>
      </c>
      <c r="E97" s="9">
        <v>5.3937869310000002</v>
      </c>
      <c r="F97" s="27" t="str">
        <f t="shared" si="35"/>
        <v>Yes</v>
      </c>
      <c r="G97" s="9">
        <v>5.3056330489999999</v>
      </c>
      <c r="H97" s="27" t="str">
        <f t="shared" si="34"/>
        <v>Yes</v>
      </c>
      <c r="I97" s="8">
        <v>-1.38</v>
      </c>
      <c r="J97" s="8">
        <v>-1.63</v>
      </c>
      <c r="K97" s="30" t="s">
        <v>736</v>
      </c>
      <c r="L97" s="105" t="str">
        <f t="shared" si="30"/>
        <v>Yes</v>
      </c>
    </row>
    <row r="98" spans="1:12" x14ac:dyDescent="0.2">
      <c r="A98" s="128" t="s">
        <v>151</v>
      </c>
      <c r="B98" s="30" t="s">
        <v>285</v>
      </c>
      <c r="C98" s="9">
        <v>5.9091712205000002</v>
      </c>
      <c r="D98" s="27" t="str">
        <f>IF($B98="N/A","N/A",IF(C98&gt;10,"No",IF(C98&lt;5,"No","Yes")))</f>
        <v>Yes</v>
      </c>
      <c r="E98" s="9">
        <v>5.8131629045000004</v>
      </c>
      <c r="F98" s="27" t="str">
        <f t="shared" si="35"/>
        <v>Yes</v>
      </c>
      <c r="G98" s="9">
        <v>5.6500925435999996</v>
      </c>
      <c r="H98" s="27" t="str">
        <f t="shared" si="34"/>
        <v>Yes</v>
      </c>
      <c r="I98" s="8">
        <v>-1.62</v>
      </c>
      <c r="J98" s="8">
        <v>-2.81</v>
      </c>
      <c r="K98" s="30" t="s">
        <v>736</v>
      </c>
      <c r="L98" s="105" t="str">
        <f t="shared" si="30"/>
        <v>Yes</v>
      </c>
    </row>
    <row r="99" spans="1:12" x14ac:dyDescent="0.2">
      <c r="A99" s="128" t="s">
        <v>961</v>
      </c>
      <c r="B99" s="30" t="s">
        <v>213</v>
      </c>
      <c r="C99" s="1">
        <v>1994</v>
      </c>
      <c r="D99" s="7" t="str">
        <f t="shared" ref="D99:D110" si="36">IF($B99="N/A","N/A",IF(C99&gt;10,"No",IF(C99&lt;-10,"No","Yes")))</f>
        <v>N/A</v>
      </c>
      <c r="E99" s="1">
        <v>2021</v>
      </c>
      <c r="F99" s="7" t="str">
        <f t="shared" ref="F99:F110" si="37">IF($B99="N/A","N/A",IF(E99&gt;10,"No",IF(E99&lt;-10,"No","Yes")))</f>
        <v>N/A</v>
      </c>
      <c r="G99" s="1">
        <v>2211</v>
      </c>
      <c r="H99" s="7" t="str">
        <f t="shared" ref="H99:H110" si="38">IF($B99="N/A","N/A",IF(G99&gt;10,"No",IF(G99&lt;-10,"No","Yes")))</f>
        <v>N/A</v>
      </c>
      <c r="I99" s="8">
        <v>1.3540000000000001</v>
      </c>
      <c r="J99" s="8">
        <v>9.4009999999999998</v>
      </c>
      <c r="K99" s="28" t="s">
        <v>735</v>
      </c>
      <c r="L99" s="105" t="str">
        <f t="shared" si="30"/>
        <v>Yes</v>
      </c>
    </row>
    <row r="100" spans="1:12" x14ac:dyDescent="0.2">
      <c r="A100" s="128" t="s">
        <v>962</v>
      </c>
      <c r="B100" s="30" t="s">
        <v>213</v>
      </c>
      <c r="C100" s="1">
        <v>1523</v>
      </c>
      <c r="D100" s="7" t="str">
        <f t="shared" si="36"/>
        <v>N/A</v>
      </c>
      <c r="E100" s="1">
        <v>1423</v>
      </c>
      <c r="F100" s="7" t="str">
        <f t="shared" si="37"/>
        <v>N/A</v>
      </c>
      <c r="G100" s="1">
        <v>1212</v>
      </c>
      <c r="H100" s="7" t="str">
        <f t="shared" si="38"/>
        <v>N/A</v>
      </c>
      <c r="I100" s="8">
        <v>-6.57</v>
      </c>
      <c r="J100" s="8">
        <v>-14.8</v>
      </c>
      <c r="K100" s="28" t="s">
        <v>735</v>
      </c>
      <c r="L100" s="105" t="str">
        <f t="shared" si="30"/>
        <v>No</v>
      </c>
    </row>
    <row r="101" spans="1:12" x14ac:dyDescent="0.2">
      <c r="A101" s="128" t="s">
        <v>1</v>
      </c>
      <c r="B101" s="30" t="s">
        <v>213</v>
      </c>
      <c r="C101" s="9">
        <v>99.730555170000002</v>
      </c>
      <c r="D101" s="7" t="str">
        <f t="shared" si="36"/>
        <v>N/A</v>
      </c>
      <c r="E101" s="9">
        <v>99.689408361999995</v>
      </c>
      <c r="F101" s="7" t="str">
        <f t="shared" si="37"/>
        <v>N/A</v>
      </c>
      <c r="G101" s="9">
        <v>99.714744480999997</v>
      </c>
      <c r="H101" s="7" t="str">
        <f t="shared" si="38"/>
        <v>N/A</v>
      </c>
      <c r="I101" s="8">
        <v>-4.1000000000000002E-2</v>
      </c>
      <c r="J101" s="8">
        <v>2.5399999999999999E-2</v>
      </c>
      <c r="K101" s="30" t="s">
        <v>736</v>
      </c>
      <c r="L101" s="105" t="str">
        <f t="shared" si="30"/>
        <v>Yes</v>
      </c>
    </row>
    <row r="102" spans="1:12" x14ac:dyDescent="0.2">
      <c r="A102" s="128" t="s">
        <v>69</v>
      </c>
      <c r="B102" s="30" t="s">
        <v>213</v>
      </c>
      <c r="C102" s="9">
        <v>97.637728018000004</v>
      </c>
      <c r="D102" s="7" t="str">
        <f t="shared" si="36"/>
        <v>N/A</v>
      </c>
      <c r="E102" s="9">
        <v>97.389721953000006</v>
      </c>
      <c r="F102" s="7" t="str">
        <f t="shared" si="37"/>
        <v>N/A</v>
      </c>
      <c r="G102" s="9">
        <v>97.714426223000004</v>
      </c>
      <c r="H102" s="7" t="str">
        <f t="shared" si="38"/>
        <v>N/A</v>
      </c>
      <c r="I102" s="8">
        <v>-0.254</v>
      </c>
      <c r="J102" s="8">
        <v>0.33339999999999997</v>
      </c>
      <c r="K102" s="30" t="s">
        <v>736</v>
      </c>
      <c r="L102" s="105" t="str">
        <f t="shared" si="30"/>
        <v>Yes</v>
      </c>
    </row>
    <row r="103" spans="1:12" x14ac:dyDescent="0.2">
      <c r="A103" s="137" t="s">
        <v>70</v>
      </c>
      <c r="B103" s="30" t="s">
        <v>213</v>
      </c>
      <c r="C103" s="1">
        <v>301445</v>
      </c>
      <c r="D103" s="7" t="str">
        <f t="shared" si="36"/>
        <v>N/A</v>
      </c>
      <c r="E103" s="1">
        <v>308248</v>
      </c>
      <c r="F103" s="7" t="str">
        <f t="shared" si="37"/>
        <v>N/A</v>
      </c>
      <c r="G103" s="1">
        <v>319107</v>
      </c>
      <c r="H103" s="7" t="str">
        <f t="shared" si="38"/>
        <v>N/A</v>
      </c>
      <c r="I103" s="8">
        <v>2.2570000000000001</v>
      </c>
      <c r="J103" s="8">
        <v>3.5230000000000001</v>
      </c>
      <c r="K103" s="30" t="s">
        <v>735</v>
      </c>
      <c r="L103" s="105" t="str">
        <f t="shared" si="30"/>
        <v>Yes</v>
      </c>
    </row>
    <row r="104" spans="1:12" x14ac:dyDescent="0.2">
      <c r="A104" s="128" t="s">
        <v>687</v>
      </c>
      <c r="B104" s="30" t="s">
        <v>213</v>
      </c>
      <c r="C104" s="9">
        <v>1.2838162849000001</v>
      </c>
      <c r="D104" s="7" t="str">
        <f t="shared" si="36"/>
        <v>N/A</v>
      </c>
      <c r="E104" s="9">
        <v>1.1763255560000001</v>
      </c>
      <c r="F104" s="7" t="str">
        <f t="shared" si="37"/>
        <v>N/A</v>
      </c>
      <c r="G104" s="9">
        <v>1.2193402213</v>
      </c>
      <c r="H104" s="7" t="str">
        <f t="shared" si="38"/>
        <v>N/A</v>
      </c>
      <c r="I104" s="8">
        <v>-8.3699999999999992</v>
      </c>
      <c r="J104" s="8">
        <v>3.657</v>
      </c>
      <c r="K104" s="30" t="s">
        <v>736</v>
      </c>
      <c r="L104" s="105" t="str">
        <f t="shared" ref="L104:L110" si="39">IF(J104="Div by 0", "N/A", IF(K104="N/A","N/A", IF(J104&gt;VALUE(MID(K104,1,2)), "No", IF(J104&lt;-1*VALUE(MID(K104,1,2)), "No", "Yes"))))</f>
        <v>Yes</v>
      </c>
    </row>
    <row r="105" spans="1:12" x14ac:dyDescent="0.2">
      <c r="A105" s="128" t="s">
        <v>686</v>
      </c>
      <c r="B105" s="30" t="s">
        <v>213</v>
      </c>
      <c r="C105" s="9">
        <v>4.4671498947000003</v>
      </c>
      <c r="D105" s="7" t="str">
        <f t="shared" si="36"/>
        <v>N/A</v>
      </c>
      <c r="E105" s="9">
        <v>4.4821053178000003</v>
      </c>
      <c r="F105" s="7" t="str">
        <f t="shared" si="37"/>
        <v>N/A</v>
      </c>
      <c r="G105" s="9">
        <v>4.4514849250999999</v>
      </c>
      <c r="H105" s="7" t="str">
        <f t="shared" si="38"/>
        <v>N/A</v>
      </c>
      <c r="I105" s="8">
        <v>0.33479999999999999</v>
      </c>
      <c r="J105" s="8">
        <v>-0.68300000000000005</v>
      </c>
      <c r="K105" s="30" t="s">
        <v>736</v>
      </c>
      <c r="L105" s="105" t="str">
        <f t="shared" si="39"/>
        <v>Yes</v>
      </c>
    </row>
    <row r="106" spans="1:12" x14ac:dyDescent="0.2">
      <c r="A106" s="128" t="s">
        <v>685</v>
      </c>
      <c r="B106" s="30" t="s">
        <v>213</v>
      </c>
      <c r="C106" s="9">
        <v>94.249033819999994</v>
      </c>
      <c r="D106" s="7" t="str">
        <f t="shared" si="36"/>
        <v>N/A</v>
      </c>
      <c r="E106" s="9">
        <v>94.341569125999996</v>
      </c>
      <c r="F106" s="7" t="str">
        <f t="shared" si="37"/>
        <v>N/A</v>
      </c>
      <c r="G106" s="9">
        <v>94.329174854000001</v>
      </c>
      <c r="H106" s="7" t="str">
        <f t="shared" si="38"/>
        <v>N/A</v>
      </c>
      <c r="I106" s="8">
        <v>9.8199999999999996E-2</v>
      </c>
      <c r="J106" s="8">
        <v>-1.2999999999999999E-2</v>
      </c>
      <c r="K106" s="30" t="s">
        <v>736</v>
      </c>
      <c r="L106" s="105" t="str">
        <f t="shared" si="39"/>
        <v>Yes</v>
      </c>
    </row>
    <row r="107" spans="1:12" ht="25.5" x14ac:dyDescent="0.2">
      <c r="A107" s="137" t="s">
        <v>963</v>
      </c>
      <c r="B107" s="30" t="s">
        <v>213</v>
      </c>
      <c r="C107" s="9">
        <v>43.353168343</v>
      </c>
      <c r="D107" s="7" t="str">
        <f t="shared" si="36"/>
        <v>N/A</v>
      </c>
      <c r="E107" s="9">
        <v>43.026367839000002</v>
      </c>
      <c r="F107" s="7" t="str">
        <f t="shared" si="37"/>
        <v>N/A</v>
      </c>
      <c r="G107" s="9">
        <v>42.656165436000002</v>
      </c>
      <c r="H107" s="7" t="str">
        <f t="shared" si="38"/>
        <v>N/A</v>
      </c>
      <c r="I107" s="8">
        <v>-0.754</v>
      </c>
      <c r="J107" s="8">
        <v>-0.86</v>
      </c>
      <c r="K107" s="30" t="s">
        <v>736</v>
      </c>
      <c r="L107" s="105" t="str">
        <f t="shared" si="39"/>
        <v>Yes</v>
      </c>
    </row>
    <row r="108" spans="1:12" ht="25.5" x14ac:dyDescent="0.2">
      <c r="A108" s="137" t="s">
        <v>964</v>
      </c>
      <c r="B108" s="30" t="s">
        <v>213</v>
      </c>
      <c r="C108" s="9">
        <v>54.441107058999997</v>
      </c>
      <c r="D108" s="7" t="str">
        <f t="shared" si="36"/>
        <v>N/A</v>
      </c>
      <c r="E108" s="9">
        <v>54.762405123000001</v>
      </c>
      <c r="F108" s="7" t="str">
        <f t="shared" si="37"/>
        <v>N/A</v>
      </c>
      <c r="G108" s="9">
        <v>55.142523105999999</v>
      </c>
      <c r="H108" s="7" t="str">
        <f t="shared" si="38"/>
        <v>N/A</v>
      </c>
      <c r="I108" s="8">
        <v>0.59019999999999995</v>
      </c>
      <c r="J108" s="8">
        <v>0.69410000000000005</v>
      </c>
      <c r="K108" s="30" t="s">
        <v>736</v>
      </c>
      <c r="L108" s="105" t="str">
        <f t="shared" si="39"/>
        <v>Yes</v>
      </c>
    </row>
    <row r="109" spans="1:12" ht="25.5" x14ac:dyDescent="0.2">
      <c r="A109" s="137" t="s">
        <v>965</v>
      </c>
      <c r="B109" s="30" t="s">
        <v>213</v>
      </c>
      <c r="C109" s="9">
        <v>0.90077867659999999</v>
      </c>
      <c r="D109" s="7" t="str">
        <f t="shared" si="36"/>
        <v>N/A</v>
      </c>
      <c r="E109" s="9">
        <v>0.89901599619999994</v>
      </c>
      <c r="F109" s="7" t="str">
        <f t="shared" si="37"/>
        <v>N/A</v>
      </c>
      <c r="G109" s="9">
        <v>0.96789529870000002</v>
      </c>
      <c r="H109" s="7" t="str">
        <f t="shared" si="38"/>
        <v>N/A</v>
      </c>
      <c r="I109" s="8">
        <v>-0.19600000000000001</v>
      </c>
      <c r="J109" s="8">
        <v>7.6619999999999999</v>
      </c>
      <c r="K109" s="30" t="s">
        <v>736</v>
      </c>
      <c r="L109" s="105" t="str">
        <f t="shared" si="39"/>
        <v>Yes</v>
      </c>
    </row>
    <row r="110" spans="1:12" ht="25.5" x14ac:dyDescent="0.2">
      <c r="A110" s="137" t="s">
        <v>966</v>
      </c>
      <c r="B110" s="30" t="s">
        <v>213</v>
      </c>
      <c r="C110" s="9">
        <v>1.3049459216999999</v>
      </c>
      <c r="D110" s="7" t="str">
        <f t="shared" si="36"/>
        <v>N/A</v>
      </c>
      <c r="E110" s="9">
        <v>1.3122110415999999</v>
      </c>
      <c r="F110" s="7" t="str">
        <f t="shared" si="37"/>
        <v>N/A</v>
      </c>
      <c r="G110" s="9">
        <v>1.2334161590999999</v>
      </c>
      <c r="H110" s="7" t="str">
        <f t="shared" si="38"/>
        <v>N/A</v>
      </c>
      <c r="I110" s="8">
        <v>0.55669999999999997</v>
      </c>
      <c r="J110" s="8">
        <v>-6</v>
      </c>
      <c r="K110" s="30" t="s">
        <v>736</v>
      </c>
      <c r="L110" s="105" t="str">
        <f t="shared" si="39"/>
        <v>Yes</v>
      </c>
    </row>
    <row r="111" spans="1:12" x14ac:dyDescent="0.2">
      <c r="A111" s="128" t="s">
        <v>967</v>
      </c>
      <c r="B111" s="30" t="s">
        <v>286</v>
      </c>
      <c r="C111" s="9">
        <v>99.904828096000003</v>
      </c>
      <c r="D111" s="27" t="str">
        <f>IF($B111="N/A","N/A",IF(C111&gt;=99,"Yes","No"))</f>
        <v>Yes</v>
      </c>
      <c r="E111" s="9">
        <v>99.925077532000003</v>
      </c>
      <c r="F111" s="27" t="str">
        <f>IF($B111="N/A","N/A",IF(E111&gt;=99,"Yes","No"))</f>
        <v>Yes</v>
      </c>
      <c r="G111" s="9">
        <v>99.920741809000006</v>
      </c>
      <c r="H111" s="27" t="str">
        <f>IF($B111="N/A","N/A",IF(G111&gt;=99,"Yes","No"))</f>
        <v>Yes</v>
      </c>
      <c r="I111" s="8">
        <v>2.0299999999999999E-2</v>
      </c>
      <c r="J111" s="8">
        <v>-4.0000000000000001E-3</v>
      </c>
      <c r="K111" s="30" t="s">
        <v>735</v>
      </c>
      <c r="L111" s="105" t="str">
        <f t="shared" ref="L111:L145" si="40">IF(J111="Div by 0", "N/A", IF(K111="N/A","N/A", IF(J111&gt;VALUE(MID(K111,1,2)), "No", IF(J111&lt;-1*VALUE(MID(K111,1,2)), "No", "Yes"))))</f>
        <v>Yes</v>
      </c>
    </row>
    <row r="112" spans="1:12" x14ac:dyDescent="0.2">
      <c r="A112" s="128" t="s">
        <v>968</v>
      </c>
      <c r="B112" s="30" t="s">
        <v>213</v>
      </c>
      <c r="C112" s="9">
        <v>8.2574732023999999</v>
      </c>
      <c r="D112" s="27" t="str">
        <f>IF($B112="N/A","N/A",IF(C112&gt;10,"No",IF(C112&lt;-10,"No","Yes")))</f>
        <v>N/A</v>
      </c>
      <c r="E112" s="9">
        <v>8.2870444693999996</v>
      </c>
      <c r="F112" s="27" t="str">
        <f>IF($B112="N/A","N/A",IF(E112&gt;10,"No",IF(E112&lt;-10,"No","Yes")))</f>
        <v>N/A</v>
      </c>
      <c r="G112" s="9">
        <v>8.3028488501000002</v>
      </c>
      <c r="H112" s="27" t="str">
        <f>IF($B112="N/A","N/A",IF(G112&gt;10,"No",IF(G112&lt;-10,"No","Yes")))</f>
        <v>N/A</v>
      </c>
      <c r="I112" s="8">
        <v>0.35809999999999997</v>
      </c>
      <c r="J112" s="8">
        <v>0.19070000000000001</v>
      </c>
      <c r="K112" s="30" t="s">
        <v>735</v>
      </c>
      <c r="L112" s="105" t="str">
        <f t="shared" si="40"/>
        <v>Yes</v>
      </c>
    </row>
    <row r="113" spans="1:12" x14ac:dyDescent="0.2">
      <c r="A113" s="104" t="s">
        <v>969</v>
      </c>
      <c r="B113" s="30" t="s">
        <v>280</v>
      </c>
      <c r="C113" s="4">
        <v>99.926836977999997</v>
      </c>
      <c r="D113" s="27" t="str">
        <f>IF($B113="N/A","N/A",IF(C113&gt;=98,"Yes","No"))</f>
        <v>Yes</v>
      </c>
      <c r="E113" s="4">
        <v>99.925646361000005</v>
      </c>
      <c r="F113" s="27" t="str">
        <f>IF($B113="N/A","N/A",IF(E113&gt;=98,"Yes","No"))</f>
        <v>Yes</v>
      </c>
      <c r="G113" s="4">
        <v>99.921608976000002</v>
      </c>
      <c r="H113" s="27" t="str">
        <f>IF($B113="N/A","N/A",IF(G113&gt;=98,"Yes","No"))</f>
        <v>Yes</v>
      </c>
      <c r="I113" s="8">
        <v>-1E-3</v>
      </c>
      <c r="J113" s="8">
        <v>-4.0000000000000001E-3</v>
      </c>
      <c r="K113" s="28" t="s">
        <v>735</v>
      </c>
      <c r="L113" s="105" t="str">
        <f t="shared" si="40"/>
        <v>Yes</v>
      </c>
    </row>
    <row r="114" spans="1:12" x14ac:dyDescent="0.2">
      <c r="A114" s="104" t="s">
        <v>970</v>
      </c>
      <c r="B114" s="30" t="s">
        <v>287</v>
      </c>
      <c r="C114" s="4">
        <v>83.932744490000005</v>
      </c>
      <c r="D114" s="27" t="str">
        <f>IF($B114="N/A","N/A",IF(C114&gt;=80,"Yes","No"))</f>
        <v>Yes</v>
      </c>
      <c r="E114" s="4">
        <v>86.168541110999996</v>
      </c>
      <c r="F114" s="27" t="str">
        <f>IF($B114="N/A","N/A",IF(E114&gt;=80,"Yes","No"))</f>
        <v>Yes</v>
      </c>
      <c r="G114" s="4">
        <v>91.419424945000003</v>
      </c>
      <c r="H114" s="27" t="str">
        <f>IF($B114="N/A","N/A",IF(G114&gt;=80,"Yes","No"))</f>
        <v>Yes</v>
      </c>
      <c r="I114" s="8">
        <v>2.6640000000000001</v>
      </c>
      <c r="J114" s="8">
        <v>6.0940000000000003</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100</v>
      </c>
      <c r="H115" s="27" t="str">
        <f t="shared" ref="H115:H116" si="42">IF($B115="N/A","N/A",IF(G115&gt;=100,"Yes","No"))</f>
        <v>Yes</v>
      </c>
      <c r="I115" s="8">
        <v>0</v>
      </c>
      <c r="J115" s="8">
        <v>0</v>
      </c>
      <c r="K115" s="28" t="s">
        <v>734</v>
      </c>
      <c r="L115" s="105" t="str">
        <f t="shared" si="40"/>
        <v>Yes</v>
      </c>
    </row>
    <row r="116" spans="1:12" ht="25.5" x14ac:dyDescent="0.2">
      <c r="A116" s="104" t="s">
        <v>972</v>
      </c>
      <c r="B116" s="30" t="s">
        <v>288</v>
      </c>
      <c r="C116" s="9">
        <v>100</v>
      </c>
      <c r="D116" s="27" t="str">
        <f>IF($B116="N/A","N/A",IF(C116&gt;=100,"Yes","No"))</f>
        <v>Yes</v>
      </c>
      <c r="E116" s="9">
        <v>99.997739703999997</v>
      </c>
      <c r="F116" s="27" t="str">
        <f t="shared" si="41"/>
        <v>No</v>
      </c>
      <c r="G116" s="9">
        <v>100</v>
      </c>
      <c r="H116" s="27" t="str">
        <f t="shared" si="42"/>
        <v>Yes</v>
      </c>
      <c r="I116" s="8">
        <v>-2E-3</v>
      </c>
      <c r="J116" s="8">
        <v>2.3E-3</v>
      </c>
      <c r="K116" s="28" t="s">
        <v>734</v>
      </c>
      <c r="L116" s="105" t="str">
        <f t="shared" si="40"/>
        <v>Yes</v>
      </c>
    </row>
    <row r="117" spans="1:12" ht="25.5" x14ac:dyDescent="0.2">
      <c r="A117" s="128" t="s">
        <v>973</v>
      </c>
      <c r="B117" s="30" t="s">
        <v>213</v>
      </c>
      <c r="C117" s="9">
        <v>88.084571768999993</v>
      </c>
      <c r="D117" s="23" t="s">
        <v>737</v>
      </c>
      <c r="E117" s="9">
        <v>85.194643940999995</v>
      </c>
      <c r="F117" s="23" t="s">
        <v>737</v>
      </c>
      <c r="G117" s="9">
        <v>81.235618674999998</v>
      </c>
      <c r="H117" s="27" t="str">
        <f>IF($B117="N/A","N/A",IF(G117&lt;100,"No",IF(G117=100,"No","Yes")))</f>
        <v>N/A</v>
      </c>
      <c r="I117" s="8">
        <v>-3.28</v>
      </c>
      <c r="J117" s="8">
        <v>-4.6500000000000004</v>
      </c>
      <c r="K117" s="28" t="s">
        <v>734</v>
      </c>
      <c r="L117" s="105" t="str">
        <f t="shared" si="40"/>
        <v>Yes</v>
      </c>
    </row>
    <row r="118" spans="1:12" ht="25.5" x14ac:dyDescent="0.2">
      <c r="A118" s="128" t="s">
        <v>974</v>
      </c>
      <c r="B118" s="22" t="s">
        <v>213</v>
      </c>
      <c r="C118" s="9">
        <v>100</v>
      </c>
      <c r="D118" s="27" t="str">
        <f>IF($B118="N/A","N/A",IF(C118&gt;10,"No",IF(C118&lt;-10,"No","Yes")))</f>
        <v>N/A</v>
      </c>
      <c r="E118" s="9">
        <v>100</v>
      </c>
      <c r="F118" s="27" t="str">
        <f>IF($B118="N/A","N/A",IF(E118&gt;10,"No",IF(E118&lt;-10,"No","Yes")))</f>
        <v>N/A</v>
      </c>
      <c r="G118" s="9">
        <v>100</v>
      </c>
      <c r="H118" s="27" t="str">
        <f>IF($B118="N/A","N/A",IF(G118&gt;10,"No",IF(G118&lt;-10,"No","Yes")))</f>
        <v>N/A</v>
      </c>
      <c r="I118" s="8">
        <v>0</v>
      </c>
      <c r="J118" s="8">
        <v>0</v>
      </c>
      <c r="K118" s="28" t="s">
        <v>734</v>
      </c>
      <c r="L118" s="105" t="str">
        <f>IF(J118="Div by 0", "N/A", IF(OR(J118="N/A",K118="N/A"),"N/A", IF(J118&gt;VALUE(MID(K118,1,2)), "No", IF(J118&lt;-1*VALUE(MID(K118,1,2)), "No", "Yes"))))</f>
        <v>Yes</v>
      </c>
    </row>
    <row r="119" spans="1:12" x14ac:dyDescent="0.2">
      <c r="A119" s="152" t="s">
        <v>100</v>
      </c>
      <c r="B119" s="22" t="s">
        <v>213</v>
      </c>
      <c r="C119" s="23">
        <v>159711</v>
      </c>
      <c r="D119" s="27" t="str">
        <f t="shared" ref="D119:D145" si="43">IF($B119="N/A","N/A",IF(C119&gt;10,"No",IF(C119&lt;-10,"No","Yes")))</f>
        <v>N/A</v>
      </c>
      <c r="E119" s="23">
        <v>162835</v>
      </c>
      <c r="F119" s="27" t="str">
        <f t="shared" ref="F119:F145" si="44">IF($B119="N/A","N/A",IF(E119&gt;10,"No",IF(E119&lt;-10,"No","Yes")))</f>
        <v>N/A</v>
      </c>
      <c r="G119" s="23">
        <v>167806</v>
      </c>
      <c r="H119" s="27" t="str">
        <f t="shared" ref="H119:H145" si="45">IF($B119="N/A","N/A",IF(G119&gt;10,"No",IF(G119&lt;-10,"No","Yes")))</f>
        <v>N/A</v>
      </c>
      <c r="I119" s="8">
        <v>1.956</v>
      </c>
      <c r="J119" s="8">
        <v>3.0529999999999999</v>
      </c>
      <c r="K119" s="28" t="s">
        <v>735</v>
      </c>
      <c r="L119" s="105" t="str">
        <f t="shared" si="40"/>
        <v>Yes</v>
      </c>
    </row>
    <row r="120" spans="1:12" x14ac:dyDescent="0.2">
      <c r="A120" s="128" t="s">
        <v>975</v>
      </c>
      <c r="B120" s="22" t="s">
        <v>213</v>
      </c>
      <c r="C120" s="23">
        <v>27566</v>
      </c>
      <c r="D120" s="27" t="str">
        <f t="shared" si="43"/>
        <v>N/A</v>
      </c>
      <c r="E120" s="23">
        <v>26845</v>
      </c>
      <c r="F120" s="27" t="str">
        <f t="shared" si="44"/>
        <v>N/A</v>
      </c>
      <c r="G120" s="23">
        <v>26797</v>
      </c>
      <c r="H120" s="27" t="str">
        <f t="shared" si="45"/>
        <v>N/A</v>
      </c>
      <c r="I120" s="8">
        <v>-2.62</v>
      </c>
      <c r="J120" s="8">
        <v>-0.17899999999999999</v>
      </c>
      <c r="K120" s="28" t="s">
        <v>735</v>
      </c>
      <c r="L120" s="105" t="str">
        <f t="shared" si="40"/>
        <v>Yes</v>
      </c>
    </row>
    <row r="121" spans="1:12" x14ac:dyDescent="0.2">
      <c r="A121" s="128" t="s">
        <v>976</v>
      </c>
      <c r="B121" s="22" t="s">
        <v>213</v>
      </c>
      <c r="C121" s="23">
        <v>3276</v>
      </c>
      <c r="D121" s="27" t="str">
        <f t="shared" si="43"/>
        <v>N/A</v>
      </c>
      <c r="E121" s="23">
        <v>3097</v>
      </c>
      <c r="F121" s="27" t="str">
        <f t="shared" si="44"/>
        <v>N/A</v>
      </c>
      <c r="G121" s="23">
        <v>2935</v>
      </c>
      <c r="H121" s="27" t="str">
        <f t="shared" si="45"/>
        <v>N/A</v>
      </c>
      <c r="I121" s="8">
        <v>-5.46</v>
      </c>
      <c r="J121" s="8">
        <v>-5.23</v>
      </c>
      <c r="K121" s="28" t="s">
        <v>735</v>
      </c>
      <c r="L121" s="105" t="str">
        <f t="shared" si="40"/>
        <v>Yes</v>
      </c>
    </row>
    <row r="122" spans="1:12" x14ac:dyDescent="0.2">
      <c r="A122" s="128" t="s">
        <v>977</v>
      </c>
      <c r="B122" s="22" t="s">
        <v>213</v>
      </c>
      <c r="C122" s="23">
        <v>93547</v>
      </c>
      <c r="D122" s="27" t="str">
        <f t="shared" si="43"/>
        <v>N/A</v>
      </c>
      <c r="E122" s="23">
        <v>97536</v>
      </c>
      <c r="F122" s="27" t="str">
        <f t="shared" si="44"/>
        <v>N/A</v>
      </c>
      <c r="G122" s="23">
        <v>102774</v>
      </c>
      <c r="H122" s="27" t="str">
        <f t="shared" si="45"/>
        <v>N/A</v>
      </c>
      <c r="I122" s="8">
        <v>4.2640000000000002</v>
      </c>
      <c r="J122" s="8">
        <v>5.37</v>
      </c>
      <c r="K122" s="28" t="s">
        <v>735</v>
      </c>
      <c r="L122" s="105" t="str">
        <f t="shared" si="40"/>
        <v>Yes</v>
      </c>
    </row>
    <row r="123" spans="1:12" x14ac:dyDescent="0.2">
      <c r="A123" s="128" t="s">
        <v>978</v>
      </c>
      <c r="B123" s="22" t="s">
        <v>213</v>
      </c>
      <c r="C123" s="23">
        <v>35322</v>
      </c>
      <c r="D123" s="27" t="str">
        <f t="shared" si="43"/>
        <v>N/A</v>
      </c>
      <c r="E123" s="23">
        <v>35357</v>
      </c>
      <c r="F123" s="27" t="str">
        <f t="shared" si="44"/>
        <v>N/A</v>
      </c>
      <c r="G123" s="23">
        <v>35300</v>
      </c>
      <c r="H123" s="27" t="str">
        <f t="shared" si="45"/>
        <v>N/A</v>
      </c>
      <c r="I123" s="8">
        <v>9.9099999999999994E-2</v>
      </c>
      <c r="J123" s="8">
        <v>-0.161</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370089</v>
      </c>
      <c r="D125" s="27" t="str">
        <f t="shared" si="43"/>
        <v>N/A</v>
      </c>
      <c r="E125" s="23">
        <v>373740</v>
      </c>
      <c r="F125" s="27" t="str">
        <f t="shared" si="44"/>
        <v>N/A</v>
      </c>
      <c r="G125" s="23">
        <v>382435</v>
      </c>
      <c r="H125" s="27" t="str">
        <f t="shared" si="45"/>
        <v>N/A</v>
      </c>
      <c r="I125" s="8">
        <v>0.98650000000000004</v>
      </c>
      <c r="J125" s="8">
        <v>2.3260000000000001</v>
      </c>
      <c r="K125" s="28" t="s">
        <v>735</v>
      </c>
      <c r="L125" s="105" t="str">
        <f t="shared" si="40"/>
        <v>Yes</v>
      </c>
    </row>
    <row r="126" spans="1:12" x14ac:dyDescent="0.2">
      <c r="A126" s="128" t="s">
        <v>980</v>
      </c>
      <c r="B126" s="22" t="s">
        <v>213</v>
      </c>
      <c r="C126" s="23">
        <v>256052</v>
      </c>
      <c r="D126" s="27" t="str">
        <f t="shared" si="43"/>
        <v>N/A</v>
      </c>
      <c r="E126" s="23">
        <v>255338</v>
      </c>
      <c r="F126" s="27" t="str">
        <f t="shared" si="44"/>
        <v>N/A</v>
      </c>
      <c r="G126" s="23">
        <v>261785</v>
      </c>
      <c r="H126" s="27" t="str">
        <f t="shared" si="45"/>
        <v>N/A</v>
      </c>
      <c r="I126" s="8">
        <v>-0.27900000000000003</v>
      </c>
      <c r="J126" s="8">
        <v>2.5249999999999999</v>
      </c>
      <c r="K126" s="28" t="s">
        <v>735</v>
      </c>
      <c r="L126" s="105" t="str">
        <f t="shared" si="40"/>
        <v>Yes</v>
      </c>
    </row>
    <row r="127" spans="1:12" x14ac:dyDescent="0.2">
      <c r="A127" s="128" t="s">
        <v>981</v>
      </c>
      <c r="B127" s="22" t="s">
        <v>213</v>
      </c>
      <c r="C127" s="23">
        <v>6650</v>
      </c>
      <c r="D127" s="27" t="str">
        <f t="shared" si="43"/>
        <v>N/A</v>
      </c>
      <c r="E127" s="23">
        <v>5597</v>
      </c>
      <c r="F127" s="27" t="str">
        <f t="shared" si="44"/>
        <v>N/A</v>
      </c>
      <c r="G127" s="23">
        <v>3915</v>
      </c>
      <c r="H127" s="27" t="str">
        <f t="shared" si="45"/>
        <v>N/A</v>
      </c>
      <c r="I127" s="8">
        <v>-15.8</v>
      </c>
      <c r="J127" s="8">
        <v>-30.1</v>
      </c>
      <c r="K127" s="28" t="s">
        <v>735</v>
      </c>
      <c r="L127" s="105" t="str">
        <f t="shared" si="40"/>
        <v>No</v>
      </c>
    </row>
    <row r="128" spans="1:12" x14ac:dyDescent="0.2">
      <c r="A128" s="128" t="s">
        <v>982</v>
      </c>
      <c r="B128" s="22" t="s">
        <v>213</v>
      </c>
      <c r="C128" s="23">
        <v>73727</v>
      </c>
      <c r="D128" s="27" t="str">
        <f t="shared" si="43"/>
        <v>N/A</v>
      </c>
      <c r="E128" s="23">
        <v>77139</v>
      </c>
      <c r="F128" s="27" t="str">
        <f t="shared" si="44"/>
        <v>N/A</v>
      </c>
      <c r="G128" s="23">
        <v>81182</v>
      </c>
      <c r="H128" s="27" t="str">
        <f t="shared" si="45"/>
        <v>N/A</v>
      </c>
      <c r="I128" s="8">
        <v>4.6280000000000001</v>
      </c>
      <c r="J128" s="8">
        <v>5.2409999999999997</v>
      </c>
      <c r="K128" s="28" t="s">
        <v>735</v>
      </c>
      <c r="L128" s="105" t="str">
        <f t="shared" si="40"/>
        <v>Yes</v>
      </c>
    </row>
    <row r="129" spans="1:12" x14ac:dyDescent="0.2">
      <c r="A129" s="128" t="s">
        <v>983</v>
      </c>
      <c r="B129" s="22" t="s">
        <v>213</v>
      </c>
      <c r="C129" s="23">
        <v>33660</v>
      </c>
      <c r="D129" s="27" t="str">
        <f t="shared" si="43"/>
        <v>N/A</v>
      </c>
      <c r="E129" s="23">
        <v>35666</v>
      </c>
      <c r="F129" s="27" t="str">
        <f t="shared" si="44"/>
        <v>N/A</v>
      </c>
      <c r="G129" s="23">
        <v>35553</v>
      </c>
      <c r="H129" s="27" t="str">
        <f t="shared" si="45"/>
        <v>N/A</v>
      </c>
      <c r="I129" s="8">
        <v>5.96</v>
      </c>
      <c r="J129" s="8">
        <v>-0.317</v>
      </c>
      <c r="K129" s="28" t="s">
        <v>735</v>
      </c>
      <c r="L129" s="105" t="str">
        <f t="shared" si="40"/>
        <v>Yes</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1126252</v>
      </c>
      <c r="D131" s="27" t="str">
        <f t="shared" si="43"/>
        <v>N/A</v>
      </c>
      <c r="E131" s="23">
        <v>1133771</v>
      </c>
      <c r="F131" s="27" t="str">
        <f t="shared" si="44"/>
        <v>N/A</v>
      </c>
      <c r="G131" s="23">
        <v>1224630</v>
      </c>
      <c r="H131" s="27" t="str">
        <f t="shared" si="45"/>
        <v>N/A</v>
      </c>
      <c r="I131" s="8">
        <v>0.66759999999999997</v>
      </c>
      <c r="J131" s="8">
        <v>8.0139999999999993</v>
      </c>
      <c r="K131" s="28" t="s">
        <v>735</v>
      </c>
      <c r="L131" s="105" t="str">
        <f t="shared" si="40"/>
        <v>Yes</v>
      </c>
    </row>
    <row r="132" spans="1:12" x14ac:dyDescent="0.2">
      <c r="A132" s="128" t="s">
        <v>985</v>
      </c>
      <c r="B132" s="22" t="s">
        <v>213</v>
      </c>
      <c r="C132" s="23">
        <v>236842</v>
      </c>
      <c r="D132" s="27" t="str">
        <f t="shared" si="43"/>
        <v>N/A</v>
      </c>
      <c r="E132" s="23">
        <v>243478</v>
      </c>
      <c r="F132" s="27" t="str">
        <f t="shared" si="44"/>
        <v>N/A</v>
      </c>
      <c r="G132" s="23">
        <v>304971</v>
      </c>
      <c r="H132" s="27" t="str">
        <f t="shared" si="45"/>
        <v>N/A</v>
      </c>
      <c r="I132" s="8">
        <v>2.802</v>
      </c>
      <c r="J132" s="8">
        <v>25.26</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312</v>
      </c>
      <c r="D134" s="27" t="str">
        <f t="shared" si="43"/>
        <v>N/A</v>
      </c>
      <c r="E134" s="23">
        <v>349</v>
      </c>
      <c r="F134" s="27" t="str">
        <f t="shared" si="44"/>
        <v>N/A</v>
      </c>
      <c r="G134" s="23">
        <v>281</v>
      </c>
      <c r="H134" s="27" t="str">
        <f t="shared" si="45"/>
        <v>N/A</v>
      </c>
      <c r="I134" s="8">
        <v>11.86</v>
      </c>
      <c r="J134" s="8">
        <v>-19.5</v>
      </c>
      <c r="K134" s="28" t="s">
        <v>735</v>
      </c>
      <c r="L134" s="105" t="str">
        <f t="shared" si="40"/>
        <v>No</v>
      </c>
    </row>
    <row r="135" spans="1:12" x14ac:dyDescent="0.2">
      <c r="A135" s="128" t="s">
        <v>988</v>
      </c>
      <c r="B135" s="22" t="s">
        <v>213</v>
      </c>
      <c r="C135" s="23">
        <v>714508</v>
      </c>
      <c r="D135" s="27" t="str">
        <f t="shared" si="43"/>
        <v>N/A</v>
      </c>
      <c r="E135" s="23">
        <v>715654</v>
      </c>
      <c r="F135" s="27" t="str">
        <f t="shared" si="44"/>
        <v>N/A</v>
      </c>
      <c r="G135" s="23">
        <v>734231</v>
      </c>
      <c r="H135" s="27" t="str">
        <f t="shared" si="45"/>
        <v>N/A</v>
      </c>
      <c r="I135" s="8">
        <v>0.16039999999999999</v>
      </c>
      <c r="J135" s="8">
        <v>2.5960000000000001</v>
      </c>
      <c r="K135" s="28" t="s">
        <v>735</v>
      </c>
      <c r="L135" s="105" t="str">
        <f t="shared" si="40"/>
        <v>Yes</v>
      </c>
    </row>
    <row r="136" spans="1:12" x14ac:dyDescent="0.2">
      <c r="A136" s="128" t="s">
        <v>989</v>
      </c>
      <c r="B136" s="22" t="s">
        <v>213</v>
      </c>
      <c r="C136" s="23">
        <v>142911</v>
      </c>
      <c r="D136" s="27" t="str">
        <f t="shared" si="43"/>
        <v>N/A</v>
      </c>
      <c r="E136" s="23">
        <v>143961</v>
      </c>
      <c r="F136" s="27" t="str">
        <f t="shared" si="44"/>
        <v>N/A</v>
      </c>
      <c r="G136" s="23">
        <v>156063</v>
      </c>
      <c r="H136" s="27" t="str">
        <f t="shared" si="45"/>
        <v>N/A</v>
      </c>
      <c r="I136" s="8">
        <v>0.73470000000000002</v>
      </c>
      <c r="J136" s="8">
        <v>8.4060000000000006</v>
      </c>
      <c r="K136" s="28" t="s">
        <v>735</v>
      </c>
      <c r="L136" s="105" t="str">
        <f t="shared" si="40"/>
        <v>Yes</v>
      </c>
    </row>
    <row r="137" spans="1:12" x14ac:dyDescent="0.2">
      <c r="A137" s="128" t="s">
        <v>990</v>
      </c>
      <c r="B137" s="22" t="s">
        <v>213</v>
      </c>
      <c r="C137" s="23">
        <v>30286</v>
      </c>
      <c r="D137" s="27" t="str">
        <f t="shared" si="43"/>
        <v>N/A</v>
      </c>
      <c r="E137" s="23">
        <v>30233</v>
      </c>
      <c r="F137" s="27" t="str">
        <f t="shared" si="44"/>
        <v>N/A</v>
      </c>
      <c r="G137" s="23">
        <v>29025</v>
      </c>
      <c r="H137" s="27" t="str">
        <f t="shared" si="45"/>
        <v>N/A</v>
      </c>
      <c r="I137" s="8">
        <v>-0.17499999999999999</v>
      </c>
      <c r="J137" s="8">
        <v>-4</v>
      </c>
      <c r="K137" s="28" t="s">
        <v>735</v>
      </c>
      <c r="L137" s="105" t="str">
        <f t="shared" si="40"/>
        <v>Yes</v>
      </c>
    </row>
    <row r="138" spans="1:12" x14ac:dyDescent="0.2">
      <c r="A138" s="128" t="s">
        <v>991</v>
      </c>
      <c r="B138" s="22" t="s">
        <v>213</v>
      </c>
      <c r="C138" s="23">
        <v>1393</v>
      </c>
      <c r="D138" s="27" t="str">
        <f t="shared" si="43"/>
        <v>N/A</v>
      </c>
      <c r="E138" s="23">
        <v>96</v>
      </c>
      <c r="F138" s="27" t="str">
        <f t="shared" si="44"/>
        <v>N/A</v>
      </c>
      <c r="G138" s="23">
        <v>59</v>
      </c>
      <c r="H138" s="27" t="str">
        <f t="shared" si="45"/>
        <v>N/A</v>
      </c>
      <c r="I138" s="8">
        <v>-93.1</v>
      </c>
      <c r="J138" s="8">
        <v>-38.5</v>
      </c>
      <c r="K138" s="28" t="s">
        <v>735</v>
      </c>
      <c r="L138" s="105" t="str">
        <f t="shared" si="40"/>
        <v>No</v>
      </c>
    </row>
    <row r="139" spans="1:12" x14ac:dyDescent="0.2">
      <c r="A139" s="152" t="s">
        <v>105</v>
      </c>
      <c r="B139" s="22" t="s">
        <v>213</v>
      </c>
      <c r="C139" s="23">
        <v>335913</v>
      </c>
      <c r="D139" s="27" t="str">
        <f t="shared" si="43"/>
        <v>N/A</v>
      </c>
      <c r="E139" s="23">
        <v>339834</v>
      </c>
      <c r="F139" s="27" t="str">
        <f t="shared" si="44"/>
        <v>N/A</v>
      </c>
      <c r="G139" s="23">
        <v>357983</v>
      </c>
      <c r="H139" s="27" t="str">
        <f t="shared" si="45"/>
        <v>N/A</v>
      </c>
      <c r="I139" s="8">
        <v>1.167</v>
      </c>
      <c r="J139" s="8">
        <v>5.3410000000000002</v>
      </c>
      <c r="K139" s="28" t="s">
        <v>735</v>
      </c>
      <c r="L139" s="105" t="str">
        <f t="shared" si="40"/>
        <v>Yes</v>
      </c>
    </row>
    <row r="140" spans="1:12" x14ac:dyDescent="0.2">
      <c r="A140" s="128" t="s">
        <v>992</v>
      </c>
      <c r="B140" s="22" t="s">
        <v>213</v>
      </c>
      <c r="C140" s="23">
        <v>135438</v>
      </c>
      <c r="D140" s="27" t="str">
        <f t="shared" si="43"/>
        <v>N/A</v>
      </c>
      <c r="E140" s="23">
        <v>137166</v>
      </c>
      <c r="F140" s="27" t="str">
        <f t="shared" si="44"/>
        <v>N/A</v>
      </c>
      <c r="G140" s="23">
        <v>169056</v>
      </c>
      <c r="H140" s="27" t="str">
        <f t="shared" si="45"/>
        <v>N/A</v>
      </c>
      <c r="I140" s="8">
        <v>1.276</v>
      </c>
      <c r="J140" s="8">
        <v>23.25</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43</v>
      </c>
      <c r="D142" s="27" t="str">
        <f t="shared" si="43"/>
        <v>N/A</v>
      </c>
      <c r="E142" s="23">
        <v>37</v>
      </c>
      <c r="F142" s="27" t="str">
        <f t="shared" si="44"/>
        <v>N/A</v>
      </c>
      <c r="G142" s="23">
        <v>30</v>
      </c>
      <c r="H142" s="27" t="str">
        <f t="shared" si="45"/>
        <v>N/A</v>
      </c>
      <c r="I142" s="8">
        <v>-14</v>
      </c>
      <c r="J142" s="8">
        <v>-18.899999999999999</v>
      </c>
      <c r="K142" s="28" t="s">
        <v>735</v>
      </c>
      <c r="L142" s="105" t="str">
        <f t="shared" si="40"/>
        <v>No</v>
      </c>
    </row>
    <row r="143" spans="1:12" x14ac:dyDescent="0.2">
      <c r="A143" s="128" t="s">
        <v>995</v>
      </c>
      <c r="B143" s="22" t="s">
        <v>213</v>
      </c>
      <c r="C143" s="23">
        <v>114005</v>
      </c>
      <c r="D143" s="27" t="str">
        <f t="shared" si="43"/>
        <v>N/A</v>
      </c>
      <c r="E143" s="23">
        <v>109415</v>
      </c>
      <c r="F143" s="27" t="str">
        <f t="shared" si="44"/>
        <v>N/A</v>
      </c>
      <c r="G143" s="23">
        <v>117687</v>
      </c>
      <c r="H143" s="27" t="str">
        <f t="shared" si="45"/>
        <v>N/A</v>
      </c>
      <c r="I143" s="8">
        <v>-4.03</v>
      </c>
      <c r="J143" s="8">
        <v>7.56</v>
      </c>
      <c r="K143" s="28" t="s">
        <v>735</v>
      </c>
      <c r="L143" s="105" t="str">
        <f t="shared" si="40"/>
        <v>Yes</v>
      </c>
    </row>
    <row r="144" spans="1:12" x14ac:dyDescent="0.2">
      <c r="A144" s="128" t="s">
        <v>996</v>
      </c>
      <c r="B144" s="22" t="s">
        <v>213</v>
      </c>
      <c r="C144" s="23">
        <v>34535</v>
      </c>
      <c r="D144" s="27" t="str">
        <f t="shared" si="43"/>
        <v>N/A</v>
      </c>
      <c r="E144" s="23">
        <v>32932</v>
      </c>
      <c r="F144" s="27" t="str">
        <f t="shared" si="44"/>
        <v>N/A</v>
      </c>
      <c r="G144" s="23">
        <v>38436</v>
      </c>
      <c r="H144" s="27" t="str">
        <f t="shared" si="45"/>
        <v>N/A</v>
      </c>
      <c r="I144" s="8">
        <v>-4.6399999999999997</v>
      </c>
      <c r="J144" s="8">
        <v>16.71</v>
      </c>
      <c r="K144" s="28" t="s">
        <v>735</v>
      </c>
      <c r="L144" s="105" t="str">
        <f t="shared" si="40"/>
        <v>No</v>
      </c>
    </row>
    <row r="145" spans="1:12" x14ac:dyDescent="0.2">
      <c r="A145" s="128" t="s">
        <v>997</v>
      </c>
      <c r="B145" s="22" t="s">
        <v>213</v>
      </c>
      <c r="C145" s="23">
        <v>51892</v>
      </c>
      <c r="D145" s="27" t="str">
        <f t="shared" si="43"/>
        <v>N/A</v>
      </c>
      <c r="E145" s="23">
        <v>60284</v>
      </c>
      <c r="F145" s="27" t="str">
        <f t="shared" si="44"/>
        <v>N/A</v>
      </c>
      <c r="G145" s="23">
        <v>32774</v>
      </c>
      <c r="H145" s="27" t="str">
        <f t="shared" si="45"/>
        <v>N/A</v>
      </c>
      <c r="I145" s="8">
        <v>16.170000000000002</v>
      </c>
      <c r="J145" s="8">
        <v>-45.6</v>
      </c>
      <c r="K145" s="28" t="s">
        <v>735</v>
      </c>
      <c r="L145" s="105" t="str">
        <f t="shared" si="40"/>
        <v>No</v>
      </c>
    </row>
    <row r="146" spans="1:12" ht="25.5" x14ac:dyDescent="0.2">
      <c r="A146" s="138" t="s">
        <v>998</v>
      </c>
      <c r="B146" s="1" t="s">
        <v>213</v>
      </c>
      <c r="C146" s="1">
        <v>35196</v>
      </c>
      <c r="D146" s="7" t="str">
        <f t="shared" ref="D146:D151" si="46">IF($B146="N/A","N/A",IF(C146&gt;10,"No",IF(C146&lt;-10,"No","Yes")))</f>
        <v>N/A</v>
      </c>
      <c r="E146" s="1">
        <v>35053</v>
      </c>
      <c r="F146" s="7" t="str">
        <f t="shared" ref="F146:F151" si="47">IF($B146="N/A","N/A",IF(E146&gt;10,"No",IF(E146&lt;-10,"No","Yes")))</f>
        <v>N/A</v>
      </c>
      <c r="G146" s="1">
        <v>34654</v>
      </c>
      <c r="H146" s="7" t="str">
        <f t="shared" ref="H146:H151" si="48">IF($B146="N/A","N/A",IF(G146&gt;10,"No",IF(G146&lt;-10,"No","Yes")))</f>
        <v>N/A</v>
      </c>
      <c r="I146" s="36">
        <v>-0.40600000000000003</v>
      </c>
      <c r="J146" s="36">
        <v>-1.1399999999999999</v>
      </c>
      <c r="K146" s="28" t="s">
        <v>734</v>
      </c>
      <c r="L146" s="105" t="str">
        <f t="shared" ref="L146:L151" si="49">IF(J146="Div by 0", "N/A", IF(K146="N/A","N/A", IF(J146&gt;VALUE(MID(K146,1,2)), "No", IF(J146&lt;-1*VALUE(MID(K146,1,2)), "No", "Yes"))))</f>
        <v>Yes</v>
      </c>
    </row>
    <row r="147" spans="1:12" x14ac:dyDescent="0.2">
      <c r="A147" s="151" t="s">
        <v>326</v>
      </c>
      <c r="B147" s="30" t="s">
        <v>213</v>
      </c>
      <c r="C147" s="9">
        <v>1.7668985148</v>
      </c>
      <c r="D147" s="7" t="str">
        <f t="shared" si="46"/>
        <v>N/A</v>
      </c>
      <c r="E147" s="9">
        <v>1.7437741894000001</v>
      </c>
      <c r="F147" s="7" t="str">
        <f t="shared" si="47"/>
        <v>N/A</v>
      </c>
      <c r="G147" s="9">
        <v>1.6247713157999999</v>
      </c>
      <c r="H147" s="7" t="str">
        <f t="shared" si="48"/>
        <v>N/A</v>
      </c>
      <c r="I147" s="36">
        <v>-1.31</v>
      </c>
      <c r="J147" s="36">
        <v>-6.82</v>
      </c>
      <c r="K147" s="28" t="s">
        <v>734</v>
      </c>
      <c r="L147" s="105" t="str">
        <f t="shared" si="49"/>
        <v>Yes</v>
      </c>
    </row>
    <row r="148" spans="1:12" x14ac:dyDescent="0.2">
      <c r="A148" s="128" t="s">
        <v>327</v>
      </c>
      <c r="B148" s="30" t="s">
        <v>213</v>
      </c>
      <c r="C148" s="9">
        <v>16.281283068</v>
      </c>
      <c r="D148" s="7" t="str">
        <f t="shared" si="46"/>
        <v>N/A</v>
      </c>
      <c r="E148" s="9">
        <v>15.987349157000001</v>
      </c>
      <c r="F148" s="7" t="str">
        <f t="shared" si="47"/>
        <v>N/A</v>
      </c>
      <c r="G148" s="9">
        <v>15.308749389000001</v>
      </c>
      <c r="H148" s="7" t="str">
        <f t="shared" si="48"/>
        <v>N/A</v>
      </c>
      <c r="I148" s="36">
        <v>-1.81</v>
      </c>
      <c r="J148" s="36">
        <v>-4.24</v>
      </c>
      <c r="K148" s="28" t="s">
        <v>734</v>
      </c>
      <c r="L148" s="105" t="str">
        <f t="shared" si="49"/>
        <v>Yes</v>
      </c>
    </row>
    <row r="149" spans="1:12" x14ac:dyDescent="0.2">
      <c r="A149" s="128" t="s">
        <v>328</v>
      </c>
      <c r="B149" s="30" t="s">
        <v>213</v>
      </c>
      <c r="C149" s="9">
        <v>2.4837268873</v>
      </c>
      <c r="D149" s="7" t="str">
        <f t="shared" si="46"/>
        <v>N/A</v>
      </c>
      <c r="E149" s="9">
        <v>2.4131749344000002</v>
      </c>
      <c r="F149" s="7" t="str">
        <f t="shared" si="47"/>
        <v>N/A</v>
      </c>
      <c r="G149" s="9">
        <v>2.3431432793</v>
      </c>
      <c r="H149" s="7" t="str">
        <f t="shared" si="48"/>
        <v>N/A</v>
      </c>
      <c r="I149" s="36">
        <v>-2.84</v>
      </c>
      <c r="J149" s="36">
        <v>-2.9</v>
      </c>
      <c r="K149" s="28" t="s">
        <v>734</v>
      </c>
      <c r="L149" s="105" t="str">
        <f t="shared" si="49"/>
        <v>Yes</v>
      </c>
    </row>
    <row r="150" spans="1:12" x14ac:dyDescent="0.2">
      <c r="A150" s="128" t="s">
        <v>329</v>
      </c>
      <c r="B150" s="30" t="s">
        <v>213</v>
      </c>
      <c r="C150" s="9">
        <v>0</v>
      </c>
      <c r="D150" s="7" t="str">
        <f t="shared" si="46"/>
        <v>N/A</v>
      </c>
      <c r="E150" s="9">
        <v>0</v>
      </c>
      <c r="F150" s="7" t="str">
        <f t="shared" si="47"/>
        <v>N/A</v>
      </c>
      <c r="G150" s="9">
        <v>0</v>
      </c>
      <c r="H150" s="7" t="str">
        <f t="shared" si="48"/>
        <v>N/A</v>
      </c>
      <c r="I150" s="36" t="s">
        <v>1748</v>
      </c>
      <c r="J150" s="36" t="s">
        <v>1748</v>
      </c>
      <c r="K150" s="28" t="s">
        <v>734</v>
      </c>
      <c r="L150" s="105" t="str">
        <f t="shared" si="49"/>
        <v>N/A</v>
      </c>
    </row>
    <row r="151" spans="1:12" x14ac:dyDescent="0.2">
      <c r="A151" s="128" t="s">
        <v>330</v>
      </c>
      <c r="B151" s="30" t="s">
        <v>213</v>
      </c>
      <c r="C151" s="9">
        <v>2.976961E-4</v>
      </c>
      <c r="D151" s="7" t="str">
        <f t="shared" si="46"/>
        <v>N/A</v>
      </c>
      <c r="E151" s="9">
        <v>2.9426129999999997E-4</v>
      </c>
      <c r="F151" s="7" t="str">
        <f t="shared" si="47"/>
        <v>N/A</v>
      </c>
      <c r="G151" s="9">
        <v>1.1173715E-3</v>
      </c>
      <c r="H151" s="7" t="str">
        <f t="shared" si="48"/>
        <v>N/A</v>
      </c>
      <c r="I151" s="36">
        <v>-1.1499999999999999</v>
      </c>
      <c r="J151" s="36">
        <v>279.7</v>
      </c>
      <c r="K151" s="28" t="s">
        <v>734</v>
      </c>
      <c r="L151" s="105" t="str">
        <f t="shared" si="49"/>
        <v>No</v>
      </c>
    </row>
    <row r="152" spans="1:12" x14ac:dyDescent="0.2">
      <c r="A152" s="138" t="s">
        <v>999</v>
      </c>
      <c r="B152" s="22" t="s">
        <v>213</v>
      </c>
      <c r="C152" s="23">
        <v>50458</v>
      </c>
      <c r="D152" s="27" t="str">
        <f t="shared" ref="D152:D158" si="50">IF($B152="N/A","N/A",IF(C152&gt;10,"No",IF(C152&lt;-10,"No","Yes")))</f>
        <v>N/A</v>
      </c>
      <c r="E152" s="23">
        <v>49231</v>
      </c>
      <c r="F152" s="27" t="str">
        <f t="shared" ref="F152:F158" si="51">IF($B152="N/A","N/A",IF(E152&gt;10,"No",IF(E152&lt;-10,"No","Yes")))</f>
        <v>N/A</v>
      </c>
      <c r="G152" s="23">
        <v>48516</v>
      </c>
      <c r="H152" s="27" t="str">
        <f t="shared" ref="H152:H158" si="52">IF($B152="N/A","N/A",IF(G152&gt;10,"No",IF(G152&lt;-10,"No","Yes")))</f>
        <v>N/A</v>
      </c>
      <c r="I152" s="8">
        <v>-2.4300000000000002</v>
      </c>
      <c r="J152" s="8">
        <v>-1.45</v>
      </c>
      <c r="K152" s="28" t="s">
        <v>734</v>
      </c>
      <c r="L152" s="105" t="str">
        <f t="shared" ref="L152:L159" si="53">IF(J152="Div by 0", "N/A", IF(K152="N/A","N/A", IF(J152&gt;VALUE(MID(K152,1,2)), "No", IF(J152&lt;-1*VALUE(MID(K152,1,2)), "No", "Yes"))))</f>
        <v>Yes</v>
      </c>
    </row>
    <row r="153" spans="1:12" x14ac:dyDescent="0.2">
      <c r="A153" s="151" t="s">
        <v>1000</v>
      </c>
      <c r="B153" s="22" t="s">
        <v>213</v>
      </c>
      <c r="C153" s="4">
        <v>2.5330766354000001</v>
      </c>
      <c r="D153" s="27" t="str">
        <f t="shared" si="50"/>
        <v>N/A</v>
      </c>
      <c r="E153" s="4">
        <v>2.4490841616000001</v>
      </c>
      <c r="F153" s="27" t="str">
        <f t="shared" si="51"/>
        <v>N/A</v>
      </c>
      <c r="G153" s="4">
        <v>2.2746985962999999</v>
      </c>
      <c r="H153" s="27" t="str">
        <f t="shared" si="52"/>
        <v>N/A</v>
      </c>
      <c r="I153" s="8">
        <v>-3.32</v>
      </c>
      <c r="J153" s="8">
        <v>-7.12</v>
      </c>
      <c r="K153" s="28" t="s">
        <v>734</v>
      </c>
      <c r="L153" s="105" t="str">
        <f t="shared" si="53"/>
        <v>Yes</v>
      </c>
    </row>
    <row r="154" spans="1:12" x14ac:dyDescent="0.2">
      <c r="A154" s="138" t="s">
        <v>1001</v>
      </c>
      <c r="B154" s="22" t="s">
        <v>213</v>
      </c>
      <c r="C154" s="4">
        <v>6.4585407392</v>
      </c>
      <c r="D154" s="27" t="str">
        <f t="shared" si="50"/>
        <v>N/A</v>
      </c>
      <c r="E154" s="4">
        <v>6.4457886817999999</v>
      </c>
      <c r="F154" s="27" t="str">
        <f t="shared" si="51"/>
        <v>N/A</v>
      </c>
      <c r="G154" s="4">
        <v>6.3591289941999998</v>
      </c>
      <c r="H154" s="27" t="str">
        <f t="shared" si="52"/>
        <v>N/A</v>
      </c>
      <c r="I154" s="8">
        <v>-0.19700000000000001</v>
      </c>
      <c r="J154" s="8">
        <v>-1.34</v>
      </c>
      <c r="K154" s="28" t="s">
        <v>734</v>
      </c>
      <c r="L154" s="105" t="str">
        <f t="shared" si="53"/>
        <v>Yes</v>
      </c>
    </row>
    <row r="155" spans="1:12" x14ac:dyDescent="0.2">
      <c r="A155" s="138" t="s">
        <v>1002</v>
      </c>
      <c r="B155" s="22" t="s">
        <v>213</v>
      </c>
      <c r="C155" s="4">
        <v>10.758763433</v>
      </c>
      <c r="D155" s="27" t="str">
        <f t="shared" si="50"/>
        <v>N/A</v>
      </c>
      <c r="E155" s="4">
        <v>10.291914165</v>
      </c>
      <c r="F155" s="27" t="str">
        <f t="shared" si="51"/>
        <v>N/A</v>
      </c>
      <c r="G155" s="4">
        <v>9.8210153359000003</v>
      </c>
      <c r="H155" s="27" t="str">
        <f t="shared" si="52"/>
        <v>N/A</v>
      </c>
      <c r="I155" s="8">
        <v>-4.34</v>
      </c>
      <c r="J155" s="8">
        <v>-4.58</v>
      </c>
      <c r="K155" s="28" t="s">
        <v>734</v>
      </c>
      <c r="L155" s="105" t="str">
        <f t="shared" si="53"/>
        <v>Yes</v>
      </c>
    </row>
    <row r="156" spans="1:12" x14ac:dyDescent="0.2">
      <c r="A156" s="138" t="s">
        <v>1003</v>
      </c>
      <c r="B156" s="22" t="s">
        <v>213</v>
      </c>
      <c r="C156" s="4">
        <v>1.8113175400000001E-2</v>
      </c>
      <c r="D156" s="27" t="str">
        <f t="shared" si="50"/>
        <v>N/A</v>
      </c>
      <c r="E156" s="4">
        <v>1.56116182E-2</v>
      </c>
      <c r="F156" s="27" t="str">
        <f t="shared" si="51"/>
        <v>N/A</v>
      </c>
      <c r="G156" s="4">
        <v>1.5841519500000002E-2</v>
      </c>
      <c r="H156" s="27" t="str">
        <f t="shared" si="52"/>
        <v>N/A</v>
      </c>
      <c r="I156" s="8">
        <v>-13.8</v>
      </c>
      <c r="J156" s="8">
        <v>1.4730000000000001</v>
      </c>
      <c r="K156" s="28" t="s">
        <v>734</v>
      </c>
      <c r="L156" s="105" t="str">
        <f t="shared" si="53"/>
        <v>Yes</v>
      </c>
    </row>
    <row r="157" spans="1:12" x14ac:dyDescent="0.2">
      <c r="A157" s="138" t="s">
        <v>1004</v>
      </c>
      <c r="B157" s="22" t="s">
        <v>213</v>
      </c>
      <c r="C157" s="4">
        <v>3.6318927799999998E-2</v>
      </c>
      <c r="D157" s="27" t="str">
        <f t="shared" si="50"/>
        <v>N/A</v>
      </c>
      <c r="E157" s="4">
        <v>2.73663024E-2</v>
      </c>
      <c r="F157" s="27" t="str">
        <f t="shared" si="51"/>
        <v>N/A</v>
      </c>
      <c r="G157" s="4">
        <v>2.56995444E-2</v>
      </c>
      <c r="H157" s="27" t="str">
        <f t="shared" si="52"/>
        <v>N/A</v>
      </c>
      <c r="I157" s="8">
        <v>-24.7</v>
      </c>
      <c r="J157" s="8">
        <v>-6.09</v>
      </c>
      <c r="K157" s="28" t="s">
        <v>734</v>
      </c>
      <c r="L157" s="105" t="str">
        <f t="shared" si="53"/>
        <v>Yes</v>
      </c>
    </row>
    <row r="158" spans="1:12" x14ac:dyDescent="0.2">
      <c r="A158" s="128" t="s">
        <v>1005</v>
      </c>
      <c r="B158" s="22" t="s">
        <v>213</v>
      </c>
      <c r="C158" s="23">
        <v>1967</v>
      </c>
      <c r="D158" s="27" t="str">
        <f t="shared" si="50"/>
        <v>N/A</v>
      </c>
      <c r="E158" s="23">
        <v>2072</v>
      </c>
      <c r="F158" s="27" t="str">
        <f t="shared" si="51"/>
        <v>N/A</v>
      </c>
      <c r="G158" s="23">
        <v>1937</v>
      </c>
      <c r="H158" s="27" t="str">
        <f t="shared" si="52"/>
        <v>N/A</v>
      </c>
      <c r="I158" s="8">
        <v>5.3380000000000001</v>
      </c>
      <c r="J158" s="8">
        <v>-6.52</v>
      </c>
      <c r="K158" s="28" t="s">
        <v>734</v>
      </c>
      <c r="L158" s="105" t="str">
        <f t="shared" si="53"/>
        <v>Yes</v>
      </c>
    </row>
    <row r="159" spans="1:12" ht="25.5" x14ac:dyDescent="0.2">
      <c r="A159" s="138" t="s">
        <v>1006</v>
      </c>
      <c r="B159" s="22" t="s">
        <v>213</v>
      </c>
      <c r="C159" s="23">
        <v>51684</v>
      </c>
      <c r="D159" s="27" t="str">
        <f>IF($B159="N/A","N/A",IF(C159&gt;10,"No",IF(C159&lt;-10,"No","Yes")))</f>
        <v>N/A</v>
      </c>
      <c r="E159" s="23">
        <v>50613</v>
      </c>
      <c r="F159" s="27" t="str">
        <f>IF($B159="N/A","N/A",IF(E159&gt;10,"No",IF(E159&lt;-10,"No","Yes")))</f>
        <v>N/A</v>
      </c>
      <c r="G159" s="23">
        <v>50033</v>
      </c>
      <c r="H159" s="27" t="str">
        <f>IF($B159="N/A","N/A",IF(G159&gt;10,"No",IF(G159&lt;-10,"No","Yes")))</f>
        <v>N/A</v>
      </c>
      <c r="I159" s="8">
        <v>-2.0699999999999998</v>
      </c>
      <c r="J159" s="8">
        <v>-1.1499999999999999</v>
      </c>
      <c r="K159" s="28" t="s">
        <v>734</v>
      </c>
      <c r="L159" s="105" t="str">
        <f t="shared" si="53"/>
        <v>Yes</v>
      </c>
    </row>
    <row r="160" spans="1:12" x14ac:dyDescent="0.2">
      <c r="A160" s="137" t="s">
        <v>1007</v>
      </c>
      <c r="B160" s="22" t="s">
        <v>213</v>
      </c>
      <c r="C160" s="23">
        <v>25815</v>
      </c>
      <c r="D160" s="27" t="str">
        <f t="shared" ref="D160:D234" si="54">IF($B160="N/A","N/A",IF(C160&gt;10,"No",IF(C160&lt;-10,"No","Yes")))</f>
        <v>N/A</v>
      </c>
      <c r="E160" s="23">
        <v>26977</v>
      </c>
      <c r="F160" s="27" t="str">
        <f t="shared" ref="F160:F234" si="55">IF($B160="N/A","N/A",IF(E160&gt;10,"No",IF(E160&lt;-10,"No","Yes")))</f>
        <v>N/A</v>
      </c>
      <c r="G160" s="23">
        <v>27713</v>
      </c>
      <c r="H160" s="27" t="str">
        <f t="shared" ref="H160:H223" si="56">IF($B160="N/A","N/A",IF(G160&gt;10,"No",IF(G160&lt;-10,"No","Yes")))</f>
        <v>N/A</v>
      </c>
      <c r="I160" s="8">
        <v>4.5010000000000003</v>
      </c>
      <c r="J160" s="8">
        <v>2.7280000000000002</v>
      </c>
      <c r="K160" s="28" t="s">
        <v>734</v>
      </c>
      <c r="L160" s="105" t="str">
        <f t="shared" ref="L160:L223" si="57">IF(J160="Div by 0", "N/A", IF(K160="N/A","N/A", IF(J160&gt;VALUE(MID(K160,1,2)), "No", IF(J160&lt;-1*VALUE(MID(K160,1,2)), "No", "Yes"))))</f>
        <v>Yes</v>
      </c>
    </row>
    <row r="161" spans="1:12" x14ac:dyDescent="0.2">
      <c r="A161" s="153" t="s">
        <v>71</v>
      </c>
      <c r="B161" s="22" t="s">
        <v>213</v>
      </c>
      <c r="C161" s="4">
        <v>1.2959565053</v>
      </c>
      <c r="D161" s="27" t="str">
        <f t="shared" si="54"/>
        <v>N/A</v>
      </c>
      <c r="E161" s="4">
        <v>1.3420191227</v>
      </c>
      <c r="F161" s="27" t="str">
        <f t="shared" si="55"/>
        <v>N/A</v>
      </c>
      <c r="G161" s="4">
        <v>1.2993388202</v>
      </c>
      <c r="H161" s="27" t="str">
        <f t="shared" si="56"/>
        <v>N/A</v>
      </c>
      <c r="I161" s="8">
        <v>3.5539999999999998</v>
      </c>
      <c r="J161" s="8">
        <v>-3.18</v>
      </c>
      <c r="K161" s="28" t="s">
        <v>734</v>
      </c>
      <c r="L161" s="105" t="str">
        <f t="shared" si="57"/>
        <v>Yes</v>
      </c>
    </row>
    <row r="162" spans="1:12" x14ac:dyDescent="0.2">
      <c r="A162" s="137" t="s">
        <v>111</v>
      </c>
      <c r="B162" s="22" t="s">
        <v>213</v>
      </c>
      <c r="C162" s="4">
        <v>3.9990983714000001</v>
      </c>
      <c r="D162" s="27" t="str">
        <f t="shared" si="54"/>
        <v>N/A</v>
      </c>
      <c r="E162" s="4">
        <v>4.1575828291999999</v>
      </c>
      <c r="F162" s="27" t="str">
        <f t="shared" si="55"/>
        <v>N/A</v>
      </c>
      <c r="G162" s="4">
        <v>4.2185619108000001</v>
      </c>
      <c r="H162" s="27" t="str">
        <f t="shared" si="56"/>
        <v>N/A</v>
      </c>
      <c r="I162" s="8">
        <v>3.9630000000000001</v>
      </c>
      <c r="J162" s="8">
        <v>1.4670000000000001</v>
      </c>
      <c r="K162" s="28" t="s">
        <v>734</v>
      </c>
      <c r="L162" s="105" t="str">
        <f t="shared" si="57"/>
        <v>Yes</v>
      </c>
    </row>
    <row r="163" spans="1:12" x14ac:dyDescent="0.2">
      <c r="A163" s="137" t="s">
        <v>112</v>
      </c>
      <c r="B163" s="22" t="s">
        <v>213</v>
      </c>
      <c r="C163" s="4">
        <v>5.1992899005000002</v>
      </c>
      <c r="D163" s="27" t="str">
        <f t="shared" si="54"/>
        <v>N/A</v>
      </c>
      <c r="E163" s="4">
        <v>5.3513137474999999</v>
      </c>
      <c r="F163" s="27" t="str">
        <f t="shared" si="55"/>
        <v>N/A</v>
      </c>
      <c r="G163" s="4">
        <v>5.3358086995000003</v>
      </c>
      <c r="H163" s="27" t="str">
        <f t="shared" si="56"/>
        <v>N/A</v>
      </c>
      <c r="I163" s="8">
        <v>2.9239999999999999</v>
      </c>
      <c r="J163" s="8">
        <v>-0.28999999999999998</v>
      </c>
      <c r="K163" s="28" t="s">
        <v>734</v>
      </c>
      <c r="L163" s="105" t="str">
        <f t="shared" si="57"/>
        <v>Yes</v>
      </c>
    </row>
    <row r="164" spans="1:12" x14ac:dyDescent="0.2">
      <c r="A164" s="137" t="s">
        <v>113</v>
      </c>
      <c r="B164" s="22" t="s">
        <v>213</v>
      </c>
      <c r="C164" s="4">
        <v>1.6426163899999999E-2</v>
      </c>
      <c r="D164" s="27" t="str">
        <f t="shared" si="54"/>
        <v>N/A</v>
      </c>
      <c r="E164" s="4">
        <v>1.8169454000000002E-2</v>
      </c>
      <c r="F164" s="27" t="str">
        <f t="shared" si="55"/>
        <v>N/A</v>
      </c>
      <c r="G164" s="4">
        <v>1.8536210899999999E-2</v>
      </c>
      <c r="H164" s="27" t="str">
        <f t="shared" si="56"/>
        <v>N/A</v>
      </c>
      <c r="I164" s="8">
        <v>10.61</v>
      </c>
      <c r="J164" s="8">
        <v>2.0190000000000001</v>
      </c>
      <c r="K164" s="28" t="s">
        <v>734</v>
      </c>
      <c r="L164" s="105" t="str">
        <f t="shared" si="57"/>
        <v>Yes</v>
      </c>
    </row>
    <row r="165" spans="1:12" x14ac:dyDescent="0.2">
      <c r="A165" s="137" t="s">
        <v>114</v>
      </c>
      <c r="B165" s="22" t="s">
        <v>213</v>
      </c>
      <c r="C165" s="4">
        <v>2.976961E-4</v>
      </c>
      <c r="D165" s="27" t="str">
        <f t="shared" si="54"/>
        <v>N/A</v>
      </c>
      <c r="E165" s="4">
        <v>2.9426129999999997E-4</v>
      </c>
      <c r="F165" s="27" t="str">
        <f t="shared" si="55"/>
        <v>N/A</v>
      </c>
      <c r="G165" s="4">
        <v>2.7934290000000001E-4</v>
      </c>
      <c r="H165" s="27" t="str">
        <f t="shared" si="56"/>
        <v>N/A</v>
      </c>
      <c r="I165" s="8">
        <v>-1.1499999999999999</v>
      </c>
      <c r="J165" s="8">
        <v>-5.07</v>
      </c>
      <c r="K165" s="28" t="s">
        <v>734</v>
      </c>
      <c r="L165" s="105" t="str">
        <f t="shared" si="57"/>
        <v>Yes</v>
      </c>
    </row>
    <row r="166" spans="1:12" x14ac:dyDescent="0.2">
      <c r="A166" s="137" t="s">
        <v>426</v>
      </c>
      <c r="B166" s="22" t="s">
        <v>213</v>
      </c>
      <c r="C166" s="23">
        <v>6234</v>
      </c>
      <c r="D166" s="27" t="str">
        <f>IF($B166="N/A","N/A",IF(C166&gt;10,"No",IF(C166&lt;-10,"No","Yes")))</f>
        <v>N/A</v>
      </c>
      <c r="E166" s="23">
        <v>6611</v>
      </c>
      <c r="F166" s="27" t="str">
        <f>IF($B166="N/A","N/A",IF(E166&gt;10,"No",IF(E166&lt;-10,"No","Yes")))</f>
        <v>N/A</v>
      </c>
      <c r="G166" s="23">
        <v>6912</v>
      </c>
      <c r="H166" s="27" t="str">
        <f>IF($B166="N/A","N/A",IF(G166&gt;10,"No",IF(G166&lt;-10,"No","Yes")))</f>
        <v>N/A</v>
      </c>
      <c r="I166" s="8">
        <v>6.0469999999999997</v>
      </c>
      <c r="J166" s="8">
        <v>4.5529999999999999</v>
      </c>
      <c r="K166" s="28" t="s">
        <v>734</v>
      </c>
      <c r="L166" s="105" t="str">
        <f t="shared" si="57"/>
        <v>Yes</v>
      </c>
    </row>
    <row r="167" spans="1:12" x14ac:dyDescent="0.2">
      <c r="A167" s="137" t="s">
        <v>427</v>
      </c>
      <c r="B167" s="22" t="s">
        <v>213</v>
      </c>
      <c r="C167" s="23">
        <v>153</v>
      </c>
      <c r="D167" s="27" t="str">
        <f>IF($B167="N/A","N/A",IF(C167&gt;10,"No",IF(C167&lt;-10,"No","Yes")))</f>
        <v>N/A</v>
      </c>
      <c r="E167" s="23">
        <v>159</v>
      </c>
      <c r="F167" s="27" t="str">
        <f>IF($B167="N/A","N/A",IF(E167&gt;10,"No",IF(E167&lt;-10,"No","Yes")))</f>
        <v>N/A</v>
      </c>
      <c r="G167" s="23">
        <v>167</v>
      </c>
      <c r="H167" s="27" t="str">
        <f>IF($B167="N/A","N/A",IF(G167&gt;10,"No",IF(G167&lt;-10,"No","Yes")))</f>
        <v>N/A</v>
      </c>
      <c r="I167" s="8">
        <v>3.9220000000000002</v>
      </c>
      <c r="J167" s="8">
        <v>5.0309999999999997</v>
      </c>
      <c r="K167" s="28" t="s">
        <v>734</v>
      </c>
      <c r="L167" s="105" t="str">
        <f t="shared" si="57"/>
        <v>Yes</v>
      </c>
    </row>
    <row r="168" spans="1:12" x14ac:dyDescent="0.2">
      <c r="A168" s="137" t="s">
        <v>428</v>
      </c>
      <c r="B168" s="22" t="s">
        <v>213</v>
      </c>
      <c r="C168" s="23">
        <v>11116</v>
      </c>
      <c r="D168" s="27" t="str">
        <f>IF($B168="N/A","N/A",IF(C168&gt;10,"No",IF(C168&lt;-10,"No","Yes")))</f>
        <v>N/A</v>
      </c>
      <c r="E168" s="23">
        <v>11626</v>
      </c>
      <c r="F168" s="27" t="str">
        <f>IF($B168="N/A","N/A",IF(E168&gt;10,"No",IF(E168&lt;-10,"No","Yes")))</f>
        <v>N/A</v>
      </c>
      <c r="G168" s="23">
        <v>12008</v>
      </c>
      <c r="H168" s="27" t="str">
        <f>IF($B168="N/A","N/A",IF(G168&gt;10,"No",IF(G168&lt;-10,"No","Yes")))</f>
        <v>N/A</v>
      </c>
      <c r="I168" s="8">
        <v>4.5880000000000001</v>
      </c>
      <c r="J168" s="8">
        <v>3.286</v>
      </c>
      <c r="K168" s="28" t="s">
        <v>734</v>
      </c>
      <c r="L168" s="105" t="str">
        <f t="shared" si="57"/>
        <v>Yes</v>
      </c>
    </row>
    <row r="169" spans="1:12" x14ac:dyDescent="0.2">
      <c r="A169" s="137" t="s">
        <v>429</v>
      </c>
      <c r="B169" s="22" t="s">
        <v>213</v>
      </c>
      <c r="C169" s="23">
        <v>8126</v>
      </c>
      <c r="D169" s="27" t="str">
        <f>IF($B169="N/A","N/A",IF(C169&gt;10,"No",IF(C169&lt;-10,"No","Yes")))</f>
        <v>N/A</v>
      </c>
      <c r="E169" s="23">
        <v>8374</v>
      </c>
      <c r="F169" s="27" t="str">
        <f>IF($B169="N/A","N/A",IF(E169&gt;10,"No",IF(E169&lt;-10,"No","Yes")))</f>
        <v>N/A</v>
      </c>
      <c r="G169" s="23">
        <v>8398</v>
      </c>
      <c r="H169" s="27" t="str">
        <f>IF($B169="N/A","N/A",IF(G169&gt;10,"No",IF(G169&lt;-10,"No","Yes")))</f>
        <v>N/A</v>
      </c>
      <c r="I169" s="8">
        <v>3.052</v>
      </c>
      <c r="J169" s="8">
        <v>0.28660000000000002</v>
      </c>
      <c r="K169" s="28" t="s">
        <v>734</v>
      </c>
      <c r="L169" s="105" t="str">
        <f t="shared" si="57"/>
        <v>Yes</v>
      </c>
    </row>
    <row r="170" spans="1:12" x14ac:dyDescent="0.2">
      <c r="A170" s="137" t="s">
        <v>1734</v>
      </c>
      <c r="B170" s="22" t="s">
        <v>213</v>
      </c>
      <c r="C170" s="23">
        <v>186</v>
      </c>
      <c r="D170" s="27" t="str">
        <f>IF($B170="N/A","N/A",IF(C170&gt;10,"No",IF(C170&lt;-10,"No","Yes")))</f>
        <v>N/A</v>
      </c>
      <c r="E170" s="23">
        <v>207</v>
      </c>
      <c r="F170" s="27" t="str">
        <f>IF($B170="N/A","N/A",IF(E170&gt;10,"No",IF(E170&lt;-10,"No","Yes")))</f>
        <v>N/A</v>
      </c>
      <c r="G170" s="23">
        <v>228</v>
      </c>
      <c r="H170" s="27" t="str">
        <f>IF($B170="N/A","N/A",IF(G170&gt;10,"No",IF(G170&lt;-10,"No","Yes")))</f>
        <v>N/A</v>
      </c>
      <c r="I170" s="8">
        <v>11.29</v>
      </c>
      <c r="J170" s="8">
        <v>10.14</v>
      </c>
      <c r="K170" s="28" t="s">
        <v>734</v>
      </c>
      <c r="L170" s="105" t="str">
        <f t="shared" si="57"/>
        <v>Yes</v>
      </c>
    </row>
    <row r="171" spans="1:12" x14ac:dyDescent="0.2">
      <c r="A171" s="151" t="s">
        <v>1008</v>
      </c>
      <c r="B171" s="22" t="s">
        <v>213</v>
      </c>
      <c r="C171" s="23">
        <v>11463</v>
      </c>
      <c r="D171" s="27" t="str">
        <f t="shared" si="54"/>
        <v>N/A</v>
      </c>
      <c r="E171" s="23">
        <v>12399</v>
      </c>
      <c r="F171" s="27" t="str">
        <f t="shared" si="55"/>
        <v>N/A</v>
      </c>
      <c r="G171" s="23">
        <v>13112</v>
      </c>
      <c r="H171" s="27" t="str">
        <f t="shared" si="56"/>
        <v>N/A</v>
      </c>
      <c r="I171" s="8">
        <v>8.1649999999999991</v>
      </c>
      <c r="J171" s="8">
        <v>5.75</v>
      </c>
      <c r="K171" s="28" t="s">
        <v>734</v>
      </c>
      <c r="L171" s="105" t="str">
        <f t="shared" si="57"/>
        <v>Yes</v>
      </c>
    </row>
    <row r="172" spans="1:12" x14ac:dyDescent="0.2">
      <c r="A172" s="137" t="s">
        <v>1009</v>
      </c>
      <c r="B172" s="22" t="s">
        <v>213</v>
      </c>
      <c r="C172" s="23">
        <v>6174</v>
      </c>
      <c r="D172" s="27" t="str">
        <f>IF($B172="N/A","N/A",IF(C172&gt;10,"No",IF(C172&lt;-10,"No","Yes")))</f>
        <v>N/A</v>
      </c>
      <c r="E172" s="23">
        <v>6533</v>
      </c>
      <c r="F172" s="27" t="str">
        <f>IF($B172="N/A","N/A",IF(E172&gt;10,"No",IF(E172&lt;-10,"No","Yes")))</f>
        <v>N/A</v>
      </c>
      <c r="G172" s="23">
        <v>6842</v>
      </c>
      <c r="H172" s="27" t="str">
        <f>IF($B172="N/A","N/A",IF(G172&gt;10,"No",IF(G172&lt;-10,"No","Yes")))</f>
        <v>N/A</v>
      </c>
      <c r="I172" s="8">
        <v>5.8150000000000004</v>
      </c>
      <c r="J172" s="8">
        <v>4.7300000000000004</v>
      </c>
      <c r="K172" s="28" t="s">
        <v>734</v>
      </c>
      <c r="L172" s="105" t="str">
        <f t="shared" si="57"/>
        <v>Yes</v>
      </c>
    </row>
    <row r="173" spans="1:12" x14ac:dyDescent="0.2">
      <c r="A173" s="137" t="s">
        <v>1010</v>
      </c>
      <c r="B173" s="22" t="s">
        <v>213</v>
      </c>
      <c r="C173" s="23">
        <v>149</v>
      </c>
      <c r="D173" s="27" t="str">
        <f>IF($B173="N/A","N/A",IF(C173&gt;10,"No",IF(C173&lt;-10,"No","Yes")))</f>
        <v>N/A</v>
      </c>
      <c r="E173" s="23">
        <v>155</v>
      </c>
      <c r="F173" s="27" t="str">
        <f>IF($B173="N/A","N/A",IF(E173&gt;10,"No",IF(E173&lt;-10,"No","Yes")))</f>
        <v>N/A</v>
      </c>
      <c r="G173" s="23">
        <v>164</v>
      </c>
      <c r="H173" s="27" t="str">
        <f>IF($B173="N/A","N/A",IF(G173&gt;10,"No",IF(G173&lt;-10,"No","Yes")))</f>
        <v>N/A</v>
      </c>
      <c r="I173" s="8">
        <v>4.0270000000000001</v>
      </c>
      <c r="J173" s="8">
        <v>5.806</v>
      </c>
      <c r="K173" s="28" t="s">
        <v>734</v>
      </c>
      <c r="L173" s="105" t="str">
        <f t="shared" si="57"/>
        <v>Yes</v>
      </c>
    </row>
    <row r="174" spans="1:12" ht="25.5" x14ac:dyDescent="0.2">
      <c r="A174" s="137" t="s">
        <v>1011</v>
      </c>
      <c r="B174" s="22" t="s">
        <v>213</v>
      </c>
      <c r="C174" s="23">
        <v>3776</v>
      </c>
      <c r="D174" s="27" t="str">
        <f>IF($B174="N/A","N/A",IF(C174&gt;10,"No",IF(C174&lt;-10,"No","Yes")))</f>
        <v>N/A</v>
      </c>
      <c r="E174" s="23">
        <v>4077</v>
      </c>
      <c r="F174" s="27" t="str">
        <f>IF($B174="N/A","N/A",IF(E174&gt;10,"No",IF(E174&lt;-10,"No","Yes")))</f>
        <v>N/A</v>
      </c>
      <c r="G174" s="23">
        <v>4322</v>
      </c>
      <c r="H174" s="27" t="str">
        <f>IF($B174="N/A","N/A",IF(G174&gt;10,"No",IF(G174&lt;-10,"No","Yes")))</f>
        <v>N/A</v>
      </c>
      <c r="I174" s="8">
        <v>7.9710000000000001</v>
      </c>
      <c r="J174" s="8">
        <v>6.0090000000000003</v>
      </c>
      <c r="K174" s="28" t="s">
        <v>734</v>
      </c>
      <c r="L174" s="105" t="str">
        <f t="shared" si="57"/>
        <v>Yes</v>
      </c>
    </row>
    <row r="175" spans="1:12" ht="25.5" x14ac:dyDescent="0.2">
      <c r="A175" s="137" t="s">
        <v>1012</v>
      </c>
      <c r="B175" s="22" t="s">
        <v>213</v>
      </c>
      <c r="C175" s="23">
        <v>1351</v>
      </c>
      <c r="D175" s="27" t="str">
        <f>IF($B175="N/A","N/A",IF(C175&gt;10,"No",IF(C175&lt;-10,"No","Yes")))</f>
        <v>N/A</v>
      </c>
      <c r="E175" s="23">
        <v>1616</v>
      </c>
      <c r="F175" s="27" t="str">
        <f>IF($B175="N/A","N/A",IF(E175&gt;10,"No",IF(E175&lt;-10,"No","Yes")))</f>
        <v>N/A</v>
      </c>
      <c r="G175" s="23">
        <v>1761</v>
      </c>
      <c r="H175" s="27" t="str">
        <f>IF($B175="N/A","N/A",IF(G175&gt;10,"No",IF(G175&lt;-10,"No","Yes")))</f>
        <v>N/A</v>
      </c>
      <c r="I175" s="8">
        <v>19.62</v>
      </c>
      <c r="J175" s="8">
        <v>8.9730000000000008</v>
      </c>
      <c r="K175" s="28" t="s">
        <v>734</v>
      </c>
      <c r="L175" s="105" t="str">
        <f t="shared" si="57"/>
        <v>Yes</v>
      </c>
    </row>
    <row r="176" spans="1:12" ht="25.5" x14ac:dyDescent="0.2">
      <c r="A176" s="137" t="s">
        <v>1735</v>
      </c>
      <c r="B176" s="22" t="s">
        <v>213</v>
      </c>
      <c r="C176" s="23">
        <v>13</v>
      </c>
      <c r="D176" s="27" t="str">
        <f>IF($B176="N/A","N/A",IF(C176&gt;10,"No",IF(C176&lt;-10,"No","Yes")))</f>
        <v>N/A</v>
      </c>
      <c r="E176" s="23">
        <v>18</v>
      </c>
      <c r="F176" s="27" t="str">
        <f>IF($B176="N/A","N/A",IF(E176&gt;10,"No",IF(E176&lt;-10,"No","Yes")))</f>
        <v>N/A</v>
      </c>
      <c r="G176" s="23">
        <v>23</v>
      </c>
      <c r="H176" s="27" t="str">
        <f>IF($B176="N/A","N/A",IF(G176&gt;10,"No",IF(G176&lt;-10,"No","Yes")))</f>
        <v>N/A</v>
      </c>
      <c r="I176" s="8">
        <v>38.46</v>
      </c>
      <c r="J176" s="8">
        <v>27.78</v>
      </c>
      <c r="K176" s="28" t="s">
        <v>734</v>
      </c>
      <c r="L176" s="105" t="str">
        <f t="shared" si="57"/>
        <v>Yes</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1147</v>
      </c>
      <c r="D183" s="7" t="str">
        <f t="shared" si="54"/>
        <v>N/A</v>
      </c>
      <c r="E183" s="1">
        <v>1246</v>
      </c>
      <c r="F183" s="7" t="str">
        <f t="shared" si="55"/>
        <v>N/A</v>
      </c>
      <c r="G183" s="1">
        <v>1300</v>
      </c>
      <c r="H183" s="7" t="str">
        <f t="shared" si="56"/>
        <v>N/A</v>
      </c>
      <c r="I183" s="36">
        <v>8.6310000000000002</v>
      </c>
      <c r="J183" s="36">
        <v>4.3339999999999996</v>
      </c>
      <c r="K183" s="30" t="s">
        <v>734</v>
      </c>
      <c r="L183" s="158" t="str">
        <f t="shared" si="57"/>
        <v>Yes</v>
      </c>
    </row>
    <row r="184" spans="1:12" x14ac:dyDescent="0.2">
      <c r="A184" s="137" t="s">
        <v>1019</v>
      </c>
      <c r="B184" s="22" t="s">
        <v>213</v>
      </c>
      <c r="C184" s="23">
        <v>11</v>
      </c>
      <c r="D184" s="27" t="str">
        <f t="shared" si="54"/>
        <v>N/A</v>
      </c>
      <c r="E184" s="23">
        <v>11</v>
      </c>
      <c r="F184" s="27" t="str">
        <f t="shared" si="55"/>
        <v>N/A</v>
      </c>
      <c r="G184" s="23">
        <v>11</v>
      </c>
      <c r="H184" s="27" t="str">
        <f t="shared" si="56"/>
        <v>N/A</v>
      </c>
      <c r="I184" s="8">
        <v>66.67</v>
      </c>
      <c r="J184" s="8">
        <v>20</v>
      </c>
      <c r="K184" s="28" t="s">
        <v>734</v>
      </c>
      <c r="L184" s="105" t="str">
        <f t="shared" si="57"/>
        <v>Yes</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802</v>
      </c>
      <c r="D186" s="27" t="str">
        <f t="shared" si="54"/>
        <v>N/A</v>
      </c>
      <c r="E186" s="23">
        <v>872</v>
      </c>
      <c r="F186" s="27" t="str">
        <f t="shared" si="55"/>
        <v>N/A</v>
      </c>
      <c r="G186" s="23">
        <v>908</v>
      </c>
      <c r="H186" s="27" t="str">
        <f t="shared" si="56"/>
        <v>N/A</v>
      </c>
      <c r="I186" s="8">
        <v>8.7279999999999998</v>
      </c>
      <c r="J186" s="8">
        <v>4.1280000000000001</v>
      </c>
      <c r="K186" s="28" t="s">
        <v>734</v>
      </c>
      <c r="L186" s="105" t="str">
        <f t="shared" si="57"/>
        <v>Yes</v>
      </c>
    </row>
    <row r="187" spans="1:12" ht="25.5" x14ac:dyDescent="0.2">
      <c r="A187" s="137" t="s">
        <v>1022</v>
      </c>
      <c r="B187" s="22" t="s">
        <v>213</v>
      </c>
      <c r="C187" s="23">
        <v>342</v>
      </c>
      <c r="D187" s="27" t="str">
        <f t="shared" si="54"/>
        <v>N/A</v>
      </c>
      <c r="E187" s="23">
        <v>369</v>
      </c>
      <c r="F187" s="27" t="str">
        <f t="shared" si="55"/>
        <v>N/A</v>
      </c>
      <c r="G187" s="23">
        <v>386</v>
      </c>
      <c r="H187" s="27" t="str">
        <f t="shared" si="56"/>
        <v>N/A</v>
      </c>
      <c r="I187" s="8">
        <v>7.8949999999999996</v>
      </c>
      <c r="J187" s="8">
        <v>4.6070000000000002</v>
      </c>
      <c r="K187" s="28" t="s">
        <v>734</v>
      </c>
      <c r="L187" s="105" t="str">
        <f t="shared" si="57"/>
        <v>Yes</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11801</v>
      </c>
      <c r="D201" s="7" t="str">
        <f t="shared" si="54"/>
        <v>N/A</v>
      </c>
      <c r="E201" s="1">
        <v>12006</v>
      </c>
      <c r="F201" s="7" t="str">
        <f t="shared" si="55"/>
        <v>N/A</v>
      </c>
      <c r="G201" s="1">
        <v>11966</v>
      </c>
      <c r="H201" s="7" t="str">
        <f t="shared" si="56"/>
        <v>N/A</v>
      </c>
      <c r="I201" s="36">
        <v>1.7370000000000001</v>
      </c>
      <c r="J201" s="36">
        <v>-0.33300000000000002</v>
      </c>
      <c r="K201" s="30" t="s">
        <v>734</v>
      </c>
      <c r="L201" s="158" t="str">
        <f t="shared" si="57"/>
        <v>Yes</v>
      </c>
    </row>
    <row r="202" spans="1:12" x14ac:dyDescent="0.2">
      <c r="A202" s="137" t="s">
        <v>1034</v>
      </c>
      <c r="B202" s="22" t="s">
        <v>213</v>
      </c>
      <c r="C202" s="23">
        <v>57</v>
      </c>
      <c r="D202" s="27" t="str">
        <f t="shared" si="54"/>
        <v>N/A</v>
      </c>
      <c r="E202" s="23">
        <v>73</v>
      </c>
      <c r="F202" s="27" t="str">
        <f t="shared" si="55"/>
        <v>N/A</v>
      </c>
      <c r="G202" s="23">
        <v>64</v>
      </c>
      <c r="H202" s="27" t="str">
        <f t="shared" si="56"/>
        <v>N/A</v>
      </c>
      <c r="I202" s="8">
        <v>28.07</v>
      </c>
      <c r="J202" s="8">
        <v>-12.3</v>
      </c>
      <c r="K202" s="28" t="s">
        <v>734</v>
      </c>
      <c r="L202" s="105" t="str">
        <f t="shared" si="57"/>
        <v>Yes</v>
      </c>
    </row>
    <row r="203" spans="1:12" x14ac:dyDescent="0.2">
      <c r="A203" s="137" t="s">
        <v>1035</v>
      </c>
      <c r="B203" s="22" t="s">
        <v>213</v>
      </c>
      <c r="C203" s="23">
        <v>11</v>
      </c>
      <c r="D203" s="27" t="str">
        <f t="shared" si="54"/>
        <v>N/A</v>
      </c>
      <c r="E203" s="23">
        <v>11</v>
      </c>
      <c r="F203" s="27" t="str">
        <f t="shared" si="55"/>
        <v>N/A</v>
      </c>
      <c r="G203" s="23">
        <v>11</v>
      </c>
      <c r="H203" s="27" t="str">
        <f t="shared" si="56"/>
        <v>N/A</v>
      </c>
      <c r="I203" s="8">
        <v>0</v>
      </c>
      <c r="J203" s="8">
        <v>-25</v>
      </c>
      <c r="K203" s="28" t="s">
        <v>734</v>
      </c>
      <c r="L203" s="105" t="str">
        <f t="shared" si="57"/>
        <v>Yes</v>
      </c>
    </row>
    <row r="204" spans="1:12" ht="25.5" x14ac:dyDescent="0.2">
      <c r="A204" s="137" t="s">
        <v>1036</v>
      </c>
      <c r="B204" s="22" t="s">
        <v>213</v>
      </c>
      <c r="C204" s="23">
        <v>6530</v>
      </c>
      <c r="D204" s="27" t="str">
        <f t="shared" si="54"/>
        <v>N/A</v>
      </c>
      <c r="E204" s="23">
        <v>6672</v>
      </c>
      <c r="F204" s="27" t="str">
        <f t="shared" si="55"/>
        <v>N/A</v>
      </c>
      <c r="G204" s="23">
        <v>6772</v>
      </c>
      <c r="H204" s="27" t="str">
        <f t="shared" si="56"/>
        <v>N/A</v>
      </c>
      <c r="I204" s="8">
        <v>2.1749999999999998</v>
      </c>
      <c r="J204" s="8">
        <v>1.4990000000000001</v>
      </c>
      <c r="K204" s="28" t="s">
        <v>734</v>
      </c>
      <c r="L204" s="105" t="str">
        <f t="shared" si="57"/>
        <v>Yes</v>
      </c>
    </row>
    <row r="205" spans="1:12" ht="25.5" x14ac:dyDescent="0.2">
      <c r="A205" s="137" t="s">
        <v>1037</v>
      </c>
      <c r="B205" s="22" t="s">
        <v>213</v>
      </c>
      <c r="C205" s="23">
        <v>5195</v>
      </c>
      <c r="D205" s="27" t="str">
        <f t="shared" si="54"/>
        <v>N/A</v>
      </c>
      <c r="E205" s="23">
        <v>5246</v>
      </c>
      <c r="F205" s="27" t="str">
        <f t="shared" si="55"/>
        <v>N/A</v>
      </c>
      <c r="G205" s="23">
        <v>5116</v>
      </c>
      <c r="H205" s="27" t="str">
        <f t="shared" si="56"/>
        <v>N/A</v>
      </c>
      <c r="I205" s="8">
        <v>0.98170000000000002</v>
      </c>
      <c r="J205" s="8">
        <v>-2.48</v>
      </c>
      <c r="K205" s="28" t="s">
        <v>734</v>
      </c>
      <c r="L205" s="105" t="str">
        <f t="shared" si="57"/>
        <v>Yes</v>
      </c>
    </row>
    <row r="206" spans="1:12" ht="25.5" x14ac:dyDescent="0.2">
      <c r="A206" s="137" t="s">
        <v>1740</v>
      </c>
      <c r="B206" s="22" t="s">
        <v>213</v>
      </c>
      <c r="C206" s="23">
        <v>15</v>
      </c>
      <c r="D206" s="27" t="str">
        <f t="shared" si="54"/>
        <v>N/A</v>
      </c>
      <c r="E206" s="23">
        <v>11</v>
      </c>
      <c r="F206" s="27" t="str">
        <f t="shared" si="55"/>
        <v>N/A</v>
      </c>
      <c r="G206" s="23">
        <v>11</v>
      </c>
      <c r="H206" s="27" t="str">
        <f t="shared" si="56"/>
        <v>N/A</v>
      </c>
      <c r="I206" s="8">
        <v>-26.7</v>
      </c>
      <c r="J206" s="8">
        <v>0</v>
      </c>
      <c r="K206" s="28" t="s">
        <v>734</v>
      </c>
      <c r="L206" s="105" t="str">
        <f t="shared" si="57"/>
        <v>Yes</v>
      </c>
    </row>
    <row r="207" spans="1:12" x14ac:dyDescent="0.2">
      <c r="A207" s="151" t="s">
        <v>1038</v>
      </c>
      <c r="B207" s="22" t="s">
        <v>213</v>
      </c>
      <c r="C207" s="23">
        <v>0</v>
      </c>
      <c r="D207" s="27" t="str">
        <f t="shared" si="54"/>
        <v>N/A</v>
      </c>
      <c r="E207" s="23">
        <v>69</v>
      </c>
      <c r="F207" s="27" t="str">
        <f t="shared" si="55"/>
        <v>N/A</v>
      </c>
      <c r="G207" s="23">
        <v>152</v>
      </c>
      <c r="H207" s="27" t="str">
        <f t="shared" si="56"/>
        <v>N/A</v>
      </c>
      <c r="I207" s="8" t="s">
        <v>1748</v>
      </c>
      <c r="J207" s="8">
        <v>120.3</v>
      </c>
      <c r="K207" s="28" t="s">
        <v>734</v>
      </c>
      <c r="L207" s="105" t="str">
        <f t="shared" si="57"/>
        <v>No</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38</v>
      </c>
      <c r="F211" s="27" t="str">
        <f t="shared" si="55"/>
        <v>N/A</v>
      </c>
      <c r="G211" s="23">
        <v>94</v>
      </c>
      <c r="H211" s="27" t="str">
        <f t="shared" si="56"/>
        <v>N/A</v>
      </c>
      <c r="I211" s="8" t="s">
        <v>1748</v>
      </c>
      <c r="J211" s="8">
        <v>147.4</v>
      </c>
      <c r="K211" s="28" t="s">
        <v>734</v>
      </c>
      <c r="L211" s="105" t="str">
        <f t="shared" si="57"/>
        <v>No</v>
      </c>
    </row>
    <row r="212" spans="1:12" ht="25.5" x14ac:dyDescent="0.2">
      <c r="A212" s="137" t="s">
        <v>1741</v>
      </c>
      <c r="B212" s="22" t="s">
        <v>213</v>
      </c>
      <c r="C212" s="23">
        <v>0</v>
      </c>
      <c r="D212" s="27" t="str">
        <f t="shared" si="54"/>
        <v>N/A</v>
      </c>
      <c r="E212" s="23">
        <v>31</v>
      </c>
      <c r="F212" s="27" t="str">
        <f t="shared" si="55"/>
        <v>N/A</v>
      </c>
      <c r="G212" s="23">
        <v>58</v>
      </c>
      <c r="H212" s="27" t="str">
        <f t="shared" si="56"/>
        <v>N/A</v>
      </c>
      <c r="I212" s="8" t="s">
        <v>1748</v>
      </c>
      <c r="J212" s="8">
        <v>87.1</v>
      </c>
      <c r="K212" s="28" t="s">
        <v>734</v>
      </c>
      <c r="L212" s="105" t="str">
        <f t="shared" si="57"/>
        <v>No</v>
      </c>
    </row>
    <row r="213" spans="1:12" x14ac:dyDescent="0.2">
      <c r="A213" s="151" t="s">
        <v>1043</v>
      </c>
      <c r="B213" s="22" t="s">
        <v>213</v>
      </c>
      <c r="C213" s="23">
        <v>1404</v>
      </c>
      <c r="D213" s="27" t="str">
        <f t="shared" si="54"/>
        <v>N/A</v>
      </c>
      <c r="E213" s="23">
        <v>1257</v>
      </c>
      <c r="F213" s="27" t="str">
        <f t="shared" si="55"/>
        <v>N/A</v>
      </c>
      <c r="G213" s="23">
        <v>1183</v>
      </c>
      <c r="H213" s="27" t="str">
        <f t="shared" si="56"/>
        <v>N/A</v>
      </c>
      <c r="I213" s="8">
        <v>-10.5</v>
      </c>
      <c r="J213" s="8">
        <v>-5.89</v>
      </c>
      <c r="K213" s="28" t="s">
        <v>734</v>
      </c>
      <c r="L213" s="105" t="str">
        <f t="shared" si="57"/>
        <v>Yes</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11</v>
      </c>
      <c r="D216" s="27" t="str">
        <f t="shared" si="54"/>
        <v>N/A</v>
      </c>
      <c r="E216" s="23">
        <v>11</v>
      </c>
      <c r="F216" s="27" t="str">
        <f t="shared" si="55"/>
        <v>N/A</v>
      </c>
      <c r="G216" s="23">
        <v>11</v>
      </c>
      <c r="H216" s="27" t="str">
        <f t="shared" si="56"/>
        <v>N/A</v>
      </c>
      <c r="I216" s="8">
        <v>-37.5</v>
      </c>
      <c r="J216" s="8">
        <v>20</v>
      </c>
      <c r="K216" s="28" t="s">
        <v>734</v>
      </c>
      <c r="L216" s="105" t="str">
        <f t="shared" si="57"/>
        <v>Yes</v>
      </c>
    </row>
    <row r="217" spans="1:12" ht="25.5" x14ac:dyDescent="0.2">
      <c r="A217" s="137" t="s">
        <v>1047</v>
      </c>
      <c r="B217" s="22" t="s">
        <v>213</v>
      </c>
      <c r="C217" s="23">
        <v>1238</v>
      </c>
      <c r="D217" s="27" t="str">
        <f t="shared" si="54"/>
        <v>N/A</v>
      </c>
      <c r="E217" s="23">
        <v>1105</v>
      </c>
      <c r="F217" s="27" t="str">
        <f t="shared" si="55"/>
        <v>N/A</v>
      </c>
      <c r="G217" s="23">
        <v>1041</v>
      </c>
      <c r="H217" s="27" t="str">
        <f t="shared" si="56"/>
        <v>N/A</v>
      </c>
      <c r="I217" s="8">
        <v>-10.7</v>
      </c>
      <c r="J217" s="8">
        <v>-5.79</v>
      </c>
      <c r="K217" s="28" t="s">
        <v>734</v>
      </c>
      <c r="L217" s="105" t="str">
        <f t="shared" si="57"/>
        <v>Yes</v>
      </c>
    </row>
    <row r="218" spans="1:12" ht="25.5" x14ac:dyDescent="0.2">
      <c r="A218" s="137" t="s">
        <v>1742</v>
      </c>
      <c r="B218" s="22" t="s">
        <v>213</v>
      </c>
      <c r="C218" s="23">
        <v>158</v>
      </c>
      <c r="D218" s="27" t="str">
        <f t="shared" si="54"/>
        <v>N/A</v>
      </c>
      <c r="E218" s="23">
        <v>147</v>
      </c>
      <c r="F218" s="27" t="str">
        <f t="shared" si="55"/>
        <v>N/A</v>
      </c>
      <c r="G218" s="23">
        <v>136</v>
      </c>
      <c r="H218" s="27" t="str">
        <f t="shared" si="56"/>
        <v>N/A</v>
      </c>
      <c r="I218" s="8">
        <v>-6.96</v>
      </c>
      <c r="J218" s="8">
        <v>-7.48</v>
      </c>
      <c r="K218" s="28" t="s">
        <v>734</v>
      </c>
      <c r="L218" s="105" t="str">
        <f t="shared" si="57"/>
        <v>Yes</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7.4569049002999996</v>
      </c>
      <c r="D231" s="27" t="str">
        <f>IF($B231="N/A","N/A",IF(C231&lt;15,"Yes","No"))</f>
        <v>Yes</v>
      </c>
      <c r="E231" s="4">
        <v>7.6027727323000001</v>
      </c>
      <c r="F231" s="27" t="str">
        <f>IF($B231="N/A","N/A",IF(E231&lt;15,"Yes","No"))</f>
        <v>Yes</v>
      </c>
      <c r="G231" s="4">
        <v>8.1369754266999994</v>
      </c>
      <c r="H231" s="27" t="str">
        <f>IF($B231="N/A","N/A",IF(G231&lt;15,"Yes","No"))</f>
        <v>Yes</v>
      </c>
      <c r="I231" s="8">
        <v>1.956</v>
      </c>
      <c r="J231" s="8">
        <v>7.0259999999999998</v>
      </c>
      <c r="K231" s="28" t="s">
        <v>734</v>
      </c>
      <c r="L231" s="105" t="str">
        <f t="shared" si="59"/>
        <v>Yes</v>
      </c>
    </row>
    <row r="232" spans="1:12" x14ac:dyDescent="0.2">
      <c r="A232" s="138" t="s">
        <v>1059</v>
      </c>
      <c r="B232" s="22" t="s">
        <v>213</v>
      </c>
      <c r="C232" s="23">
        <v>21019</v>
      </c>
      <c r="D232" s="27" t="str">
        <f t="shared" ref="D232" si="60">IF($B232="N/A","N/A",IF(C232&gt;10,"No",IF(C232&lt;-10,"No","Yes")))</f>
        <v>N/A</v>
      </c>
      <c r="E232" s="23">
        <v>18676</v>
      </c>
      <c r="F232" s="27" t="str">
        <f t="shared" ref="F232" si="61">IF($B232="N/A","N/A",IF(E232&gt;10,"No",IF(E232&lt;-10,"No","Yes")))</f>
        <v>N/A</v>
      </c>
      <c r="G232" s="23">
        <v>17365</v>
      </c>
      <c r="H232" s="27" t="str">
        <f t="shared" ref="H232" si="62">IF($B232="N/A","N/A",IF(G232&gt;10,"No",IF(G232&lt;-10,"No","Yes")))</f>
        <v>N/A</v>
      </c>
      <c r="I232" s="8">
        <v>-11.1</v>
      </c>
      <c r="J232" s="8">
        <v>-7.02</v>
      </c>
      <c r="K232" s="28" t="s">
        <v>734</v>
      </c>
      <c r="L232" s="105" t="str">
        <f t="shared" si="59"/>
        <v>Yes</v>
      </c>
    </row>
    <row r="233" spans="1:12" ht="25.5" x14ac:dyDescent="0.2">
      <c r="A233" s="138" t="s">
        <v>1060</v>
      </c>
      <c r="B233" s="22" t="s">
        <v>279</v>
      </c>
      <c r="C233" s="4">
        <v>46.803536039999997</v>
      </c>
      <c r="D233" s="27" t="str">
        <f>IF($B233="N/A","N/A",IF(C233&lt;10,"Yes","No"))</f>
        <v>No</v>
      </c>
      <c r="E233" s="4">
        <v>42.832897574</v>
      </c>
      <c r="F233" s="27" t="str">
        <f>IF($B233="N/A","N/A",IF(E233&lt;10,"Yes","No"))</f>
        <v>No</v>
      </c>
      <c r="G233" s="4">
        <v>40.550638675000002</v>
      </c>
      <c r="H233" s="27" t="str">
        <f>IF($B233="N/A","N/A",IF(G233&lt;10,"Yes","No"))</f>
        <v>No</v>
      </c>
      <c r="I233" s="8">
        <v>-8.48</v>
      </c>
      <c r="J233" s="8">
        <v>-5.33</v>
      </c>
      <c r="K233" s="28" t="s">
        <v>734</v>
      </c>
      <c r="L233" s="105" t="str">
        <f t="shared" si="59"/>
        <v>Yes</v>
      </c>
    </row>
    <row r="234" spans="1:12" x14ac:dyDescent="0.2">
      <c r="A234" s="128" t="s">
        <v>72</v>
      </c>
      <c r="B234" s="22" t="s">
        <v>213</v>
      </c>
      <c r="C234" s="4">
        <v>1.0110400930000001</v>
      </c>
      <c r="D234" s="27" t="str">
        <f t="shared" si="54"/>
        <v>N/A</v>
      </c>
      <c r="E234" s="4">
        <v>0.90076732029999995</v>
      </c>
      <c r="F234" s="27" t="str">
        <f t="shared" si="55"/>
        <v>N/A</v>
      </c>
      <c r="G234" s="4">
        <v>1.1186085952</v>
      </c>
      <c r="H234" s="27" t="str">
        <f>IF($B234="N/A","N/A",IF(G234&gt;10,"No",IF(G234&lt;-10,"No","Yes")))</f>
        <v>N/A</v>
      </c>
      <c r="I234" s="8">
        <v>-10.9</v>
      </c>
      <c r="J234" s="8">
        <v>24.18</v>
      </c>
      <c r="K234" s="28" t="s">
        <v>734</v>
      </c>
      <c r="L234" s="105" t="str">
        <f t="shared" si="59"/>
        <v>Yes</v>
      </c>
    </row>
    <row r="235" spans="1:12" ht="25.5" x14ac:dyDescent="0.2">
      <c r="A235" s="138" t="s">
        <v>1061</v>
      </c>
      <c r="B235" s="22" t="s">
        <v>289</v>
      </c>
      <c r="C235" s="5">
        <v>6.8216153399000001</v>
      </c>
      <c r="D235" s="27" t="str">
        <f>IF($B235="N/A","N/A",IF(C235&lt;15,"Yes","No"))</f>
        <v>Yes</v>
      </c>
      <c r="E235" s="5">
        <v>6.9540719871999999</v>
      </c>
      <c r="F235" s="27" t="str">
        <f>IF($B235="N/A","N/A",IF(E235&lt;15,"Yes","No"))</f>
        <v>Yes</v>
      </c>
      <c r="G235" s="5">
        <v>7.1771370836999999</v>
      </c>
      <c r="H235" s="27" t="str">
        <f>IF($B235="N/A","N/A",IF(G235&lt;15,"Yes","No"))</f>
        <v>Yes</v>
      </c>
      <c r="I235" s="8">
        <v>1.9419999999999999</v>
      </c>
      <c r="J235" s="8">
        <v>3.2080000000000002</v>
      </c>
      <c r="K235" s="28" t="s">
        <v>734</v>
      </c>
      <c r="L235" s="105" t="str">
        <f t="shared" si="59"/>
        <v>Yes</v>
      </c>
    </row>
    <row r="236" spans="1:12" ht="25.5" x14ac:dyDescent="0.2">
      <c r="A236" s="138" t="s">
        <v>152</v>
      </c>
      <c r="B236" s="22" t="s">
        <v>213</v>
      </c>
      <c r="C236" s="23">
        <v>320</v>
      </c>
      <c r="D236" s="27" t="str">
        <f>IF($B236="N/A","N/A",IF(C236&gt;10,"No",IF(C236&lt;-10,"No","Yes")))</f>
        <v>N/A</v>
      </c>
      <c r="E236" s="23">
        <v>398</v>
      </c>
      <c r="F236" s="27" t="str">
        <f>IF($B236="N/A","N/A",IF(E236&gt;10,"No",IF(E236&lt;-10,"No","Yes")))</f>
        <v>N/A</v>
      </c>
      <c r="G236" s="23">
        <v>390</v>
      </c>
      <c r="H236" s="27" t="str">
        <f>IF($B236="N/A","N/A",IF(G236&gt;10,"No",IF(G236&lt;-10,"No","Yes")))</f>
        <v>N/A</v>
      </c>
      <c r="I236" s="8">
        <v>24.38</v>
      </c>
      <c r="J236" s="8">
        <v>-2.0099999999999998</v>
      </c>
      <c r="K236" s="28" t="s">
        <v>734</v>
      </c>
      <c r="L236" s="105" t="str">
        <f>IF(J236="Div by 0", "N/A", IF(K236="N/A","N/A", IF(J236&gt;VALUE(MID(K236,1,2)), "No", IF(J236&lt;-1*VALUE(MID(K236,1,2)), "No", "Yes"))))</f>
        <v>Yes</v>
      </c>
    </row>
    <row r="237" spans="1:12" x14ac:dyDescent="0.2">
      <c r="A237" s="138" t="s">
        <v>1062</v>
      </c>
      <c r="B237" s="22" t="s">
        <v>213</v>
      </c>
      <c r="C237" s="23">
        <v>44909</v>
      </c>
      <c r="D237" s="27" t="str">
        <f t="shared" ref="D237:D242" si="63">IF($B237="N/A","N/A",IF(C237&gt;10,"No",IF(C237&lt;-10,"No","Yes")))</f>
        <v>N/A</v>
      </c>
      <c r="E237" s="23">
        <v>43602</v>
      </c>
      <c r="F237" s="27" t="str">
        <f t="shared" ref="F237:F242" si="64">IF($B237="N/A","N/A",IF(E237&gt;10,"No",IF(E237&lt;-10,"No","Yes")))</f>
        <v>N/A</v>
      </c>
      <c r="G237" s="23">
        <v>42823</v>
      </c>
      <c r="H237" s="27" t="str">
        <f>IF($B237="N/A","N/A",IF(G237&gt;10,"No",IF(G237&lt;-10,"No","Yes")))</f>
        <v>N/A</v>
      </c>
      <c r="I237" s="8">
        <v>-2.91</v>
      </c>
      <c r="J237" s="8">
        <v>-1.79</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v>7.4569049002999996</v>
      </c>
      <c r="D242" s="27" t="str">
        <f t="shared" si="63"/>
        <v>N/A</v>
      </c>
      <c r="E242" s="4">
        <v>7.6027727323000001</v>
      </c>
      <c r="F242" s="27" t="str">
        <f t="shared" si="64"/>
        <v>N/A</v>
      </c>
      <c r="G242" s="4">
        <v>8.1369754266999994</v>
      </c>
      <c r="H242" s="27" t="str">
        <f t="shared" si="65"/>
        <v>N/A</v>
      </c>
      <c r="I242" s="8">
        <v>1.956</v>
      </c>
      <c r="J242" s="8">
        <v>7.0259999999999998</v>
      </c>
      <c r="K242" s="28" t="s">
        <v>213</v>
      </c>
      <c r="L242" s="105" t="str">
        <f t="shared" si="66"/>
        <v>N/A</v>
      </c>
    </row>
    <row r="243" spans="1:12" x14ac:dyDescent="0.2">
      <c r="A243" s="151" t="s">
        <v>1068</v>
      </c>
      <c r="B243" s="22" t="s">
        <v>213</v>
      </c>
      <c r="C243" s="23">
        <v>60493</v>
      </c>
      <c r="D243" s="27" t="str">
        <f>IF($B243="N/A","N/A",IF(C243&gt;10,"No",IF(C243&lt;-10,"No","Yes")))</f>
        <v>N/A</v>
      </c>
      <c r="E243" s="23">
        <v>70873</v>
      </c>
      <c r="F243" s="27" t="str">
        <f>IF($B243="N/A","N/A",IF(E243&gt;10,"No",IF(E243&lt;-10,"No","Yes")))</f>
        <v>N/A</v>
      </c>
      <c r="G243" s="23">
        <v>40417</v>
      </c>
      <c r="H243" s="27" t="str">
        <f>IF($B243="N/A","N/A",IF(G243&gt;10,"No",IF(G243&lt;-10,"No","Yes")))</f>
        <v>N/A</v>
      </c>
      <c r="I243" s="8">
        <v>17.16</v>
      </c>
      <c r="J243" s="8">
        <v>-43</v>
      </c>
      <c r="K243" s="28" t="s">
        <v>734</v>
      </c>
      <c r="L243" s="105" t="str">
        <f t="shared" ref="L243:L276" si="67">IF(J243="Div by 0", "N/A", IF(K243="N/A","N/A", IF(J243&gt;VALUE(MID(K243,1,2)), "No", IF(J243&lt;-1*VALUE(MID(K243,1,2)), "No", "Yes"))))</f>
        <v>No</v>
      </c>
    </row>
    <row r="244" spans="1:12" x14ac:dyDescent="0.2">
      <c r="A244" s="128" t="s">
        <v>1069</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734</v>
      </c>
      <c r="L244" s="105" t="str">
        <f t="shared" si="67"/>
        <v>N/A</v>
      </c>
    </row>
    <row r="245" spans="1:12" x14ac:dyDescent="0.2">
      <c r="A245" s="128" t="s">
        <v>1070</v>
      </c>
      <c r="B245" s="22" t="s">
        <v>213</v>
      </c>
      <c r="C245" s="4">
        <v>5.1879412799999997E-2</v>
      </c>
      <c r="D245" s="27" t="str">
        <f>IF($B245="N/A","N/A",IF(C245&gt;10,"No",IF(C245&lt;-10,"No","Yes")))</f>
        <v>N/A</v>
      </c>
      <c r="E245" s="4">
        <v>5.9132016900000001E-2</v>
      </c>
      <c r="F245" s="27" t="str">
        <f>IF($B245="N/A","N/A",IF(E245&gt;10,"No",IF(E245&lt;-10,"No","Yes")))</f>
        <v>N/A</v>
      </c>
      <c r="G245" s="4">
        <v>3.1900845900000002E-2</v>
      </c>
      <c r="H245" s="27" t="str">
        <f>IF($B245="N/A","N/A",IF(G245&gt;10,"No",IF(G245&lt;-10,"No","Yes")))</f>
        <v>N/A</v>
      </c>
      <c r="I245" s="8">
        <v>13.98</v>
      </c>
      <c r="J245" s="8">
        <v>-46.1</v>
      </c>
      <c r="K245" s="28" t="s">
        <v>734</v>
      </c>
      <c r="L245" s="105" t="str">
        <f t="shared" si="67"/>
        <v>No</v>
      </c>
    </row>
    <row r="246" spans="1:12" x14ac:dyDescent="0.2">
      <c r="A246" s="128" t="s">
        <v>1071</v>
      </c>
      <c r="B246" s="22" t="s">
        <v>213</v>
      </c>
      <c r="C246" s="4">
        <v>0.13025504060000001</v>
      </c>
      <c r="D246" s="27" t="str">
        <f t="shared" ref="D246:D274" si="68">IF($B246="N/A","N/A",IF(C246&gt;10,"No",IF(C246&lt;-10,"No","Yes")))</f>
        <v>N/A</v>
      </c>
      <c r="E246" s="4">
        <v>1.21717701E-2</v>
      </c>
      <c r="F246" s="27" t="str">
        <f t="shared" ref="F246:F274" si="69">IF($B246="N/A","N/A",IF(E246&gt;10,"No",IF(E246&lt;-10,"No","Yes")))</f>
        <v>N/A</v>
      </c>
      <c r="G246" s="4">
        <v>6.4509279999999999E-3</v>
      </c>
      <c r="H246" s="27" t="str">
        <f t="shared" ref="H246:H274" si="70">IF($B246="N/A","N/A",IF(G246&gt;10,"No",IF(G246&lt;-10,"No","Yes")))</f>
        <v>N/A</v>
      </c>
      <c r="I246" s="8">
        <v>-90.7</v>
      </c>
      <c r="J246" s="8">
        <v>-47</v>
      </c>
      <c r="K246" s="28" t="s">
        <v>734</v>
      </c>
      <c r="L246" s="105" t="str">
        <f t="shared" si="67"/>
        <v>No</v>
      </c>
    </row>
    <row r="247" spans="1:12" x14ac:dyDescent="0.2">
      <c r="A247" s="128" t="s">
        <v>1072</v>
      </c>
      <c r="B247" s="22" t="s">
        <v>213</v>
      </c>
      <c r="C247" s="4">
        <v>17.514654092000001</v>
      </c>
      <c r="D247" s="27" t="str">
        <f t="shared" si="68"/>
        <v>N/A</v>
      </c>
      <c r="E247" s="4">
        <v>20.749542424000001</v>
      </c>
      <c r="F247" s="27" t="str">
        <f t="shared" si="69"/>
        <v>N/A</v>
      </c>
      <c r="G247" s="4">
        <v>11.234053014000001</v>
      </c>
      <c r="H247" s="27" t="str">
        <f t="shared" si="70"/>
        <v>N/A</v>
      </c>
      <c r="I247" s="8">
        <v>18.47</v>
      </c>
      <c r="J247" s="8">
        <v>-45.9</v>
      </c>
      <c r="K247" s="28" t="s">
        <v>734</v>
      </c>
      <c r="L247" s="105" t="str">
        <f t="shared" si="67"/>
        <v>No</v>
      </c>
    </row>
    <row r="248" spans="1:12" x14ac:dyDescent="0.2">
      <c r="A248" s="128" t="s">
        <v>1073</v>
      </c>
      <c r="B248" s="22" t="s">
        <v>213</v>
      </c>
      <c r="C248" s="4">
        <v>95.450713305999997</v>
      </c>
      <c r="D248" s="27" t="str">
        <f t="shared" si="68"/>
        <v>N/A</v>
      </c>
      <c r="E248" s="4">
        <v>94.378677351999997</v>
      </c>
      <c r="F248" s="27" t="str">
        <f t="shared" si="69"/>
        <v>N/A</v>
      </c>
      <c r="G248" s="4">
        <v>97.374867011000006</v>
      </c>
      <c r="H248" s="27" t="str">
        <f t="shared" si="70"/>
        <v>N/A</v>
      </c>
      <c r="I248" s="8">
        <v>-1.1200000000000001</v>
      </c>
      <c r="J248" s="8">
        <v>3.1749999999999998</v>
      </c>
      <c r="K248" s="28" t="s">
        <v>734</v>
      </c>
      <c r="L248" s="105" t="str">
        <f t="shared" si="67"/>
        <v>Yes</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0</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60493</v>
      </c>
      <c r="D273" s="27" t="str">
        <f t="shared" si="68"/>
        <v>N/A</v>
      </c>
      <c r="E273" s="23">
        <v>70873</v>
      </c>
      <c r="F273" s="27" t="str">
        <f t="shared" si="69"/>
        <v>N/A</v>
      </c>
      <c r="G273" s="23">
        <v>40417</v>
      </c>
      <c r="H273" s="27" t="str">
        <f t="shared" si="70"/>
        <v>N/A</v>
      </c>
      <c r="I273" s="8">
        <v>17.16</v>
      </c>
      <c r="J273" s="8">
        <v>-43</v>
      </c>
      <c r="K273" s="28" t="s">
        <v>734</v>
      </c>
      <c r="L273" s="105" t="str">
        <f t="shared" si="67"/>
        <v>No</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734</v>
      </c>
      <c r="L275" s="105" t="str">
        <f t="shared" si="67"/>
        <v>N/A</v>
      </c>
    </row>
    <row r="276" spans="1:12" x14ac:dyDescent="0.2">
      <c r="A276" s="128" t="s">
        <v>155</v>
      </c>
      <c r="B276" s="30" t="s">
        <v>217</v>
      </c>
      <c r="C276" s="1">
        <v>0</v>
      </c>
      <c r="D276" s="27" t="str">
        <f t="shared" si="71"/>
        <v>Yes</v>
      </c>
      <c r="E276" s="1">
        <v>1</v>
      </c>
      <c r="F276" s="27" t="str">
        <f t="shared" si="72"/>
        <v>No</v>
      </c>
      <c r="G276" s="1">
        <v>0</v>
      </c>
      <c r="H276" s="27" t="str">
        <f t="shared" si="73"/>
        <v>Yes</v>
      </c>
      <c r="I276" s="8" t="s">
        <v>1748</v>
      </c>
      <c r="J276" s="8">
        <v>-100</v>
      </c>
      <c r="K276" s="28" t="s">
        <v>734</v>
      </c>
      <c r="L276" s="105" t="str">
        <f t="shared" si="67"/>
        <v>No</v>
      </c>
    </row>
    <row r="277" spans="1:12" x14ac:dyDescent="0.2">
      <c r="A277" s="138" t="s">
        <v>688</v>
      </c>
      <c r="B277" s="1" t="s">
        <v>213</v>
      </c>
      <c r="C277" s="1">
        <v>1805254</v>
      </c>
      <c r="D277" s="7" t="str">
        <f t="shared" ref="D277:D284" si="74">IF($B277="N/A","N/A",IF(C277&gt;10,"No",IF(C277&lt;-10,"No","Yes")))</f>
        <v>N/A</v>
      </c>
      <c r="E277" s="1">
        <v>1787975</v>
      </c>
      <c r="F277" s="7" t="str">
        <f t="shared" ref="F277:F278" si="75">IF($B277="N/A","N/A",IF(E277&gt;10,"No",IF(E277&lt;-10,"No","Yes")))</f>
        <v>N/A</v>
      </c>
      <c r="G277" s="1">
        <v>1915724</v>
      </c>
      <c r="H277" s="7" t="str">
        <f t="shared" ref="H277:H278" si="76">IF($B277="N/A","N/A",IF(G277&gt;10,"No",IF(G277&lt;-10,"No","Yes")))</f>
        <v>N/A</v>
      </c>
      <c r="I277" s="8">
        <v>-0.95699999999999996</v>
      </c>
      <c r="J277" s="8">
        <v>7.1449999999999996</v>
      </c>
      <c r="K277" s="1" t="s">
        <v>213</v>
      </c>
      <c r="L277" s="105" t="str">
        <f t="shared" ref="L277:L278" si="77">IF(J277="Div by 0", "N/A", IF(K277="N/A","N/A", IF(J277&gt;VALUE(MID(K277,1,2)), "No", IF(J277&lt;-1*VALUE(MID(K277,1,2)), "No", "Yes"))))</f>
        <v>N/A</v>
      </c>
    </row>
    <row r="278" spans="1:12" x14ac:dyDescent="0.2">
      <c r="A278" s="138" t="s">
        <v>689</v>
      </c>
      <c r="B278" s="1" t="s">
        <v>213</v>
      </c>
      <c r="C278" s="1">
        <v>1398795.6666999999</v>
      </c>
      <c r="D278" s="7" t="str">
        <f t="shared" si="74"/>
        <v>N/A</v>
      </c>
      <c r="E278" s="1">
        <v>1397481.4166999999</v>
      </c>
      <c r="F278" s="7" t="str">
        <f t="shared" si="75"/>
        <v>N/A</v>
      </c>
      <c r="G278" s="1">
        <v>1555032.5</v>
      </c>
      <c r="H278" s="7" t="str">
        <f t="shared" si="76"/>
        <v>N/A</v>
      </c>
      <c r="I278" s="8">
        <v>-9.4E-2</v>
      </c>
      <c r="J278" s="8">
        <v>11.27</v>
      </c>
      <c r="K278" s="1" t="s">
        <v>213</v>
      </c>
      <c r="L278" s="105" t="str">
        <f t="shared" si="77"/>
        <v>N/A</v>
      </c>
    </row>
    <row r="279" spans="1:12" x14ac:dyDescent="0.2">
      <c r="A279" s="138" t="s">
        <v>690</v>
      </c>
      <c r="B279" s="1" t="s">
        <v>213</v>
      </c>
      <c r="C279" s="1">
        <v>12953</v>
      </c>
      <c r="D279" s="7" t="str">
        <f t="shared" si="74"/>
        <v>N/A</v>
      </c>
      <c r="E279" s="1">
        <v>12264</v>
      </c>
      <c r="F279" s="7" t="str">
        <f t="shared" ref="F279:F284" si="78">IF($B279="N/A","N/A",IF(E279&gt;10,"No",IF(E279&lt;-10,"No","Yes")))</f>
        <v>N/A</v>
      </c>
      <c r="G279" s="1">
        <v>11321</v>
      </c>
      <c r="H279" s="7" t="str">
        <f t="shared" ref="H279:H284" si="79">IF($B279="N/A","N/A",IF(G279&gt;10,"No",IF(G279&lt;-10,"No","Yes")))</f>
        <v>N/A</v>
      </c>
      <c r="I279" s="8">
        <v>-5.32</v>
      </c>
      <c r="J279" s="8">
        <v>-7.69</v>
      </c>
      <c r="K279" s="1" t="s">
        <v>213</v>
      </c>
      <c r="L279" s="105" t="str">
        <f t="shared" ref="L279:L285" si="80">IF(J279="Div by 0", "N/A", IF(K279="N/A","N/A", IF(J279&gt;VALUE(MID(K279,1,2)), "No", IF(J279&lt;-1*VALUE(MID(K279,1,2)), "No", "Yes"))))</f>
        <v>N/A</v>
      </c>
    </row>
    <row r="280" spans="1:12" x14ac:dyDescent="0.2">
      <c r="A280" s="138" t="s">
        <v>691</v>
      </c>
      <c r="B280" s="1" t="s">
        <v>213</v>
      </c>
      <c r="C280" s="1">
        <v>13192</v>
      </c>
      <c r="D280" s="7" t="str">
        <f t="shared" si="74"/>
        <v>N/A</v>
      </c>
      <c r="E280" s="1">
        <v>12429</v>
      </c>
      <c r="F280" s="7" t="str">
        <f t="shared" si="78"/>
        <v>N/A</v>
      </c>
      <c r="G280" s="1">
        <v>11542</v>
      </c>
      <c r="H280" s="7" t="str">
        <f t="shared" si="79"/>
        <v>N/A</v>
      </c>
      <c r="I280" s="8">
        <v>-5.78</v>
      </c>
      <c r="J280" s="8">
        <v>-7.14</v>
      </c>
      <c r="K280" s="1" t="s">
        <v>213</v>
      </c>
      <c r="L280" s="105" t="str">
        <f t="shared" si="80"/>
        <v>N/A</v>
      </c>
    </row>
    <row r="281" spans="1:12" x14ac:dyDescent="0.2">
      <c r="A281" s="138" t="s">
        <v>692</v>
      </c>
      <c r="B281" s="1" t="s">
        <v>213</v>
      </c>
      <c r="C281" s="1">
        <v>1304</v>
      </c>
      <c r="D281" s="7" t="str">
        <f t="shared" si="74"/>
        <v>N/A</v>
      </c>
      <c r="E281" s="1">
        <v>1241.3333333</v>
      </c>
      <c r="F281" s="7" t="str">
        <f t="shared" si="78"/>
        <v>N/A</v>
      </c>
      <c r="G281" s="1">
        <v>1138.9166667</v>
      </c>
      <c r="H281" s="7" t="str">
        <f t="shared" si="79"/>
        <v>N/A</v>
      </c>
      <c r="I281" s="8">
        <v>-4.8099999999999996</v>
      </c>
      <c r="J281" s="8">
        <v>-8.25</v>
      </c>
      <c r="K281" s="1" t="s">
        <v>213</v>
      </c>
      <c r="L281" s="105" t="str">
        <f t="shared" si="80"/>
        <v>N/A</v>
      </c>
    </row>
    <row r="282" spans="1:12" x14ac:dyDescent="0.2">
      <c r="A282" s="138" t="s">
        <v>693</v>
      </c>
      <c r="B282" s="1" t="s">
        <v>213</v>
      </c>
      <c r="C282" s="1">
        <v>154234</v>
      </c>
      <c r="D282" s="7" t="str">
        <f t="shared" si="74"/>
        <v>N/A</v>
      </c>
      <c r="E282" s="1">
        <v>161801</v>
      </c>
      <c r="F282" s="7" t="str">
        <f t="shared" si="78"/>
        <v>N/A</v>
      </c>
      <c r="G282" s="1">
        <v>172346</v>
      </c>
      <c r="H282" s="7" t="str">
        <f t="shared" si="79"/>
        <v>N/A</v>
      </c>
      <c r="I282" s="8">
        <v>4.9059999999999997</v>
      </c>
      <c r="J282" s="8">
        <v>6.5170000000000003</v>
      </c>
      <c r="K282" s="1" t="s">
        <v>213</v>
      </c>
      <c r="L282" s="105" t="str">
        <f t="shared" si="80"/>
        <v>N/A</v>
      </c>
    </row>
    <row r="283" spans="1:12" x14ac:dyDescent="0.2">
      <c r="A283" s="138" t="s">
        <v>694</v>
      </c>
      <c r="B283" s="1" t="s">
        <v>213</v>
      </c>
      <c r="C283" s="1">
        <v>165113</v>
      </c>
      <c r="D283" s="7" t="str">
        <f t="shared" si="74"/>
        <v>N/A</v>
      </c>
      <c r="E283" s="1">
        <v>172367</v>
      </c>
      <c r="F283" s="7" t="str">
        <f t="shared" si="78"/>
        <v>N/A</v>
      </c>
      <c r="G283" s="1">
        <v>182228</v>
      </c>
      <c r="H283" s="7" t="str">
        <f t="shared" si="79"/>
        <v>N/A</v>
      </c>
      <c r="I283" s="8">
        <v>4.3929999999999998</v>
      </c>
      <c r="J283" s="8">
        <v>5.7210000000000001</v>
      </c>
      <c r="K283" s="1" t="s">
        <v>213</v>
      </c>
      <c r="L283" s="105" t="str">
        <f t="shared" si="80"/>
        <v>N/A</v>
      </c>
    </row>
    <row r="284" spans="1:12" ht="25.5" x14ac:dyDescent="0.2">
      <c r="A284" s="138" t="s">
        <v>695</v>
      </c>
      <c r="B284" s="1" t="s">
        <v>213</v>
      </c>
      <c r="C284" s="1">
        <v>141690.25</v>
      </c>
      <c r="D284" s="7" t="str">
        <f t="shared" si="74"/>
        <v>N/A</v>
      </c>
      <c r="E284" s="1">
        <v>148102.25</v>
      </c>
      <c r="F284" s="7" t="str">
        <f t="shared" si="78"/>
        <v>N/A</v>
      </c>
      <c r="G284" s="1">
        <v>156420.5</v>
      </c>
      <c r="H284" s="7" t="str">
        <f t="shared" si="79"/>
        <v>N/A</v>
      </c>
      <c r="I284" s="8">
        <v>4.5250000000000004</v>
      </c>
      <c r="J284" s="8">
        <v>5.617</v>
      </c>
      <c r="K284" s="1" t="s">
        <v>213</v>
      </c>
      <c r="L284" s="105" t="str">
        <f t="shared" si="80"/>
        <v>N/A</v>
      </c>
    </row>
    <row r="285" spans="1:12" x14ac:dyDescent="0.2">
      <c r="A285" s="138" t="s">
        <v>402</v>
      </c>
      <c r="B285" s="22" t="s">
        <v>290</v>
      </c>
      <c r="C285" s="4">
        <v>48.662241125000001</v>
      </c>
      <c r="D285" s="27" t="str">
        <f>IF($B285="N/A","N/A",IF(C285&lt;=40,"Yes","No"))</f>
        <v>No</v>
      </c>
      <c r="E285" s="4">
        <v>50.004017603000001</v>
      </c>
      <c r="F285" s="27" t="str">
        <f>IF($B285="N/A","N/A",IF(E285&lt;=40,"Yes","No"))</f>
        <v>No</v>
      </c>
      <c r="G285" s="4">
        <v>51.533173662000003</v>
      </c>
      <c r="H285" s="27" t="str">
        <f>IF($B285="N/A","N/A",IF(G285&lt;=40,"Yes","No"))</f>
        <v>No</v>
      </c>
      <c r="I285" s="8">
        <v>2.7570000000000001</v>
      </c>
      <c r="J285" s="8">
        <v>3.0579999999999998</v>
      </c>
      <c r="K285" s="28" t="s">
        <v>736</v>
      </c>
      <c r="L285" s="105" t="str">
        <f t="shared" si="80"/>
        <v>Yes</v>
      </c>
    </row>
    <row r="286" spans="1:12" x14ac:dyDescent="0.2">
      <c r="A286" s="138" t="s">
        <v>696</v>
      </c>
      <c r="B286" s="1" t="s">
        <v>213</v>
      </c>
      <c r="C286" s="1">
        <v>4047</v>
      </c>
      <c r="D286" s="7" t="str">
        <f t="shared" ref="D286:D304" si="81">IF($B286="N/A","N/A",IF(C286&gt;10,"No",IF(C286&lt;-10,"No","Yes")))</f>
        <v>N/A</v>
      </c>
      <c r="E286" s="1">
        <v>3965</v>
      </c>
      <c r="F286" s="7" t="str">
        <f t="shared" ref="F286:F287" si="82">IF($B286="N/A","N/A",IF(E286&gt;10,"No",IF(E286&lt;-10,"No","Yes")))</f>
        <v>N/A</v>
      </c>
      <c r="G286" s="1">
        <v>3564</v>
      </c>
      <c r="H286" s="7" t="str">
        <f t="shared" ref="H286:H287" si="83">IF($B286="N/A","N/A",IF(G286&gt;10,"No",IF(G286&lt;-10,"No","Yes")))</f>
        <v>N/A</v>
      </c>
      <c r="I286" s="8">
        <v>-2.0299999999999998</v>
      </c>
      <c r="J286" s="8">
        <v>-10.1</v>
      </c>
      <c r="K286" s="1" t="s">
        <v>213</v>
      </c>
      <c r="L286" s="105" t="str">
        <f t="shared" ref="L286:L287" si="84">IF(J286="Div by 0", "N/A", IF(K286="N/A","N/A", IF(J286&gt;VALUE(MID(K286,1,2)), "No", IF(J286&lt;-1*VALUE(MID(K286,1,2)), "No", "Yes"))))</f>
        <v>N/A</v>
      </c>
    </row>
    <row r="287" spans="1:12" x14ac:dyDescent="0.2">
      <c r="A287" s="138" t="s">
        <v>697</v>
      </c>
      <c r="B287" s="1" t="s">
        <v>213</v>
      </c>
      <c r="C287" s="1">
        <v>554.58333332999996</v>
      </c>
      <c r="D287" s="7" t="str">
        <f t="shared" si="81"/>
        <v>N/A</v>
      </c>
      <c r="E287" s="1">
        <v>520.08333332999996</v>
      </c>
      <c r="F287" s="7" t="str">
        <f t="shared" si="82"/>
        <v>N/A</v>
      </c>
      <c r="G287" s="1">
        <v>463.16666666999998</v>
      </c>
      <c r="H287" s="7" t="str">
        <f t="shared" si="83"/>
        <v>N/A</v>
      </c>
      <c r="I287" s="8">
        <v>-6.22</v>
      </c>
      <c r="J287" s="8">
        <v>-10.9</v>
      </c>
      <c r="K287" s="1" t="s">
        <v>213</v>
      </c>
      <c r="L287" s="105" t="str">
        <f t="shared" si="84"/>
        <v>N/A</v>
      </c>
    </row>
    <row r="288" spans="1:12" x14ac:dyDescent="0.2">
      <c r="A288" s="138" t="s">
        <v>698</v>
      </c>
      <c r="B288" s="1" t="s">
        <v>213</v>
      </c>
      <c r="C288" s="1">
        <v>1601</v>
      </c>
      <c r="D288" s="7" t="str">
        <f t="shared" si="81"/>
        <v>N/A</v>
      </c>
      <c r="E288" s="1">
        <v>1376</v>
      </c>
      <c r="F288" s="7" t="str">
        <f t="shared" ref="F288:F289" si="85">IF($B288="N/A","N/A",IF(E288&gt;10,"No",IF(E288&lt;-10,"No","Yes")))</f>
        <v>N/A</v>
      </c>
      <c r="G288" s="1">
        <v>1165</v>
      </c>
      <c r="H288" s="7" t="str">
        <f t="shared" ref="H288:H289" si="86">IF($B288="N/A","N/A",IF(G288&gt;10,"No",IF(G288&lt;-10,"No","Yes")))</f>
        <v>N/A</v>
      </c>
      <c r="I288" s="8">
        <v>-14.1</v>
      </c>
      <c r="J288" s="8">
        <v>-15.3</v>
      </c>
      <c r="K288" s="1" t="s">
        <v>213</v>
      </c>
      <c r="L288" s="105" t="str">
        <f t="shared" ref="L288:L289" si="87">IF(J288="Div by 0", "N/A", IF(K288="N/A","N/A", IF(J288&gt;VALUE(MID(K288,1,2)), "No", IF(J288&lt;-1*VALUE(MID(K288,1,2)), "No", "Yes"))))</f>
        <v>N/A</v>
      </c>
    </row>
    <row r="289" spans="1:12" x14ac:dyDescent="0.2">
      <c r="A289" s="138" t="s">
        <v>710</v>
      </c>
      <c r="B289" s="1" t="s">
        <v>213</v>
      </c>
      <c r="C289" s="1">
        <v>190.08333332999999</v>
      </c>
      <c r="D289" s="7" t="str">
        <f t="shared" si="81"/>
        <v>N/A</v>
      </c>
      <c r="E289" s="1">
        <v>141.58333332999999</v>
      </c>
      <c r="F289" s="7" t="str">
        <f t="shared" si="85"/>
        <v>N/A</v>
      </c>
      <c r="G289" s="1">
        <v>125.16666667</v>
      </c>
      <c r="H289" s="7" t="str">
        <f t="shared" si="86"/>
        <v>N/A</v>
      </c>
      <c r="I289" s="8">
        <v>-25.5</v>
      </c>
      <c r="J289" s="8">
        <v>-11.6</v>
      </c>
      <c r="K289" s="1" t="s">
        <v>213</v>
      </c>
      <c r="L289" s="105" t="str">
        <f t="shared" si="87"/>
        <v>N/A</v>
      </c>
    </row>
    <row r="290" spans="1:12" x14ac:dyDescent="0.2">
      <c r="A290" s="138" t="s">
        <v>699</v>
      </c>
      <c r="B290" s="1" t="s">
        <v>213</v>
      </c>
      <c r="C290" s="1">
        <v>16095</v>
      </c>
      <c r="D290" s="7" t="str">
        <f t="shared" si="81"/>
        <v>N/A</v>
      </c>
      <c r="E290" s="1">
        <v>44760</v>
      </c>
      <c r="F290" s="7" t="str">
        <f t="shared" ref="F290:F304" si="88">IF($B290="N/A","N/A",IF(E290&gt;10,"No",IF(E290&lt;-10,"No","Yes")))</f>
        <v>N/A</v>
      </c>
      <c r="G290" s="1">
        <v>30329</v>
      </c>
      <c r="H290" s="7" t="str">
        <f t="shared" ref="H290:H304" si="89">IF($B290="N/A","N/A",IF(G290&gt;10,"No",IF(G290&lt;-10,"No","Yes")))</f>
        <v>N/A</v>
      </c>
      <c r="I290" s="8">
        <v>178.1</v>
      </c>
      <c r="J290" s="8">
        <v>-32.200000000000003</v>
      </c>
      <c r="K290" s="1" t="s">
        <v>213</v>
      </c>
      <c r="L290" s="105" t="str">
        <f t="shared" ref="L290:L301" si="90">IF(J290="Div by 0", "N/A", IF(K290="N/A","N/A", IF(J290&gt;VALUE(MID(K290,1,2)), "No", IF(J290&lt;-1*VALUE(MID(K290,1,2)), "No", "Yes"))))</f>
        <v>N/A</v>
      </c>
    </row>
    <row r="291" spans="1:12" x14ac:dyDescent="0.2">
      <c r="A291" s="138" t="s">
        <v>700</v>
      </c>
      <c r="B291" s="1" t="s">
        <v>213</v>
      </c>
      <c r="C291" s="1">
        <v>60493</v>
      </c>
      <c r="D291" s="7" t="str">
        <f t="shared" si="81"/>
        <v>N/A</v>
      </c>
      <c r="E291" s="1">
        <v>70873</v>
      </c>
      <c r="F291" s="7" t="str">
        <f t="shared" si="88"/>
        <v>N/A</v>
      </c>
      <c r="G291" s="1">
        <v>40417</v>
      </c>
      <c r="H291" s="7" t="str">
        <f t="shared" si="89"/>
        <v>N/A</v>
      </c>
      <c r="I291" s="8">
        <v>17.16</v>
      </c>
      <c r="J291" s="8">
        <v>-43</v>
      </c>
      <c r="K291" s="1" t="s">
        <v>213</v>
      </c>
      <c r="L291" s="105" t="str">
        <f t="shared" si="90"/>
        <v>N/A</v>
      </c>
    </row>
    <row r="292" spans="1:12" x14ac:dyDescent="0.2">
      <c r="A292" s="138" t="s">
        <v>718</v>
      </c>
      <c r="B292" s="22" t="s">
        <v>213</v>
      </c>
      <c r="C292" s="9">
        <v>6.6123353000000001E-3</v>
      </c>
      <c r="D292" s="7" t="str">
        <f t="shared" si="81"/>
        <v>N/A</v>
      </c>
      <c r="E292" s="9">
        <v>5.6438981999999997E-3</v>
      </c>
      <c r="F292" s="7" t="str">
        <f t="shared" si="88"/>
        <v>N/A</v>
      </c>
      <c r="G292" s="9">
        <v>9.8968256000000008E-3</v>
      </c>
      <c r="H292" s="7" t="str">
        <f t="shared" si="89"/>
        <v>N/A</v>
      </c>
      <c r="I292" s="8">
        <v>-14.6</v>
      </c>
      <c r="J292" s="8">
        <v>75.349999999999994</v>
      </c>
      <c r="K292" s="22" t="s">
        <v>213</v>
      </c>
      <c r="L292" s="105" t="str">
        <f t="shared" si="90"/>
        <v>N/A</v>
      </c>
    </row>
    <row r="293" spans="1:12" x14ac:dyDescent="0.2">
      <c r="A293" s="138" t="s">
        <v>711</v>
      </c>
      <c r="B293" s="1" t="s">
        <v>213</v>
      </c>
      <c r="C293" s="1">
        <v>33513.916666999998</v>
      </c>
      <c r="D293" s="7" t="str">
        <f t="shared" si="81"/>
        <v>N/A</v>
      </c>
      <c r="E293" s="1">
        <v>40416.25</v>
      </c>
      <c r="F293" s="7" t="str">
        <f t="shared" si="88"/>
        <v>N/A</v>
      </c>
      <c r="G293" s="1">
        <v>19053.333332999999</v>
      </c>
      <c r="H293" s="7" t="str">
        <f t="shared" si="89"/>
        <v>N/A</v>
      </c>
      <c r="I293" s="8">
        <v>20.6</v>
      </c>
      <c r="J293" s="8">
        <v>-52.9</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781</v>
      </c>
      <c r="D296" s="7" t="str">
        <f t="shared" si="81"/>
        <v>N/A</v>
      </c>
      <c r="E296" s="1">
        <v>851</v>
      </c>
      <c r="F296" s="7" t="str">
        <f t="shared" si="88"/>
        <v>N/A</v>
      </c>
      <c r="G296" s="1">
        <v>714</v>
      </c>
      <c r="H296" s="7" t="str">
        <f t="shared" si="89"/>
        <v>N/A</v>
      </c>
      <c r="I296" s="8">
        <v>8.9629999999999992</v>
      </c>
      <c r="J296" s="8">
        <v>-16.100000000000001</v>
      </c>
      <c r="K296" s="1" t="s">
        <v>213</v>
      </c>
      <c r="L296" s="105" t="str">
        <f t="shared" si="90"/>
        <v>N/A</v>
      </c>
    </row>
    <row r="297" spans="1:12" x14ac:dyDescent="0.2">
      <c r="A297" s="138" t="s">
        <v>713</v>
      </c>
      <c r="B297" s="1" t="s">
        <v>213</v>
      </c>
      <c r="C297" s="1">
        <v>406.41666666999998</v>
      </c>
      <c r="D297" s="7" t="str">
        <f t="shared" si="81"/>
        <v>N/A</v>
      </c>
      <c r="E297" s="1">
        <v>414.83333333000002</v>
      </c>
      <c r="F297" s="7" t="str">
        <f t="shared" si="88"/>
        <v>N/A</v>
      </c>
      <c r="G297" s="1">
        <v>377.25</v>
      </c>
      <c r="H297" s="7" t="str">
        <f t="shared" si="89"/>
        <v>N/A</v>
      </c>
      <c r="I297" s="8">
        <v>2.0710000000000002</v>
      </c>
      <c r="J297" s="8">
        <v>-9.06</v>
      </c>
      <c r="K297" s="1" t="s">
        <v>213</v>
      </c>
      <c r="L297" s="105" t="str">
        <f t="shared" si="90"/>
        <v>N/A</v>
      </c>
    </row>
    <row r="298" spans="1:12" x14ac:dyDescent="0.2">
      <c r="A298" s="138" t="s">
        <v>703</v>
      </c>
      <c r="B298" s="1" t="s">
        <v>213</v>
      </c>
      <c r="C298" s="1">
        <v>556</v>
      </c>
      <c r="D298" s="7" t="str">
        <f t="shared" si="81"/>
        <v>N/A</v>
      </c>
      <c r="E298" s="1">
        <v>508</v>
      </c>
      <c r="F298" s="7" t="str">
        <f t="shared" si="88"/>
        <v>N/A</v>
      </c>
      <c r="G298" s="1">
        <v>370</v>
      </c>
      <c r="H298" s="7" t="str">
        <f t="shared" si="89"/>
        <v>N/A</v>
      </c>
      <c r="I298" s="8">
        <v>-8.6300000000000008</v>
      </c>
      <c r="J298" s="8">
        <v>-27.2</v>
      </c>
      <c r="K298" s="1" t="s">
        <v>213</v>
      </c>
      <c r="L298" s="105" t="str">
        <f t="shared" si="90"/>
        <v>N/A</v>
      </c>
    </row>
    <row r="299" spans="1:12" x14ac:dyDescent="0.2">
      <c r="A299" s="138" t="s">
        <v>714</v>
      </c>
      <c r="B299" s="1" t="s">
        <v>213</v>
      </c>
      <c r="C299" s="1">
        <v>246.25</v>
      </c>
      <c r="D299" s="7" t="str">
        <f t="shared" si="81"/>
        <v>N/A</v>
      </c>
      <c r="E299" s="1">
        <v>245.91666667000001</v>
      </c>
      <c r="F299" s="7" t="str">
        <f t="shared" si="88"/>
        <v>N/A</v>
      </c>
      <c r="G299" s="1">
        <v>118.5</v>
      </c>
      <c r="H299" s="7" t="str">
        <f t="shared" si="89"/>
        <v>N/A</v>
      </c>
      <c r="I299" s="8">
        <v>-0.13500000000000001</v>
      </c>
      <c r="J299" s="8">
        <v>-51.8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184996</v>
      </c>
      <c r="D309" s="1" t="s">
        <v>213</v>
      </c>
      <c r="E309" s="1">
        <v>220522</v>
      </c>
      <c r="F309" s="1" t="s">
        <v>213</v>
      </c>
      <c r="G309" s="1">
        <v>215773</v>
      </c>
      <c r="H309" s="1" t="s">
        <v>213</v>
      </c>
      <c r="I309" s="8">
        <v>19.2</v>
      </c>
      <c r="J309" s="8">
        <v>-2.15</v>
      </c>
      <c r="K309" s="1" t="s">
        <v>213</v>
      </c>
      <c r="L309" s="105" t="str">
        <f>IF(J309="Div by 0", "N/A", IF(K309="N/A","N/A", IF(J309&gt;VALUE(MID(K309,1,2)), "No", IF(J309&lt;-1*VALUE(MID(K309,1,2)), "No", "Yes"))))</f>
        <v>N/A</v>
      </c>
    </row>
    <row r="310" spans="1:12" x14ac:dyDescent="0.2">
      <c r="A310" s="157" t="s">
        <v>73</v>
      </c>
      <c r="B310" s="22" t="s">
        <v>213</v>
      </c>
      <c r="C310" s="23">
        <v>1576189</v>
      </c>
      <c r="D310" s="27" t="str">
        <f>IF($B310="N/A","N/A",IF(C310&gt;10,"No",IF(C310&lt;-10,"No","Yes")))</f>
        <v>N/A</v>
      </c>
      <c r="E310" s="23">
        <v>1590800</v>
      </c>
      <c r="F310" s="27" t="str">
        <f>IF($B310="N/A","N/A",IF(E310&gt;10,"No",IF(E310&lt;-10,"No","Yes")))</f>
        <v>N/A</v>
      </c>
      <c r="G310" s="23">
        <v>1742135</v>
      </c>
      <c r="H310" s="27" t="str">
        <f>IF($B310="N/A","N/A",IF(G310&gt;10,"No",IF(G310&lt;-10,"No","Yes")))</f>
        <v>N/A</v>
      </c>
      <c r="I310" s="8">
        <v>0.92700000000000005</v>
      </c>
      <c r="J310" s="8">
        <v>9.5129999999999999</v>
      </c>
      <c r="K310" s="28" t="s">
        <v>736</v>
      </c>
      <c r="L310" s="105" t="str">
        <f t="shared" ref="L310:L339" si="92">IF(J310="Div by 0", "N/A", IF(K310="N/A","N/A", IF(J310&gt;VALUE(MID(K310,1,2)), "No", IF(J310&lt;-1*VALUE(MID(K310,1,2)), "No", "Yes"))))</f>
        <v>Yes</v>
      </c>
    </row>
    <row r="311" spans="1:12" x14ac:dyDescent="0.2">
      <c r="A311" s="156" t="s">
        <v>182</v>
      </c>
      <c r="B311" s="22" t="s">
        <v>213</v>
      </c>
      <c r="C311" s="23">
        <v>137083</v>
      </c>
      <c r="D311" s="7" t="str">
        <f t="shared" ref="D311:D314" si="93">IF($B311="N/A","N/A",IF(C311&gt;10,"No",IF(C311&lt;-10,"No","Yes")))</f>
        <v>N/A</v>
      </c>
      <c r="E311" s="23">
        <v>139557</v>
      </c>
      <c r="F311" s="7" t="str">
        <f t="shared" ref="F311:F314" si="94">IF($B311="N/A","N/A",IF(E311&gt;10,"No",IF(E311&lt;-10,"No","Yes")))</f>
        <v>N/A</v>
      </c>
      <c r="G311" s="23">
        <v>142813</v>
      </c>
      <c r="H311" s="7" t="str">
        <f t="shared" ref="H311:H314" si="95">IF($B311="N/A","N/A",IF(G311&gt;10,"No",IF(G311&lt;-10,"No","Yes")))</f>
        <v>N/A</v>
      </c>
      <c r="I311" s="8">
        <v>1.8049999999999999</v>
      </c>
      <c r="J311" s="8">
        <v>2.3330000000000002</v>
      </c>
      <c r="K311" s="28" t="s">
        <v>736</v>
      </c>
      <c r="L311" s="105" t="str">
        <f>IF(J311="Div by 0", "N/A", IF(OR(J311="N/A",K311="N/A"),"N/A", IF(J311&gt;VALUE(MID(K311,1,2)), "No", IF(J311&lt;-1*VALUE(MID(K311,1,2)), "No", "Yes"))))</f>
        <v>Yes</v>
      </c>
    </row>
    <row r="312" spans="1:12" x14ac:dyDescent="0.2">
      <c r="A312" s="156" t="s">
        <v>183</v>
      </c>
      <c r="B312" s="22" t="s">
        <v>213</v>
      </c>
      <c r="C312" s="23">
        <v>332504</v>
      </c>
      <c r="D312" s="7" t="str">
        <f t="shared" si="93"/>
        <v>N/A</v>
      </c>
      <c r="E312" s="23">
        <v>342299</v>
      </c>
      <c r="F312" s="7" t="str">
        <f t="shared" si="94"/>
        <v>N/A</v>
      </c>
      <c r="G312" s="23">
        <v>347589</v>
      </c>
      <c r="H312" s="7" t="str">
        <f t="shared" si="95"/>
        <v>N/A</v>
      </c>
      <c r="I312" s="8">
        <v>2.9460000000000002</v>
      </c>
      <c r="J312" s="8">
        <v>1.5449999999999999</v>
      </c>
      <c r="K312" s="28" t="s">
        <v>736</v>
      </c>
      <c r="L312" s="105" t="str">
        <f t="shared" ref="L312:L314" si="96">IF(J312="Div by 0", "N/A", IF(OR(J312="N/A",K312="N/A"),"N/A", IF(J312&gt;VALUE(MID(K312,1,2)), "No", IF(J312&lt;-1*VALUE(MID(K312,1,2)), "No", "Yes"))))</f>
        <v>Yes</v>
      </c>
    </row>
    <row r="313" spans="1:12" x14ac:dyDescent="0.2">
      <c r="A313" s="156" t="s">
        <v>184</v>
      </c>
      <c r="B313" s="22" t="s">
        <v>213</v>
      </c>
      <c r="C313" s="23">
        <v>894306</v>
      </c>
      <c r="D313" s="7" t="str">
        <f t="shared" si="93"/>
        <v>N/A</v>
      </c>
      <c r="E313" s="23">
        <v>893390</v>
      </c>
      <c r="F313" s="7" t="str">
        <f t="shared" si="94"/>
        <v>N/A</v>
      </c>
      <c r="G313" s="23">
        <v>1025826</v>
      </c>
      <c r="H313" s="7" t="str">
        <f t="shared" si="95"/>
        <v>N/A</v>
      </c>
      <c r="I313" s="8">
        <v>-0.10199999999999999</v>
      </c>
      <c r="J313" s="8">
        <v>14.82</v>
      </c>
      <c r="K313" s="28" t="s">
        <v>736</v>
      </c>
      <c r="L313" s="105" t="str">
        <f t="shared" si="96"/>
        <v>Yes</v>
      </c>
    </row>
    <row r="314" spans="1:12" x14ac:dyDescent="0.2">
      <c r="A314" s="152" t="s">
        <v>185</v>
      </c>
      <c r="B314" s="22" t="s">
        <v>213</v>
      </c>
      <c r="C314" s="23">
        <v>212296</v>
      </c>
      <c r="D314" s="7" t="str">
        <f t="shared" si="93"/>
        <v>N/A</v>
      </c>
      <c r="E314" s="23">
        <v>215554</v>
      </c>
      <c r="F314" s="7" t="str">
        <f t="shared" si="94"/>
        <v>N/A</v>
      </c>
      <c r="G314" s="23">
        <v>225907</v>
      </c>
      <c r="H314" s="7" t="str">
        <f t="shared" si="95"/>
        <v>N/A</v>
      </c>
      <c r="I314" s="8">
        <v>1.5349999999999999</v>
      </c>
      <c r="J314" s="8">
        <v>4.8029999999999999</v>
      </c>
      <c r="K314" s="28" t="s">
        <v>736</v>
      </c>
      <c r="L314" s="105" t="str">
        <f t="shared" si="96"/>
        <v>Yes</v>
      </c>
    </row>
    <row r="315" spans="1:12" x14ac:dyDescent="0.2">
      <c r="A315" s="156" t="s">
        <v>1099</v>
      </c>
      <c r="B315" s="9" t="s">
        <v>213</v>
      </c>
      <c r="C315" s="23">
        <v>940780</v>
      </c>
      <c r="D315" s="5" t="str">
        <f t="shared" ref="D315:F318" si="97">IF($B315="N/A","N/A",IF(C315&lt;0,"No","Yes"))</f>
        <v>N/A</v>
      </c>
      <c r="E315" s="23">
        <v>940161</v>
      </c>
      <c r="F315" s="5" t="str">
        <f t="shared" si="97"/>
        <v>N/A</v>
      </c>
      <c r="G315" s="23">
        <v>1069410</v>
      </c>
      <c r="H315" s="5" t="str">
        <f t="shared" ref="H315:H318" si="98">IF($B315="N/A","N/A",IF(G315&lt;0,"No","Yes"))</f>
        <v>N/A</v>
      </c>
      <c r="I315" s="8">
        <v>-6.6000000000000003E-2</v>
      </c>
      <c r="J315" s="8">
        <v>13.75</v>
      </c>
      <c r="K315" s="1" t="s">
        <v>735</v>
      </c>
      <c r="L315" s="105" t="str">
        <f>IF(J315="Div by 0", "N/A", IF(OR(J315="N/A",K315="N/A"),"N/A", IF(J315&gt;VALUE(MID(K315,1,2)), "No", IF(J315&lt;-1*VALUE(MID(K315,1,2)), "No", "Yes"))))</f>
        <v>No</v>
      </c>
    </row>
    <row r="316" spans="1:12" x14ac:dyDescent="0.2">
      <c r="A316" s="156" t="s">
        <v>430</v>
      </c>
      <c r="B316" s="9" t="s">
        <v>213</v>
      </c>
      <c r="C316" s="23">
        <v>53915</v>
      </c>
      <c r="D316" s="5" t="str">
        <f t="shared" si="97"/>
        <v>N/A</v>
      </c>
      <c r="E316" s="23">
        <v>47472</v>
      </c>
      <c r="F316" s="5" t="str">
        <f t="shared" si="97"/>
        <v>N/A</v>
      </c>
      <c r="G316" s="23">
        <v>34305</v>
      </c>
      <c r="H316" s="5" t="str">
        <f t="shared" si="98"/>
        <v>N/A</v>
      </c>
      <c r="I316" s="8">
        <v>-12</v>
      </c>
      <c r="J316" s="8">
        <v>-27.7</v>
      </c>
      <c r="K316" s="1" t="s">
        <v>735</v>
      </c>
      <c r="L316" s="105" t="str">
        <f t="shared" ref="L316:L318" si="99">IF(J316="Div by 0", "N/A", IF(OR(J316="N/A",K316="N/A"),"N/A", IF(J316&gt;VALUE(MID(K316,1,2)), "No", IF(J316&lt;-1*VALUE(MID(K316,1,2)), "No", "Yes"))))</f>
        <v>No</v>
      </c>
    </row>
    <row r="317" spans="1:12" x14ac:dyDescent="0.2">
      <c r="A317" s="156" t="s">
        <v>431</v>
      </c>
      <c r="B317" s="9" t="s">
        <v>213</v>
      </c>
      <c r="C317" s="23">
        <v>407047</v>
      </c>
      <c r="D317" s="5" t="str">
        <f t="shared" si="97"/>
        <v>N/A</v>
      </c>
      <c r="E317" s="23">
        <v>425349</v>
      </c>
      <c r="F317" s="5" t="str">
        <f t="shared" si="97"/>
        <v>N/A</v>
      </c>
      <c r="G317" s="23">
        <v>456683</v>
      </c>
      <c r="H317" s="5" t="str">
        <f t="shared" si="98"/>
        <v>N/A</v>
      </c>
      <c r="I317" s="8">
        <v>4.4960000000000004</v>
      </c>
      <c r="J317" s="8">
        <v>7.367</v>
      </c>
      <c r="K317" s="1" t="s">
        <v>735</v>
      </c>
      <c r="L317" s="105" t="str">
        <f t="shared" si="99"/>
        <v>Yes</v>
      </c>
    </row>
    <row r="318" spans="1:12" x14ac:dyDescent="0.2">
      <c r="A318" s="156" t="s">
        <v>1100</v>
      </c>
      <c r="B318" s="9" t="s">
        <v>213</v>
      </c>
      <c r="C318" s="23">
        <v>143736</v>
      </c>
      <c r="D318" s="5" t="str">
        <f t="shared" si="97"/>
        <v>N/A</v>
      </c>
      <c r="E318" s="23">
        <v>147342</v>
      </c>
      <c r="F318" s="5" t="str">
        <f t="shared" si="97"/>
        <v>N/A</v>
      </c>
      <c r="G318" s="23">
        <v>151549</v>
      </c>
      <c r="H318" s="5" t="str">
        <f t="shared" si="98"/>
        <v>N/A</v>
      </c>
      <c r="I318" s="8">
        <v>2.5089999999999999</v>
      </c>
      <c r="J318" s="8">
        <v>2.855</v>
      </c>
      <c r="K318" s="1" t="s">
        <v>735</v>
      </c>
      <c r="L318" s="105" t="str">
        <f t="shared" si="99"/>
        <v>Yes</v>
      </c>
    </row>
    <row r="319" spans="1:12" x14ac:dyDescent="0.2">
      <c r="A319" s="156" t="s">
        <v>98</v>
      </c>
      <c r="B319" s="22" t="s">
        <v>291</v>
      </c>
      <c r="C319" s="4">
        <v>88.755219076000003</v>
      </c>
      <c r="D319" s="27" t="str">
        <f>IF($B319="N/A","N/A",IF(C319&gt;80,"Yes","No"))</f>
        <v>Yes</v>
      </c>
      <c r="E319" s="4">
        <v>87.717500629</v>
      </c>
      <c r="F319" s="27" t="str">
        <f>IF($B319="N/A","N/A",IF(E319&gt;80,"Yes","No"))</f>
        <v>Yes</v>
      </c>
      <c r="G319" s="4">
        <v>89.978847793</v>
      </c>
      <c r="H319" s="27" t="str">
        <f>IF($B319="N/A","N/A",IF(G319&gt;80,"Yes","No"))</f>
        <v>Yes</v>
      </c>
      <c r="I319" s="8">
        <v>-1.17</v>
      </c>
      <c r="J319" s="8">
        <v>2.5779999999999998</v>
      </c>
      <c r="K319" s="28" t="s">
        <v>736</v>
      </c>
      <c r="L319" s="105" t="str">
        <f t="shared" si="92"/>
        <v>Yes</v>
      </c>
    </row>
    <row r="320" spans="1:12" x14ac:dyDescent="0.2">
      <c r="A320" s="156" t="s">
        <v>332</v>
      </c>
      <c r="B320" s="22" t="s">
        <v>278</v>
      </c>
      <c r="C320" s="4">
        <v>8.1906421100000001E-2</v>
      </c>
      <c r="D320" s="27" t="str">
        <f>IF($B320="N/A","N/A",IF(C320&gt;=5,"No",IF(C320&lt;0,"No","Yes")))</f>
        <v>Yes</v>
      </c>
      <c r="E320" s="4">
        <v>7.7822479299999997E-2</v>
      </c>
      <c r="F320" s="27" t="str">
        <f>IF($B320="N/A","N/A",IF(E320&gt;=5,"No",IF(E320&lt;0,"No","Yes")))</f>
        <v>Yes</v>
      </c>
      <c r="G320" s="4">
        <v>6.6527565299999994E-2</v>
      </c>
      <c r="H320" s="27" t="str">
        <f>IF($B320="N/A","N/A",IF(G320&gt;=5,"No",IF(G320&lt;0,"No","Yes")))</f>
        <v>Yes</v>
      </c>
      <c r="I320" s="8">
        <v>-4.99</v>
      </c>
      <c r="J320" s="8">
        <v>-14.5</v>
      </c>
      <c r="K320" s="28" t="s">
        <v>736</v>
      </c>
      <c r="L320" s="105" t="str">
        <f t="shared" si="92"/>
        <v>Yes</v>
      </c>
    </row>
    <row r="321" spans="1:12" x14ac:dyDescent="0.2">
      <c r="A321" s="156" t="s">
        <v>340</v>
      </c>
      <c r="B321" s="30" t="s">
        <v>278</v>
      </c>
      <c r="C321" s="4">
        <v>9.0336247746999998</v>
      </c>
      <c r="D321" s="27" t="str">
        <f>IF($B321="N/A","N/A",IF(C321&gt;=5,"No",IF(C321&lt;0,"No","Yes")))</f>
        <v>No</v>
      </c>
      <c r="E321" s="4">
        <v>9.3488182047000006</v>
      </c>
      <c r="F321" s="27" t="str">
        <f>IF($B321="N/A","N/A",IF(E321&gt;=5,"No",IF(E321&lt;0,"No","Yes")))</f>
        <v>No</v>
      </c>
      <c r="G321" s="4">
        <v>8.9752516309000008</v>
      </c>
      <c r="H321" s="27" t="str">
        <f>IF($B321="N/A","N/A",IF(G321&gt;=5,"No",IF(G321&lt;0,"No","Yes")))</f>
        <v>No</v>
      </c>
      <c r="I321" s="8">
        <v>3.4889999999999999</v>
      </c>
      <c r="J321" s="8">
        <v>-4</v>
      </c>
      <c r="K321" s="28" t="s">
        <v>736</v>
      </c>
      <c r="L321" s="105" t="str">
        <f t="shared" si="92"/>
        <v>Yes</v>
      </c>
    </row>
    <row r="322" spans="1:12" x14ac:dyDescent="0.2">
      <c r="A322" s="156" t="s">
        <v>333</v>
      </c>
      <c r="B322" s="30" t="s">
        <v>278</v>
      </c>
      <c r="C322" s="4">
        <v>3.3879185800000003E-2</v>
      </c>
      <c r="D322" s="27" t="str">
        <f>IF($B322="N/A","N/A",IF(C322&gt;=5,"No",IF(C322&lt;0,"No","Yes")))</f>
        <v>Yes</v>
      </c>
      <c r="E322" s="4">
        <v>2.43273824E-2</v>
      </c>
      <c r="F322" s="27" t="str">
        <f>IF($B322="N/A","N/A",IF(E322&gt;=5,"No",IF(E322&lt;0,"No","Yes")))</f>
        <v>Yes</v>
      </c>
      <c r="G322" s="4">
        <v>2.5256366499999999E-2</v>
      </c>
      <c r="H322" s="27" t="str">
        <f>IF($B322="N/A","N/A",IF(G322&gt;=5,"No",IF(G322&lt;0,"No","Yes")))</f>
        <v>Yes</v>
      </c>
      <c r="I322" s="8">
        <v>-28.2</v>
      </c>
      <c r="J322" s="8">
        <v>3.819</v>
      </c>
      <c r="K322" s="28" t="s">
        <v>736</v>
      </c>
      <c r="L322" s="105" t="str">
        <f t="shared" si="92"/>
        <v>Yes</v>
      </c>
    </row>
    <row r="323" spans="1:12" x14ac:dyDescent="0.2">
      <c r="A323" s="156" t="s">
        <v>334</v>
      </c>
      <c r="B323" s="30" t="s">
        <v>292</v>
      </c>
      <c r="C323" s="4">
        <v>1.37039403E-2</v>
      </c>
      <c r="D323" s="27" t="str">
        <f>IF($B323="N/A","N/A",IF(C323&gt;0,"No",IF(C323&lt;0,"No","Yes")))</f>
        <v>No</v>
      </c>
      <c r="E323" s="4">
        <v>9.2406335999999992E-3</v>
      </c>
      <c r="F323" s="27" t="str">
        <f>IF($B323="N/A","N/A",IF(E323&gt;0,"No",IF(E323&lt;0,"No","Yes")))</f>
        <v>No</v>
      </c>
      <c r="G323" s="4">
        <v>5.5104799999999999E-3</v>
      </c>
      <c r="H323" s="27" t="str">
        <f>IF($B323="N/A","N/A",IF(G323&gt;0,"No",IF(G323&lt;0,"No","Yes")))</f>
        <v>No</v>
      </c>
      <c r="I323" s="8">
        <v>-32.6</v>
      </c>
      <c r="J323" s="8">
        <v>-40.4</v>
      </c>
      <c r="K323" s="28" t="s">
        <v>736</v>
      </c>
      <c r="L323" s="105" t="str">
        <f t="shared" si="92"/>
        <v>No</v>
      </c>
    </row>
    <row r="324" spans="1:12" x14ac:dyDescent="0.2">
      <c r="A324" s="156" t="s">
        <v>335</v>
      </c>
      <c r="B324" s="30" t="s">
        <v>278</v>
      </c>
      <c r="C324" s="4">
        <v>2.0377632378000001</v>
      </c>
      <c r="D324" s="27" t="str">
        <f>IF($B324="N/A","N/A",IF(C324&gt;=5,"No",IF(C324&lt;0,"No","Yes")))</f>
        <v>Yes</v>
      </c>
      <c r="E324" s="4">
        <v>2.781053558</v>
      </c>
      <c r="F324" s="27" t="str">
        <f>IF($B324="N/A","N/A",IF(E324&gt;=5,"No",IF(E324&lt;0,"No","Yes")))</f>
        <v>Yes</v>
      </c>
      <c r="G324" s="4">
        <v>0.9223739836</v>
      </c>
      <c r="H324" s="27" t="str">
        <f>IF($B324="N/A","N/A",IF(G324&gt;=5,"No",IF(G324&lt;0,"No","Yes")))</f>
        <v>Yes</v>
      </c>
      <c r="I324" s="8">
        <v>36.479999999999997</v>
      </c>
      <c r="J324" s="8">
        <v>-66.8</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2.7915433999999999E-2</v>
      </c>
      <c r="D326" s="27" t="str">
        <f t="shared" si="100"/>
        <v>No</v>
      </c>
      <c r="E326" s="4">
        <v>2.52074428E-2</v>
      </c>
      <c r="F326" s="27" t="str">
        <f t="shared" si="101"/>
        <v>No</v>
      </c>
      <c r="G326" s="4">
        <v>2.20419198E-2</v>
      </c>
      <c r="H326" s="27" t="str">
        <f t="shared" si="102"/>
        <v>No</v>
      </c>
      <c r="I326" s="8">
        <v>-9.6999999999999993</v>
      </c>
      <c r="J326" s="8">
        <v>-12.6</v>
      </c>
      <c r="K326" s="28" t="s">
        <v>736</v>
      </c>
      <c r="L326" s="105" t="str">
        <f t="shared" si="92"/>
        <v>Yes</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1.5987930399999999E-2</v>
      </c>
      <c r="D328" s="27" t="str">
        <f>IF($B328="N/A","N/A",IF(C328&gt;0,"No",IF(C328&lt;0,"No","Yes")))</f>
        <v>No</v>
      </c>
      <c r="E328" s="4">
        <v>1.60296706E-2</v>
      </c>
      <c r="F328" s="27" t="str">
        <f>IF($B328="N/A","N/A",IF(E328&gt;0,"No",IF(E328&lt;0,"No","Yes")))</f>
        <v>No</v>
      </c>
      <c r="G328" s="4">
        <v>4.1902607999999997E-3</v>
      </c>
      <c r="H328" s="27" t="str">
        <f>IF($B328="N/A","N/A",IF(G328&gt;0,"No",IF(G328&lt;0,"No","Yes")))</f>
        <v>No</v>
      </c>
      <c r="I328" s="8">
        <v>0.2611</v>
      </c>
      <c r="J328" s="8">
        <v>-73.900000000000006</v>
      </c>
      <c r="K328" s="28" t="s">
        <v>736</v>
      </c>
      <c r="L328" s="105" t="str">
        <f t="shared" si="92"/>
        <v>No</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5.5317604677999999</v>
      </c>
      <c r="D334" s="27" t="str">
        <f>IF($B334="N/A","N/A",IF(C334&gt;15,"No",IF(C334&lt;2,"No","Yes")))</f>
        <v>Yes</v>
      </c>
      <c r="E334" s="4">
        <v>5.0582097058000004</v>
      </c>
      <c r="F334" s="27" t="str">
        <f>IF($B334="N/A","N/A",IF(E334&gt;15,"No",IF(E334&lt;2,"No","Yes")))</f>
        <v>Yes</v>
      </c>
      <c r="G334" s="4">
        <v>5.9482761095000001</v>
      </c>
      <c r="H334" s="27" t="str">
        <f>IF($B334="N/A","N/A",IF(G334&gt;15,"No",IF(G334&lt;2,"No","Yes")))</f>
        <v>Yes</v>
      </c>
      <c r="I334" s="8">
        <v>-8.56</v>
      </c>
      <c r="J334" s="8">
        <v>17.600000000000001</v>
      </c>
      <c r="K334" s="28" t="s">
        <v>736</v>
      </c>
      <c r="L334" s="105" t="str">
        <f t="shared" si="92"/>
        <v>No</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1748</v>
      </c>
      <c r="J336" s="8" t="s">
        <v>1748</v>
      </c>
      <c r="K336" s="28" t="s">
        <v>736</v>
      </c>
      <c r="L336" s="105" t="str">
        <f t="shared" si="92"/>
        <v>N/A</v>
      </c>
    </row>
    <row r="337" spans="1:12" x14ac:dyDescent="0.2">
      <c r="A337" s="156" t="s">
        <v>1660</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1748</v>
      </c>
      <c r="J337" s="8" t="s">
        <v>1748</v>
      </c>
      <c r="K337" s="28" t="s">
        <v>736</v>
      </c>
      <c r="L337" s="105" t="str">
        <f t="shared" si="92"/>
        <v>N/A</v>
      </c>
    </row>
    <row r="338" spans="1:12" x14ac:dyDescent="0.2">
      <c r="A338" s="156" t="s">
        <v>1661</v>
      </c>
      <c r="B338" s="22" t="s">
        <v>213</v>
      </c>
      <c r="C338" s="23">
        <v>23297</v>
      </c>
      <c r="D338" s="27" t="str">
        <f>IF($B338="N/A","N/A",IF(C338&gt;10,"No",IF(C338&lt;-10,"No","Yes")))</f>
        <v>N/A</v>
      </c>
      <c r="E338" s="23">
        <v>23398</v>
      </c>
      <c r="F338" s="27" t="str">
        <f>IF($B338="N/A","N/A",IF(E338&gt;10,"No",IF(E338&lt;-10,"No","Yes")))</f>
        <v>N/A</v>
      </c>
      <c r="G338" s="23">
        <v>31808</v>
      </c>
      <c r="H338" s="27" t="str">
        <f>IF($B338="N/A","N/A",IF(G338&gt;10,"No",IF(G338&lt;-10,"No","Yes")))</f>
        <v>N/A</v>
      </c>
      <c r="I338" s="8">
        <v>0.4335</v>
      </c>
      <c r="J338" s="8">
        <v>35.94</v>
      </c>
      <c r="K338" s="28" t="s">
        <v>736</v>
      </c>
      <c r="L338" s="105" t="str">
        <f t="shared" si="92"/>
        <v>No</v>
      </c>
    </row>
    <row r="339" spans="1:12" x14ac:dyDescent="0.2">
      <c r="A339" s="159" t="s">
        <v>1662</v>
      </c>
      <c r="B339" s="113" t="s">
        <v>213</v>
      </c>
      <c r="C339" s="160">
        <v>843</v>
      </c>
      <c r="D339" s="145" t="str">
        <f>IF($B339="N/A","N/A",IF(C339&gt;10,"No",IF(C339&lt;-10,"No","Yes")))</f>
        <v>N/A</v>
      </c>
      <c r="E339" s="160">
        <v>410</v>
      </c>
      <c r="F339" s="145" t="str">
        <f>IF($B339="N/A","N/A",IF(E339&gt;10,"No",IF(E339&lt;-10,"No","Yes")))</f>
        <v>N/A</v>
      </c>
      <c r="G339" s="160">
        <v>560</v>
      </c>
      <c r="H339" s="145" t="str">
        <f>IF($B339="N/A","N/A",IF(G339&gt;10,"No",IF(G339&lt;-10,"No","Yes")))</f>
        <v>N/A</v>
      </c>
      <c r="I339" s="146">
        <v>-51.4</v>
      </c>
      <c r="J339" s="146">
        <v>36.590000000000003</v>
      </c>
      <c r="K339" s="161" t="s">
        <v>736</v>
      </c>
      <c r="L339" s="116" t="str">
        <f t="shared" si="92"/>
        <v>No</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8368400694</v>
      </c>
      <c r="D6" s="7" t="str">
        <f t="shared" ref="D6:D12" si="0">IF($B6="N/A","N/A",IF(C6&gt;10,"No",IF(C6&lt;-10,"No","Yes")))</f>
        <v>N/A</v>
      </c>
      <c r="E6" s="10">
        <v>10522226895</v>
      </c>
      <c r="F6" s="7" t="str">
        <f t="shared" ref="F6:F12" si="1">IF($B6="N/A","N/A",IF(E6&gt;10,"No",IF(E6&lt;-10,"No","Yes")))</f>
        <v>N/A</v>
      </c>
      <c r="G6" s="10">
        <v>10216093649</v>
      </c>
      <c r="H6" s="7" t="str">
        <f t="shared" ref="H6:H12" si="2">IF($B6="N/A","N/A",IF(G6&gt;10,"No",IF(G6&lt;-10,"No","Yes")))</f>
        <v>N/A</v>
      </c>
      <c r="I6" s="8">
        <v>25.74</v>
      </c>
      <c r="J6" s="8">
        <v>-2.91</v>
      </c>
      <c r="K6" s="30" t="s">
        <v>734</v>
      </c>
      <c r="L6" s="105" t="str">
        <f t="shared" ref="L6:L13" si="3">IF(J6="Div by 0", "N/A", IF(K6="N/A","N/A", IF(J6&gt;VALUE(MID(K6,1,2)), "No", IF(J6&lt;-1*VALUE(MID(K6,1,2)), "No", "Yes"))))</f>
        <v>Yes</v>
      </c>
    </row>
    <row r="7" spans="1:12" x14ac:dyDescent="0.2">
      <c r="A7" s="137" t="s">
        <v>1107</v>
      </c>
      <c r="B7" s="30" t="s">
        <v>213</v>
      </c>
      <c r="C7" s="10">
        <v>4201.0781785999998</v>
      </c>
      <c r="D7" s="7" t="str">
        <f t="shared" si="0"/>
        <v>N/A</v>
      </c>
      <c r="E7" s="10">
        <v>5234.4699952000001</v>
      </c>
      <c r="F7" s="7" t="str">
        <f t="shared" si="1"/>
        <v>N/A</v>
      </c>
      <c r="G7" s="10">
        <v>4789.8701219000004</v>
      </c>
      <c r="H7" s="7" t="str">
        <f t="shared" si="2"/>
        <v>N/A</v>
      </c>
      <c r="I7" s="8">
        <v>24.6</v>
      </c>
      <c r="J7" s="8">
        <v>-8.49</v>
      </c>
      <c r="K7" s="30" t="s">
        <v>734</v>
      </c>
      <c r="L7" s="105" t="str">
        <f t="shared" si="3"/>
        <v>Yes</v>
      </c>
    </row>
    <row r="8" spans="1:12" x14ac:dyDescent="0.2">
      <c r="A8" s="137" t="s">
        <v>719</v>
      </c>
      <c r="B8" s="30" t="s">
        <v>213</v>
      </c>
      <c r="C8" s="10">
        <v>743</v>
      </c>
      <c r="D8" s="7" t="str">
        <f t="shared" si="0"/>
        <v>N/A</v>
      </c>
      <c r="E8" s="10">
        <v>984</v>
      </c>
      <c r="F8" s="7" t="str">
        <f t="shared" si="1"/>
        <v>N/A</v>
      </c>
      <c r="G8" s="10">
        <v>1035</v>
      </c>
      <c r="H8" s="7" t="str">
        <f t="shared" si="2"/>
        <v>N/A</v>
      </c>
      <c r="I8" s="8">
        <v>32.44</v>
      </c>
      <c r="J8" s="8">
        <v>5.1829999999999998</v>
      </c>
      <c r="K8" s="30" t="s">
        <v>734</v>
      </c>
      <c r="L8" s="105" t="str">
        <f t="shared" si="3"/>
        <v>Yes</v>
      </c>
    </row>
    <row r="9" spans="1:12" x14ac:dyDescent="0.2">
      <c r="A9" s="137" t="s">
        <v>720</v>
      </c>
      <c r="B9" s="30" t="s">
        <v>213</v>
      </c>
      <c r="C9" s="10">
        <v>1667</v>
      </c>
      <c r="D9" s="7" t="str">
        <f t="shared" si="0"/>
        <v>N/A</v>
      </c>
      <c r="E9" s="10">
        <v>2876</v>
      </c>
      <c r="F9" s="7" t="str">
        <f t="shared" si="1"/>
        <v>N/A</v>
      </c>
      <c r="G9" s="10">
        <v>2057</v>
      </c>
      <c r="H9" s="7" t="str">
        <f t="shared" si="2"/>
        <v>N/A</v>
      </c>
      <c r="I9" s="8">
        <v>72.53</v>
      </c>
      <c r="J9" s="8">
        <v>-28.5</v>
      </c>
      <c r="K9" s="30" t="s">
        <v>734</v>
      </c>
      <c r="L9" s="105" t="str">
        <f t="shared" si="3"/>
        <v>Yes</v>
      </c>
    </row>
    <row r="10" spans="1:12" x14ac:dyDescent="0.2">
      <c r="A10" s="137" t="s">
        <v>721</v>
      </c>
      <c r="B10" s="30" t="s">
        <v>213</v>
      </c>
      <c r="C10" s="10">
        <v>2552</v>
      </c>
      <c r="D10" s="7" t="str">
        <f t="shared" si="0"/>
        <v>N/A</v>
      </c>
      <c r="E10" s="10">
        <v>3971</v>
      </c>
      <c r="F10" s="7" t="str">
        <f t="shared" si="1"/>
        <v>N/A</v>
      </c>
      <c r="G10" s="10">
        <v>3200</v>
      </c>
      <c r="H10" s="7" t="str">
        <f t="shared" si="2"/>
        <v>N/A</v>
      </c>
      <c r="I10" s="8">
        <v>55.6</v>
      </c>
      <c r="J10" s="8">
        <v>-19.399999999999999</v>
      </c>
      <c r="K10" s="30" t="s">
        <v>734</v>
      </c>
      <c r="L10" s="105" t="str">
        <f t="shared" si="3"/>
        <v>Yes</v>
      </c>
    </row>
    <row r="11" spans="1:12" x14ac:dyDescent="0.2">
      <c r="A11" s="137" t="s">
        <v>722</v>
      </c>
      <c r="B11" s="30" t="s">
        <v>213</v>
      </c>
      <c r="C11" s="10">
        <v>14519</v>
      </c>
      <c r="D11" s="7" t="str">
        <f t="shared" si="0"/>
        <v>N/A</v>
      </c>
      <c r="E11" s="10">
        <v>17551</v>
      </c>
      <c r="F11" s="7" t="str">
        <f t="shared" si="1"/>
        <v>N/A</v>
      </c>
      <c r="G11" s="10">
        <v>16562</v>
      </c>
      <c r="H11" s="7" t="str">
        <f t="shared" si="2"/>
        <v>N/A</v>
      </c>
      <c r="I11" s="8">
        <v>20.88</v>
      </c>
      <c r="J11" s="8">
        <v>-5.64</v>
      </c>
      <c r="K11" s="30" t="s">
        <v>734</v>
      </c>
      <c r="L11" s="105" t="str">
        <f t="shared" si="3"/>
        <v>Yes</v>
      </c>
    </row>
    <row r="12" spans="1:12" x14ac:dyDescent="0.2">
      <c r="A12" s="137" t="s">
        <v>723</v>
      </c>
      <c r="B12" s="30" t="s">
        <v>213</v>
      </c>
      <c r="C12" s="10">
        <v>54406</v>
      </c>
      <c r="D12" s="7" t="str">
        <f t="shared" si="0"/>
        <v>N/A</v>
      </c>
      <c r="E12" s="10">
        <v>55046</v>
      </c>
      <c r="F12" s="7" t="str">
        <f t="shared" si="1"/>
        <v>N/A</v>
      </c>
      <c r="G12" s="10">
        <v>55465</v>
      </c>
      <c r="H12" s="7" t="str">
        <f t="shared" si="2"/>
        <v>N/A</v>
      </c>
      <c r="I12" s="8">
        <v>1.1759999999999999</v>
      </c>
      <c r="J12" s="8">
        <v>0.76119999999999999</v>
      </c>
      <c r="K12" s="30" t="s">
        <v>734</v>
      </c>
      <c r="L12" s="105" t="str">
        <f t="shared" si="3"/>
        <v>Yes</v>
      </c>
    </row>
    <row r="13" spans="1:12" x14ac:dyDescent="0.2">
      <c r="A13" s="137" t="s">
        <v>74</v>
      </c>
      <c r="B13" s="30" t="s">
        <v>213</v>
      </c>
      <c r="C13" s="10">
        <v>3580493</v>
      </c>
      <c r="D13" s="7" t="str">
        <f>IF($B13="N/A","N/A",IF(C13&gt;10,"No",IF(C13&lt;-10,"No","Yes")))</f>
        <v>N/A</v>
      </c>
      <c r="E13" s="10">
        <v>2729383</v>
      </c>
      <c r="F13" s="7" t="str">
        <f>IF($B13="N/A","N/A",IF(E13&gt;10,"No",IF(E13&lt;-10,"No","Yes")))</f>
        <v>N/A</v>
      </c>
      <c r="G13" s="10">
        <v>3641284</v>
      </c>
      <c r="H13" s="7" t="str">
        <f>IF($B13="N/A","N/A",IF(G13&gt;10,"No",IF(G13&lt;-10,"No","Yes")))</f>
        <v>N/A</v>
      </c>
      <c r="I13" s="8">
        <v>-23.8</v>
      </c>
      <c r="J13" s="8">
        <v>33.409999999999997</v>
      </c>
      <c r="K13" s="30" t="s">
        <v>734</v>
      </c>
      <c r="L13" s="105" t="str">
        <f t="shared" si="3"/>
        <v>No</v>
      </c>
    </row>
    <row r="14" spans="1:12" x14ac:dyDescent="0.2">
      <c r="A14" s="153" t="s">
        <v>157</v>
      </c>
      <c r="B14" s="22" t="s">
        <v>213</v>
      </c>
      <c r="C14" s="4">
        <v>6.2036230555999996</v>
      </c>
      <c r="D14" s="27" t="str">
        <f t="shared" ref="D14:D18" si="4">IF($B14="N/A","N/A",IF(C14&gt;10,"No",IF(C14&lt;-10,"No","Yes")))</f>
        <v>N/A</v>
      </c>
      <c r="E14" s="4">
        <v>6.7671551800999996</v>
      </c>
      <c r="F14" s="27" t="str">
        <f t="shared" ref="F14:F18" si="5">IF($B14="N/A","N/A",IF(E14&gt;10,"No",IF(E14&lt;-10,"No","Yes")))</f>
        <v>N/A</v>
      </c>
      <c r="G14" s="4">
        <v>6.8429906594999999</v>
      </c>
      <c r="H14" s="27" t="str">
        <f t="shared" ref="H14:H18" si="6">IF($B14="N/A","N/A",IF(G14&gt;10,"No",IF(G14&lt;-10,"No","Yes")))</f>
        <v>N/A</v>
      </c>
      <c r="I14" s="8">
        <v>9.0839999999999996</v>
      </c>
      <c r="J14" s="8">
        <v>1.121</v>
      </c>
      <c r="K14" s="28" t="s">
        <v>734</v>
      </c>
      <c r="L14" s="105" t="str">
        <f t="shared" ref="L14:L18" si="7">IF(J14="Div by 0", "N/A", IF(K14="N/A","N/A", IF(J14&gt;VALUE(MID(K14,1,2)), "No", IF(J14&lt;-1*VALUE(MID(K14,1,2)), "No", "Yes"))))</f>
        <v>Yes</v>
      </c>
    </row>
    <row r="15" spans="1:12" x14ac:dyDescent="0.2">
      <c r="A15" s="137" t="s">
        <v>417</v>
      </c>
      <c r="B15" s="22" t="s">
        <v>213</v>
      </c>
      <c r="C15" s="4">
        <v>34.009554758</v>
      </c>
      <c r="D15" s="27" t="str">
        <f t="shared" si="4"/>
        <v>N/A</v>
      </c>
      <c r="E15" s="4">
        <v>34.829735622000001</v>
      </c>
      <c r="F15" s="27" t="str">
        <f t="shared" si="5"/>
        <v>N/A</v>
      </c>
      <c r="G15" s="4">
        <v>35.787158980999997</v>
      </c>
      <c r="H15" s="27" t="str">
        <f t="shared" si="6"/>
        <v>N/A</v>
      </c>
      <c r="I15" s="8">
        <v>2.4119999999999999</v>
      </c>
      <c r="J15" s="8">
        <v>2.7490000000000001</v>
      </c>
      <c r="K15" s="28" t="s">
        <v>734</v>
      </c>
      <c r="L15" s="105" t="str">
        <f t="shared" si="7"/>
        <v>Yes</v>
      </c>
    </row>
    <row r="16" spans="1:12" x14ac:dyDescent="0.2">
      <c r="A16" s="137" t="s">
        <v>418</v>
      </c>
      <c r="B16" s="22" t="s">
        <v>213</v>
      </c>
      <c r="C16" s="4">
        <v>12.006030982</v>
      </c>
      <c r="D16" s="27" t="str">
        <f t="shared" si="4"/>
        <v>N/A</v>
      </c>
      <c r="E16" s="4">
        <v>11.553218814999999</v>
      </c>
      <c r="F16" s="27" t="str">
        <f t="shared" si="5"/>
        <v>N/A</v>
      </c>
      <c r="G16" s="4">
        <v>12.670649914</v>
      </c>
      <c r="H16" s="27" t="str">
        <f t="shared" si="6"/>
        <v>N/A</v>
      </c>
      <c r="I16" s="8">
        <v>-3.77</v>
      </c>
      <c r="J16" s="8">
        <v>9.6720000000000006</v>
      </c>
      <c r="K16" s="28" t="s">
        <v>734</v>
      </c>
      <c r="L16" s="105" t="str">
        <f t="shared" si="7"/>
        <v>Yes</v>
      </c>
    </row>
    <row r="17" spans="1:12" x14ac:dyDescent="0.2">
      <c r="A17" s="137" t="s">
        <v>419</v>
      </c>
      <c r="B17" s="22" t="s">
        <v>213</v>
      </c>
      <c r="C17" s="4">
        <v>1.2337380977000001</v>
      </c>
      <c r="D17" s="27" t="str">
        <f t="shared" si="4"/>
        <v>N/A</v>
      </c>
      <c r="E17" s="4">
        <v>1.7417097455999999</v>
      </c>
      <c r="F17" s="27" t="str">
        <f t="shared" si="5"/>
        <v>N/A</v>
      </c>
      <c r="G17" s="4">
        <v>1.7864987792</v>
      </c>
      <c r="H17" s="27" t="str">
        <f t="shared" si="6"/>
        <v>N/A</v>
      </c>
      <c r="I17" s="8">
        <v>41.17</v>
      </c>
      <c r="J17" s="8">
        <v>2.5720000000000001</v>
      </c>
      <c r="K17" s="28" t="s">
        <v>734</v>
      </c>
      <c r="L17" s="105" t="str">
        <f t="shared" si="7"/>
        <v>Yes</v>
      </c>
    </row>
    <row r="18" spans="1:12" x14ac:dyDescent="0.2">
      <c r="A18" s="137" t="s">
        <v>420</v>
      </c>
      <c r="B18" s="22" t="s">
        <v>213</v>
      </c>
      <c r="C18" s="4">
        <v>3.2535210010000002</v>
      </c>
      <c r="D18" s="27" t="str">
        <f t="shared" si="4"/>
        <v>N/A</v>
      </c>
      <c r="E18" s="4">
        <v>4.8232372276</v>
      </c>
      <c r="F18" s="27" t="str">
        <f t="shared" si="5"/>
        <v>N/A</v>
      </c>
      <c r="G18" s="4">
        <v>4.3474131453</v>
      </c>
      <c r="H18" s="27" t="str">
        <f t="shared" si="6"/>
        <v>N/A</v>
      </c>
      <c r="I18" s="8">
        <v>48.25</v>
      </c>
      <c r="J18" s="8">
        <v>-9.8699999999999992</v>
      </c>
      <c r="K18" s="28" t="s">
        <v>734</v>
      </c>
      <c r="L18" s="105" t="str">
        <f t="shared" si="7"/>
        <v>Yes</v>
      </c>
    </row>
    <row r="19" spans="1:12" x14ac:dyDescent="0.2">
      <c r="A19" s="137" t="s">
        <v>75</v>
      </c>
      <c r="B19" s="30" t="s">
        <v>213</v>
      </c>
      <c r="C19" s="23">
        <v>11</v>
      </c>
      <c r="D19" s="27" t="str">
        <f t="shared" ref="D19:D50" si="8">IF($B19="N/A","N/A",IF(C19&gt;10,"No",IF(C19&lt;-10,"No","Yes")))</f>
        <v>N/A</v>
      </c>
      <c r="E19" s="23">
        <v>12</v>
      </c>
      <c r="F19" s="27" t="str">
        <f t="shared" ref="F19:F50" si="9">IF($B19="N/A","N/A",IF(E19&gt;10,"No",IF(E19&lt;-10,"No","Yes")))</f>
        <v>N/A</v>
      </c>
      <c r="G19" s="23">
        <v>25</v>
      </c>
      <c r="H19" s="27" t="str">
        <f t="shared" ref="H19:H50" si="10">IF($B19="N/A","N/A",IF(G19&gt;10,"No",IF(G19&lt;-10,"No","Yes")))</f>
        <v>N/A</v>
      </c>
      <c r="I19" s="8">
        <v>9.0909999999999993</v>
      </c>
      <c r="J19" s="8">
        <v>108.3</v>
      </c>
      <c r="K19" s="30" t="s">
        <v>213</v>
      </c>
      <c r="L19" s="105" t="str">
        <f t="shared" ref="L19:L25" si="11">IF(J19="Div by 0", "N/A", IF(K19="N/A","N/A", IF(J19&gt;VALUE(MID(K19,1,2)), "No", IF(J19&lt;-1*VALUE(MID(K19,1,2)), "No", "Yes"))))</f>
        <v>N/A</v>
      </c>
    </row>
    <row r="20" spans="1:12" x14ac:dyDescent="0.2">
      <c r="A20" s="137" t="s">
        <v>76</v>
      </c>
      <c r="B20" s="30" t="s">
        <v>213</v>
      </c>
      <c r="C20" s="23">
        <v>75</v>
      </c>
      <c r="D20" s="27" t="str">
        <f t="shared" si="8"/>
        <v>N/A</v>
      </c>
      <c r="E20" s="23">
        <v>86</v>
      </c>
      <c r="F20" s="27" t="str">
        <f t="shared" si="9"/>
        <v>N/A</v>
      </c>
      <c r="G20" s="23">
        <v>88</v>
      </c>
      <c r="H20" s="27" t="str">
        <f t="shared" si="10"/>
        <v>N/A</v>
      </c>
      <c r="I20" s="8">
        <v>14.67</v>
      </c>
      <c r="J20" s="8">
        <v>2.3260000000000001</v>
      </c>
      <c r="K20" s="30" t="s">
        <v>213</v>
      </c>
      <c r="L20" s="105" t="str">
        <f t="shared" si="11"/>
        <v>N/A</v>
      </c>
    </row>
    <row r="21" spans="1:12" x14ac:dyDescent="0.2">
      <c r="A21" s="153" t="s">
        <v>1107</v>
      </c>
      <c r="B21" s="30" t="s">
        <v>213</v>
      </c>
      <c r="C21" s="10">
        <v>4201.0781785999998</v>
      </c>
      <c r="D21" s="7" t="str">
        <f t="shared" si="8"/>
        <v>N/A</v>
      </c>
      <c r="E21" s="10">
        <v>5234.4699952000001</v>
      </c>
      <c r="F21" s="7" t="str">
        <f t="shared" si="9"/>
        <v>N/A</v>
      </c>
      <c r="G21" s="10">
        <v>4789.8701219000004</v>
      </c>
      <c r="H21" s="7" t="str">
        <f t="shared" si="10"/>
        <v>N/A</v>
      </c>
      <c r="I21" s="8">
        <v>24.6</v>
      </c>
      <c r="J21" s="8">
        <v>-8.49</v>
      </c>
      <c r="K21" s="30" t="s">
        <v>734</v>
      </c>
      <c r="L21" s="105" t="str">
        <f t="shared" si="11"/>
        <v>Yes</v>
      </c>
    </row>
    <row r="22" spans="1:12" x14ac:dyDescent="0.2">
      <c r="A22" s="137" t="s">
        <v>1689</v>
      </c>
      <c r="B22" s="30" t="s">
        <v>213</v>
      </c>
      <c r="C22" s="10">
        <v>7486.7770910999998</v>
      </c>
      <c r="D22" s="7" t="str">
        <f t="shared" si="8"/>
        <v>N/A</v>
      </c>
      <c r="E22" s="10">
        <v>7166.3866797999999</v>
      </c>
      <c r="F22" s="7" t="str">
        <f t="shared" si="9"/>
        <v>N/A</v>
      </c>
      <c r="G22" s="10">
        <v>7249.7479648999997</v>
      </c>
      <c r="H22" s="7" t="str">
        <f t="shared" si="10"/>
        <v>N/A</v>
      </c>
      <c r="I22" s="8">
        <v>-4.28</v>
      </c>
      <c r="J22" s="8">
        <v>1.163</v>
      </c>
      <c r="K22" s="30" t="s">
        <v>734</v>
      </c>
      <c r="L22" s="105" t="str">
        <f t="shared" si="11"/>
        <v>Yes</v>
      </c>
    </row>
    <row r="23" spans="1:12" x14ac:dyDescent="0.2">
      <c r="A23" s="137" t="s">
        <v>1108</v>
      </c>
      <c r="B23" s="30" t="s">
        <v>213</v>
      </c>
      <c r="C23" s="10">
        <v>9734.1890437000002</v>
      </c>
      <c r="D23" s="7" t="str">
        <f t="shared" si="8"/>
        <v>N/A</v>
      </c>
      <c r="E23" s="10">
        <v>10029.662554</v>
      </c>
      <c r="F23" s="7" t="str">
        <f t="shared" si="9"/>
        <v>N/A</v>
      </c>
      <c r="G23" s="10">
        <v>10042.990312</v>
      </c>
      <c r="H23" s="7" t="str">
        <f t="shared" si="10"/>
        <v>N/A</v>
      </c>
      <c r="I23" s="8">
        <v>3.0350000000000001</v>
      </c>
      <c r="J23" s="8">
        <v>0.13289999999999999</v>
      </c>
      <c r="K23" s="30" t="s">
        <v>734</v>
      </c>
      <c r="L23" s="105" t="str">
        <f t="shared" si="11"/>
        <v>Yes</v>
      </c>
    </row>
    <row r="24" spans="1:12" x14ac:dyDescent="0.2">
      <c r="A24" s="137" t="s">
        <v>1109</v>
      </c>
      <c r="B24" s="30" t="s">
        <v>213</v>
      </c>
      <c r="C24" s="10">
        <v>2117.3095257999998</v>
      </c>
      <c r="D24" s="7" t="str">
        <f t="shared" si="8"/>
        <v>N/A</v>
      </c>
      <c r="E24" s="10">
        <v>3314.6369373000002</v>
      </c>
      <c r="F24" s="7" t="str">
        <f t="shared" si="9"/>
        <v>N/A</v>
      </c>
      <c r="G24" s="10">
        <v>2818.0810637</v>
      </c>
      <c r="H24" s="7" t="str">
        <f t="shared" si="10"/>
        <v>N/A</v>
      </c>
      <c r="I24" s="8">
        <v>56.55</v>
      </c>
      <c r="J24" s="8">
        <v>-15</v>
      </c>
      <c r="K24" s="30" t="s">
        <v>734</v>
      </c>
      <c r="L24" s="105" t="str">
        <f t="shared" si="11"/>
        <v>Yes</v>
      </c>
    </row>
    <row r="25" spans="1:12" x14ac:dyDescent="0.2">
      <c r="A25" s="137" t="s">
        <v>1110</v>
      </c>
      <c r="B25" s="30" t="s">
        <v>213</v>
      </c>
      <c r="C25" s="10">
        <v>3529.3056863000002</v>
      </c>
      <c r="D25" s="7" t="str">
        <f t="shared" si="8"/>
        <v>N/A</v>
      </c>
      <c r="E25" s="10">
        <v>5440.1943361000003</v>
      </c>
      <c r="F25" s="7" t="str">
        <f t="shared" si="9"/>
        <v>N/A</v>
      </c>
      <c r="G25" s="10">
        <v>4770.1841400000003</v>
      </c>
      <c r="H25" s="7" t="str">
        <f t="shared" si="10"/>
        <v>N/A</v>
      </c>
      <c r="I25" s="8">
        <v>54.14</v>
      </c>
      <c r="J25" s="8">
        <v>-12.3</v>
      </c>
      <c r="K25" s="30" t="s">
        <v>734</v>
      </c>
      <c r="L25" s="105" t="str">
        <f t="shared" si="11"/>
        <v>Yes</v>
      </c>
    </row>
    <row r="26" spans="1:12" x14ac:dyDescent="0.2">
      <c r="A26" s="128" t="s">
        <v>1111</v>
      </c>
      <c r="B26" s="30" t="s">
        <v>213</v>
      </c>
      <c r="C26" s="10">
        <v>4312.5370615000002</v>
      </c>
      <c r="D26" s="7" t="str">
        <f t="shared" si="8"/>
        <v>N/A</v>
      </c>
      <c r="E26" s="10">
        <v>5433.0541303</v>
      </c>
      <c r="F26" s="7" t="str">
        <f t="shared" si="9"/>
        <v>N/A</v>
      </c>
      <c r="G26" s="10">
        <v>4958.8722172999996</v>
      </c>
      <c r="H26" s="7" t="str">
        <f t="shared" si="10"/>
        <v>N/A</v>
      </c>
      <c r="I26" s="8">
        <v>25.98</v>
      </c>
      <c r="J26" s="8">
        <v>-8.73</v>
      </c>
      <c r="K26" s="30" t="s">
        <v>734</v>
      </c>
      <c r="L26" s="105" t="str">
        <f>IF(J26="Div by 0", "N/A", IF(OR(J26="N/A",K26="N/A"),"N/A", IF(J26&gt;VALUE(MID(K26,1,2)), "No", IF(J26&lt;-1*VALUE(MID(K26,1,2)), "No", "Yes"))))</f>
        <v>Yes</v>
      </c>
    </row>
    <row r="27" spans="1:12" x14ac:dyDescent="0.2">
      <c r="A27" s="128" t="s">
        <v>1112</v>
      </c>
      <c r="B27" s="30" t="s">
        <v>213</v>
      </c>
      <c r="C27" s="10">
        <v>4042.1384460999998</v>
      </c>
      <c r="D27" s="7" t="str">
        <f t="shared" si="8"/>
        <v>N/A</v>
      </c>
      <c r="E27" s="10">
        <v>4949.9166770000002</v>
      </c>
      <c r="F27" s="7" t="str">
        <f t="shared" si="9"/>
        <v>N/A</v>
      </c>
      <c r="G27" s="10">
        <v>4551.0824185000001</v>
      </c>
      <c r="H27" s="7" t="str">
        <f t="shared" si="10"/>
        <v>N/A</v>
      </c>
      <c r="I27" s="8">
        <v>22.46</v>
      </c>
      <c r="J27" s="8">
        <v>-8.06</v>
      </c>
      <c r="K27" s="30" t="s">
        <v>734</v>
      </c>
      <c r="L27" s="105" t="str">
        <f>IF(J27="Div by 0", "N/A", IF(OR(J27="N/A",K27="N/A"),"N/A", IF(J27&gt;VALUE(MID(K27,1,2)), "No", IF(J27&lt;-1*VALUE(MID(K27,1,2)), "No", "Yes"))))</f>
        <v>Yes</v>
      </c>
    </row>
    <row r="28" spans="1:12" x14ac:dyDescent="0.2">
      <c r="A28" s="153" t="s">
        <v>1113</v>
      </c>
      <c r="B28" s="30" t="s">
        <v>213</v>
      </c>
      <c r="C28" s="10">
        <v>6427.7563638000001</v>
      </c>
      <c r="D28" s="7" t="str">
        <f t="shared" si="8"/>
        <v>N/A</v>
      </c>
      <c r="E28" s="10">
        <v>6231.9296980999998</v>
      </c>
      <c r="F28" s="7" t="str">
        <f t="shared" si="9"/>
        <v>N/A</v>
      </c>
      <c r="G28" s="10">
        <v>6295.4407527000003</v>
      </c>
      <c r="H28" s="7" t="str">
        <f t="shared" si="10"/>
        <v>N/A</v>
      </c>
      <c r="I28" s="8">
        <v>-3.05</v>
      </c>
      <c r="J28" s="8">
        <v>1.0189999999999999</v>
      </c>
      <c r="K28" s="30" t="s">
        <v>734</v>
      </c>
      <c r="L28" s="105" t="str">
        <f>IF(J28="Div by 0", "N/A", IF(K28="N/A","N/A", IF(J28&gt;VALUE(MID(K28,1,2)), "No", IF(J28&lt;-1*VALUE(MID(K28,1,2)), "No", "Yes"))))</f>
        <v>Yes</v>
      </c>
    </row>
    <row r="29" spans="1:12" x14ac:dyDescent="0.2">
      <c r="A29" s="128" t="s">
        <v>1114</v>
      </c>
      <c r="B29" s="30" t="s">
        <v>213</v>
      </c>
      <c r="C29" s="10">
        <v>7430.0029866000004</v>
      </c>
      <c r="D29" s="7" t="str">
        <f t="shared" si="8"/>
        <v>N/A</v>
      </c>
      <c r="E29" s="10">
        <v>7089.1822263000004</v>
      </c>
      <c r="F29" s="7" t="str">
        <f t="shared" si="9"/>
        <v>N/A</v>
      </c>
      <c r="G29" s="10">
        <v>7175.6772897000001</v>
      </c>
      <c r="H29" s="7" t="str">
        <f t="shared" si="10"/>
        <v>N/A</v>
      </c>
      <c r="I29" s="8">
        <v>-4.59</v>
      </c>
      <c r="J29" s="8">
        <v>1.22</v>
      </c>
      <c r="K29" s="30" t="s">
        <v>734</v>
      </c>
      <c r="L29" s="105" t="str">
        <f>IF(J29="Div by 0", "N/A", IF(K29="N/A","N/A", IF(J29&gt;VALUE(MID(K29,1,2)), "No", IF(J29&lt;-1*VALUE(MID(K29,1,2)), "No", "Yes"))))</f>
        <v>Yes</v>
      </c>
    </row>
    <row r="30" spans="1:12" x14ac:dyDescent="0.2">
      <c r="A30" s="128" t="s">
        <v>1115</v>
      </c>
      <c r="B30" s="30" t="s">
        <v>213</v>
      </c>
      <c r="C30" s="10">
        <v>5498.9373562999999</v>
      </c>
      <c r="D30" s="7" t="str">
        <f t="shared" si="8"/>
        <v>N/A</v>
      </c>
      <c r="E30" s="10">
        <v>5430.0099344999999</v>
      </c>
      <c r="F30" s="7" t="str">
        <f t="shared" si="9"/>
        <v>N/A</v>
      </c>
      <c r="G30" s="10">
        <v>5488.7412592000001</v>
      </c>
      <c r="H30" s="7" t="str">
        <f t="shared" si="10"/>
        <v>N/A</v>
      </c>
      <c r="I30" s="8">
        <v>-1.25</v>
      </c>
      <c r="J30" s="8">
        <v>1.0820000000000001</v>
      </c>
      <c r="K30" s="30" t="s">
        <v>734</v>
      </c>
      <c r="L30" s="105" t="str">
        <f>IF(J30="Div by 0", "N/A", IF(K30="N/A","N/A", IF(J30&gt;VALUE(MID(K30,1,2)), "No", IF(J30&lt;-1*VALUE(MID(K30,1,2)), "No", "Yes"))))</f>
        <v>Yes</v>
      </c>
    </row>
    <row r="31" spans="1:12" x14ac:dyDescent="0.2">
      <c r="A31" s="128" t="s">
        <v>1116</v>
      </c>
      <c r="B31" s="30" t="s">
        <v>213</v>
      </c>
      <c r="C31" s="10">
        <v>6647.8703585000003</v>
      </c>
      <c r="D31" s="7" t="str">
        <f t="shared" si="8"/>
        <v>N/A</v>
      </c>
      <c r="E31" s="10">
        <v>6383.7278514</v>
      </c>
      <c r="F31" s="7" t="str">
        <f t="shared" si="9"/>
        <v>N/A</v>
      </c>
      <c r="G31" s="10">
        <v>6400.0603295999999</v>
      </c>
      <c r="H31" s="7" t="str">
        <f t="shared" si="10"/>
        <v>N/A</v>
      </c>
      <c r="I31" s="8">
        <v>-3.97</v>
      </c>
      <c r="J31" s="8">
        <v>0.25580000000000003</v>
      </c>
      <c r="K31" s="30" t="s">
        <v>734</v>
      </c>
      <c r="L31" s="105" t="str">
        <f>IF(J31="Div by 0", "N/A", IF(OR(J31="N/A",K31="N/A"),"N/A", IF(J31&gt;VALUE(MID(K31,1,2)), "No", IF(J31&lt;-1*VALUE(MID(K31,1,2)), "No", "Yes"))))</f>
        <v>Yes</v>
      </c>
    </row>
    <row r="32" spans="1:12" x14ac:dyDescent="0.2">
      <c r="A32" s="128" t="s">
        <v>1117</v>
      </c>
      <c r="B32" s="30" t="s">
        <v>213</v>
      </c>
      <c r="C32" s="10">
        <v>6030.7840697000001</v>
      </c>
      <c r="D32" s="7" t="str">
        <f t="shared" si="8"/>
        <v>N/A</v>
      </c>
      <c r="E32" s="10">
        <v>5959.8452928999995</v>
      </c>
      <c r="F32" s="7" t="str">
        <f t="shared" si="9"/>
        <v>N/A</v>
      </c>
      <c r="G32" s="10">
        <v>6108.8061366000002</v>
      </c>
      <c r="H32" s="7" t="str">
        <f t="shared" si="10"/>
        <v>N/A</v>
      </c>
      <c r="I32" s="8">
        <v>-1.18</v>
      </c>
      <c r="J32" s="8">
        <v>2.4990000000000001</v>
      </c>
      <c r="K32" s="30" t="s">
        <v>734</v>
      </c>
      <c r="L32" s="105" t="str">
        <f>IF(J32="Div by 0", "N/A", IF(OR(J32="N/A",K32="N/A"),"N/A", IF(J32&gt;VALUE(MID(K32,1,2)), "No", IF(J32&lt;-1*VALUE(MID(K32,1,2)), "No", "Yes"))))</f>
        <v>Yes</v>
      </c>
    </row>
    <row r="33" spans="1:12" x14ac:dyDescent="0.2">
      <c r="A33" s="128" t="s">
        <v>1692</v>
      </c>
      <c r="B33" s="30" t="s">
        <v>213</v>
      </c>
      <c r="C33" s="10">
        <v>10414.641584000001</v>
      </c>
      <c r="D33" s="7" t="str">
        <f t="shared" si="8"/>
        <v>N/A</v>
      </c>
      <c r="E33" s="10">
        <v>11554.964286</v>
      </c>
      <c r="F33" s="7" t="str">
        <f t="shared" si="9"/>
        <v>N/A</v>
      </c>
      <c r="G33" s="10">
        <v>11824.434095000001</v>
      </c>
      <c r="H33" s="7" t="str">
        <f t="shared" si="10"/>
        <v>N/A</v>
      </c>
      <c r="I33" s="8">
        <v>10.95</v>
      </c>
      <c r="J33" s="8">
        <v>2.3319999999999999</v>
      </c>
      <c r="K33" s="30" t="s">
        <v>734</v>
      </c>
      <c r="L33" s="105" t="str">
        <f t="shared" ref="L33:L45" si="12">IF(J33="Div by 0", "N/A", IF(K33="N/A","N/A", IF(J33&gt;VALUE(MID(K33,1,2)), "No", IF(J33&lt;-1*VALUE(MID(K33,1,2)), "No", "Yes"))))</f>
        <v>Yes</v>
      </c>
    </row>
    <row r="34" spans="1:12" x14ac:dyDescent="0.2">
      <c r="A34" s="128" t="s">
        <v>1693</v>
      </c>
      <c r="B34" s="30" t="s">
        <v>213</v>
      </c>
      <c r="C34" s="10">
        <v>927.76419547</v>
      </c>
      <c r="D34" s="7" t="str">
        <f t="shared" si="8"/>
        <v>N/A</v>
      </c>
      <c r="E34" s="10">
        <v>676.29815439000004</v>
      </c>
      <c r="F34" s="7" t="str">
        <f t="shared" si="9"/>
        <v>N/A</v>
      </c>
      <c r="G34" s="10">
        <v>675.55238586999997</v>
      </c>
      <c r="H34" s="7" t="str">
        <f t="shared" si="10"/>
        <v>N/A</v>
      </c>
      <c r="I34" s="8">
        <v>-27.1</v>
      </c>
      <c r="J34" s="8">
        <v>-0.11</v>
      </c>
      <c r="K34" s="30" t="s">
        <v>734</v>
      </c>
      <c r="L34" s="105" t="str">
        <f t="shared" si="12"/>
        <v>Yes</v>
      </c>
    </row>
    <row r="35" spans="1:12" x14ac:dyDescent="0.2">
      <c r="A35" s="128" t="s">
        <v>1694</v>
      </c>
      <c r="B35" s="30" t="s">
        <v>213</v>
      </c>
      <c r="C35" s="10">
        <v>22283.319190999999</v>
      </c>
      <c r="D35" s="7" t="str">
        <f t="shared" si="8"/>
        <v>N/A</v>
      </c>
      <c r="E35" s="10">
        <v>21494.115820999999</v>
      </c>
      <c r="F35" s="7" t="str">
        <f t="shared" si="9"/>
        <v>N/A</v>
      </c>
      <c r="G35" s="10">
        <v>21368.427438999999</v>
      </c>
      <c r="H35" s="7" t="str">
        <f t="shared" si="10"/>
        <v>N/A</v>
      </c>
      <c r="I35" s="8">
        <v>-3.54</v>
      </c>
      <c r="J35" s="8">
        <v>-0.58499999999999996</v>
      </c>
      <c r="K35" s="30" t="s">
        <v>734</v>
      </c>
      <c r="L35" s="105" t="str">
        <f t="shared" si="12"/>
        <v>Yes</v>
      </c>
    </row>
    <row r="36" spans="1:12" x14ac:dyDescent="0.2">
      <c r="A36" s="128" t="s">
        <v>1695</v>
      </c>
      <c r="B36" s="30" t="s">
        <v>213</v>
      </c>
      <c r="C36" s="10">
        <v>143.99154641999999</v>
      </c>
      <c r="D36" s="7" t="str">
        <f t="shared" si="8"/>
        <v>N/A</v>
      </c>
      <c r="E36" s="10">
        <v>106.24459253000001</v>
      </c>
      <c r="F36" s="7" t="str">
        <f t="shared" si="9"/>
        <v>N/A</v>
      </c>
      <c r="G36" s="10">
        <v>94.197381860999997</v>
      </c>
      <c r="H36" s="7" t="str">
        <f t="shared" si="10"/>
        <v>N/A</v>
      </c>
      <c r="I36" s="8">
        <v>-26.2</v>
      </c>
      <c r="J36" s="8">
        <v>-11.3</v>
      </c>
      <c r="K36" s="30" t="s">
        <v>734</v>
      </c>
      <c r="L36" s="105" t="str">
        <f t="shared" si="12"/>
        <v>Yes</v>
      </c>
    </row>
    <row r="37" spans="1:12" x14ac:dyDescent="0.2">
      <c r="A37" s="128" t="s">
        <v>1696</v>
      </c>
      <c r="B37" s="30" t="s">
        <v>213</v>
      </c>
      <c r="C37" s="10">
        <v>19654.805382999999</v>
      </c>
      <c r="D37" s="7" t="str">
        <f t="shared" si="8"/>
        <v>N/A</v>
      </c>
      <c r="E37" s="10">
        <v>19965.259946999999</v>
      </c>
      <c r="F37" s="7" t="str">
        <f t="shared" si="9"/>
        <v>N/A</v>
      </c>
      <c r="G37" s="10">
        <v>20732.095208999999</v>
      </c>
      <c r="H37" s="7" t="str">
        <f t="shared" si="10"/>
        <v>N/A</v>
      </c>
      <c r="I37" s="8">
        <v>1.58</v>
      </c>
      <c r="J37" s="8">
        <v>3.8410000000000002</v>
      </c>
      <c r="K37" s="30" t="s">
        <v>734</v>
      </c>
      <c r="L37" s="105" t="str">
        <f t="shared" si="12"/>
        <v>Yes</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v>76.257409332999998</v>
      </c>
      <c r="D39" s="7" t="str">
        <f t="shared" si="8"/>
        <v>N/A</v>
      </c>
      <c r="E39" s="10">
        <v>76.808012603999998</v>
      </c>
      <c r="F39" s="7" t="str">
        <f t="shared" si="9"/>
        <v>N/A</v>
      </c>
      <c r="G39" s="10">
        <v>57.352825627000001</v>
      </c>
      <c r="H39" s="7" t="str">
        <f t="shared" si="10"/>
        <v>N/A</v>
      </c>
      <c r="I39" s="8">
        <v>0.72199999999999998</v>
      </c>
      <c r="J39" s="8">
        <v>-25.3</v>
      </c>
      <c r="K39" s="30" t="s">
        <v>734</v>
      </c>
      <c r="L39" s="105" t="str">
        <f t="shared" si="12"/>
        <v>Yes</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11154.666792</v>
      </c>
      <c r="D41" s="7" t="str">
        <f t="shared" si="8"/>
        <v>N/A</v>
      </c>
      <c r="E41" s="10">
        <v>11337.802126</v>
      </c>
      <c r="F41" s="7" t="str">
        <f t="shared" si="9"/>
        <v>N/A</v>
      </c>
      <c r="G41" s="10">
        <v>11865.158534</v>
      </c>
      <c r="H41" s="7" t="str">
        <f t="shared" si="10"/>
        <v>N/A</v>
      </c>
      <c r="I41" s="8">
        <v>1.6419999999999999</v>
      </c>
      <c r="J41" s="8">
        <v>4.6509999999999998</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12482.097786</v>
      </c>
      <c r="D44" s="7" t="str">
        <f t="shared" si="8"/>
        <v>N/A</v>
      </c>
      <c r="E44" s="10">
        <v>12535.773843999999</v>
      </c>
      <c r="F44" s="7" t="str">
        <f t="shared" si="9"/>
        <v>N/A</v>
      </c>
      <c r="G44" s="10">
        <v>12989.796498</v>
      </c>
      <c r="H44" s="7" t="str">
        <f t="shared" si="10"/>
        <v>N/A</v>
      </c>
      <c r="I44" s="8">
        <v>0.43</v>
      </c>
      <c r="J44" s="8">
        <v>3.6219999999999999</v>
      </c>
      <c r="K44" s="30" t="s">
        <v>734</v>
      </c>
      <c r="L44" s="105" t="str">
        <f t="shared" si="12"/>
        <v>Yes</v>
      </c>
    </row>
    <row r="45" spans="1:12" ht="25.5" x14ac:dyDescent="0.2">
      <c r="A45" s="128" t="s">
        <v>1119</v>
      </c>
      <c r="B45" s="30" t="s">
        <v>213</v>
      </c>
      <c r="C45" s="10">
        <v>540.25144379000005</v>
      </c>
      <c r="D45" s="7" t="str">
        <f t="shared" si="8"/>
        <v>N/A</v>
      </c>
      <c r="E45" s="10">
        <v>410.36487282000002</v>
      </c>
      <c r="F45" s="7" t="str">
        <f t="shared" si="9"/>
        <v>N/A</v>
      </c>
      <c r="G45" s="10">
        <v>403.76943272</v>
      </c>
      <c r="H45" s="7" t="str">
        <f t="shared" si="10"/>
        <v>N/A</v>
      </c>
      <c r="I45" s="8">
        <v>-24</v>
      </c>
      <c r="J45" s="8">
        <v>-1.61</v>
      </c>
      <c r="K45" s="30" t="s">
        <v>734</v>
      </c>
      <c r="L45" s="105" t="str">
        <f t="shared" si="12"/>
        <v>Yes</v>
      </c>
    </row>
    <row r="46" spans="1:12" x14ac:dyDescent="0.2">
      <c r="A46" s="128" t="s">
        <v>1120</v>
      </c>
      <c r="B46" s="22" t="s">
        <v>213</v>
      </c>
      <c r="C46" s="29">
        <v>40622.021480000003</v>
      </c>
      <c r="D46" s="27" t="str">
        <f t="shared" si="8"/>
        <v>N/A</v>
      </c>
      <c r="E46" s="29">
        <v>40358.978518000004</v>
      </c>
      <c r="F46" s="27" t="str">
        <f t="shared" si="9"/>
        <v>N/A</v>
      </c>
      <c r="G46" s="29">
        <v>42118.656604999996</v>
      </c>
      <c r="H46" s="27" t="str">
        <f t="shared" si="10"/>
        <v>N/A</v>
      </c>
      <c r="I46" s="8">
        <v>-0.64800000000000002</v>
      </c>
      <c r="J46" s="8">
        <v>4.3600000000000003</v>
      </c>
      <c r="K46" s="28" t="s">
        <v>734</v>
      </c>
      <c r="L46" s="105" t="str">
        <f>IF(J46="Div by 0", "N/A", IF(K46="N/A","N/A", IF(J46&gt;VALUE(MID(K46,1,2)), "No", IF(J46&lt;-1*VALUE(MID(K46,1,2)), "No", "Yes"))))</f>
        <v>Yes</v>
      </c>
    </row>
    <row r="47" spans="1:12" x14ac:dyDescent="0.2">
      <c r="A47" s="162" t="s">
        <v>1121</v>
      </c>
      <c r="B47" s="22" t="s">
        <v>213</v>
      </c>
      <c r="C47" s="29">
        <v>30432.418645000002</v>
      </c>
      <c r="D47" s="27" t="str">
        <f t="shared" si="8"/>
        <v>N/A</v>
      </c>
      <c r="E47" s="29">
        <v>31695.201132999999</v>
      </c>
      <c r="F47" s="27" t="str">
        <f t="shared" si="9"/>
        <v>N/A</v>
      </c>
      <c r="G47" s="29">
        <v>33566.980336000001</v>
      </c>
      <c r="H47" s="27" t="str">
        <f t="shared" si="10"/>
        <v>N/A</v>
      </c>
      <c r="I47" s="8">
        <v>4.149</v>
      </c>
      <c r="J47" s="8">
        <v>5.9059999999999997</v>
      </c>
      <c r="K47" s="28" t="s">
        <v>734</v>
      </c>
      <c r="L47" s="105" t="str">
        <f>IF(J47="Div by 0", "N/A", IF(K47="N/A","N/A", IF(J47&gt;VALUE(MID(K47,1,2)), "No", IF(J47&lt;-1*VALUE(MID(K47,1,2)), "No", "Yes"))))</f>
        <v>Yes</v>
      </c>
    </row>
    <row r="48" spans="1:12" ht="25.5" x14ac:dyDescent="0.2">
      <c r="A48" s="128" t="s">
        <v>1122</v>
      </c>
      <c r="B48" s="22" t="s">
        <v>213</v>
      </c>
      <c r="C48" s="29">
        <v>46779.854600999999</v>
      </c>
      <c r="D48" s="27" t="str">
        <f t="shared" si="8"/>
        <v>N/A</v>
      </c>
      <c r="E48" s="29">
        <v>44923.934363</v>
      </c>
      <c r="F48" s="27" t="str">
        <f t="shared" si="9"/>
        <v>N/A</v>
      </c>
      <c r="G48" s="29">
        <v>46914.856479000002</v>
      </c>
      <c r="H48" s="27" t="str">
        <f t="shared" si="10"/>
        <v>N/A</v>
      </c>
      <c r="I48" s="8">
        <v>-3.97</v>
      </c>
      <c r="J48" s="8">
        <v>4.4320000000000004</v>
      </c>
      <c r="K48" s="28" t="s">
        <v>734</v>
      </c>
      <c r="L48" s="105" t="str">
        <f>IF(J48="Div by 0", "N/A", IF(K48="N/A","N/A", IF(J48&gt;VALUE(MID(K48,1,2)), "No", IF(J48&lt;-1*VALUE(MID(K48,1,2)), "No", "Yes"))))</f>
        <v>Yes</v>
      </c>
    </row>
    <row r="49" spans="1:12" x14ac:dyDescent="0.2">
      <c r="A49" s="151" t="s">
        <v>1123</v>
      </c>
      <c r="B49" s="22" t="s">
        <v>213</v>
      </c>
      <c r="C49" s="29">
        <v>32041.16963</v>
      </c>
      <c r="D49" s="27" t="str">
        <f t="shared" si="8"/>
        <v>N/A</v>
      </c>
      <c r="E49" s="29">
        <v>33471.119546000002</v>
      </c>
      <c r="F49" s="27" t="str">
        <f t="shared" si="9"/>
        <v>N/A</v>
      </c>
      <c r="G49" s="29">
        <v>35155.472558000001</v>
      </c>
      <c r="H49" s="27" t="str">
        <f t="shared" si="10"/>
        <v>N/A</v>
      </c>
      <c r="I49" s="8">
        <v>4.4630000000000001</v>
      </c>
      <c r="J49" s="8">
        <v>5.032</v>
      </c>
      <c r="K49" s="28" t="s">
        <v>734</v>
      </c>
      <c r="L49" s="105" t="str">
        <f t="shared" ref="L49:L59" si="13">IF(J49="Div by 0", "N/A", IF(K49="N/A","N/A", IF(J49&gt;VALUE(MID(K49,1,2)), "No", IF(J49&lt;-1*VALUE(MID(K49,1,2)), "No", "Yes"))))</f>
        <v>Yes</v>
      </c>
    </row>
    <row r="50" spans="1:12" ht="25.5" x14ac:dyDescent="0.2">
      <c r="A50" s="128" t="s">
        <v>1124</v>
      </c>
      <c r="B50" s="22" t="s">
        <v>213</v>
      </c>
      <c r="C50" s="29">
        <v>16737.753293000002</v>
      </c>
      <c r="D50" s="27" t="str">
        <f t="shared" si="8"/>
        <v>N/A</v>
      </c>
      <c r="E50" s="29">
        <v>17369.604968</v>
      </c>
      <c r="F50" s="27" t="str">
        <f t="shared" si="9"/>
        <v>N/A</v>
      </c>
      <c r="G50" s="29">
        <v>18239.379575999999</v>
      </c>
      <c r="H50" s="27" t="str">
        <f t="shared" si="10"/>
        <v>N/A</v>
      </c>
      <c r="I50" s="8">
        <v>3.7749999999999999</v>
      </c>
      <c r="J50" s="8">
        <v>5.0069999999999997</v>
      </c>
      <c r="K50" s="28" t="s">
        <v>734</v>
      </c>
      <c r="L50" s="105" t="str">
        <f t="shared" si="13"/>
        <v>Yes</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v>46188.603313</v>
      </c>
      <c r="D52" s="27" t="str">
        <f t="shared" si="14"/>
        <v>N/A</v>
      </c>
      <c r="E52" s="29">
        <v>45156.123595999998</v>
      </c>
      <c r="F52" s="27" t="str">
        <f t="shared" si="15"/>
        <v>N/A</v>
      </c>
      <c r="G52" s="29">
        <v>45761.737692000002</v>
      </c>
      <c r="H52" s="27" t="str">
        <f t="shared" si="16"/>
        <v>N/A</v>
      </c>
      <c r="I52" s="8">
        <v>-2.2400000000000002</v>
      </c>
      <c r="J52" s="8">
        <v>1.341</v>
      </c>
      <c r="K52" s="28" t="s">
        <v>734</v>
      </c>
      <c r="L52" s="105" t="str">
        <f t="shared" si="13"/>
        <v>Yes</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37903.616897</v>
      </c>
      <c r="D55" s="27" t="str">
        <f t="shared" si="14"/>
        <v>N/A</v>
      </c>
      <c r="E55" s="29">
        <v>41159.432699999998</v>
      </c>
      <c r="F55" s="27" t="str">
        <f t="shared" si="15"/>
        <v>N/A</v>
      </c>
      <c r="G55" s="29">
        <v>44286.370216000003</v>
      </c>
      <c r="H55" s="27" t="str">
        <f t="shared" si="16"/>
        <v>N/A</v>
      </c>
      <c r="I55" s="8">
        <v>8.59</v>
      </c>
      <c r="J55" s="8">
        <v>7.5970000000000004</v>
      </c>
      <c r="K55" s="28" t="s">
        <v>734</v>
      </c>
      <c r="L55" s="105" t="str">
        <f t="shared" si="13"/>
        <v>Yes</v>
      </c>
    </row>
    <row r="56" spans="1:12" ht="25.5" x14ac:dyDescent="0.2">
      <c r="A56" s="128" t="s">
        <v>1130</v>
      </c>
      <c r="B56" s="22" t="s">
        <v>213</v>
      </c>
      <c r="C56" s="29" t="s">
        <v>1748</v>
      </c>
      <c r="D56" s="27" t="str">
        <f t="shared" si="14"/>
        <v>N/A</v>
      </c>
      <c r="E56" s="29">
        <v>20011.521739</v>
      </c>
      <c r="F56" s="27" t="str">
        <f t="shared" si="15"/>
        <v>N/A</v>
      </c>
      <c r="G56" s="29">
        <v>19326.322368000001</v>
      </c>
      <c r="H56" s="27" t="str">
        <f t="shared" si="16"/>
        <v>N/A</v>
      </c>
      <c r="I56" s="8" t="s">
        <v>1748</v>
      </c>
      <c r="J56" s="8">
        <v>-3.42</v>
      </c>
      <c r="K56" s="28" t="s">
        <v>734</v>
      </c>
      <c r="L56" s="105" t="str">
        <f t="shared" si="13"/>
        <v>Yes</v>
      </c>
    </row>
    <row r="57" spans="1:12" ht="25.5" x14ac:dyDescent="0.2">
      <c r="A57" s="128" t="s">
        <v>1131</v>
      </c>
      <c r="B57" s="22" t="s">
        <v>213</v>
      </c>
      <c r="C57" s="29">
        <v>96153.146011000004</v>
      </c>
      <c r="D57" s="27" t="str">
        <f t="shared" si="14"/>
        <v>N/A</v>
      </c>
      <c r="E57" s="29">
        <v>108018.44551000001</v>
      </c>
      <c r="F57" s="27" t="str">
        <f t="shared" si="15"/>
        <v>N/A</v>
      </c>
      <c r="G57" s="29">
        <v>120668.04734</v>
      </c>
      <c r="H57" s="27" t="str">
        <f t="shared" si="16"/>
        <v>N/A</v>
      </c>
      <c r="I57" s="8">
        <v>12.34</v>
      </c>
      <c r="J57" s="8">
        <v>11.71</v>
      </c>
      <c r="K57" s="28" t="s">
        <v>734</v>
      </c>
      <c r="L57" s="105" t="str">
        <f t="shared" si="13"/>
        <v>Yes</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576722963</v>
      </c>
      <c r="D60" s="27" t="str">
        <f t="shared" si="14"/>
        <v>N/A</v>
      </c>
      <c r="E60" s="29">
        <v>630977535</v>
      </c>
      <c r="F60" s="27" t="str">
        <f t="shared" si="15"/>
        <v>N/A</v>
      </c>
      <c r="G60" s="29">
        <v>682999536</v>
      </c>
      <c r="H60" s="27" t="str">
        <f t="shared" si="16"/>
        <v>N/A</v>
      </c>
      <c r="I60" s="8">
        <v>9.407</v>
      </c>
      <c r="J60" s="8">
        <v>8.2449999999999992</v>
      </c>
      <c r="K60" s="28" t="s">
        <v>734</v>
      </c>
      <c r="L60" s="105" t="str">
        <f t="shared" ref="L60:L70" si="17">IF(J60="Div by 0", "N/A", IF(K60="N/A","N/A", IF(J60&gt;VALUE(MID(K60,1,2)), "No", IF(J60&lt;-1*VALUE(MID(K60,1,2)), "No", "Yes"))))</f>
        <v>Yes</v>
      </c>
    </row>
    <row r="61" spans="1:12" ht="25.5" x14ac:dyDescent="0.2">
      <c r="A61" s="128" t="s">
        <v>1134</v>
      </c>
      <c r="B61" s="22" t="s">
        <v>213</v>
      </c>
      <c r="C61" s="29">
        <v>122347525</v>
      </c>
      <c r="D61" s="27" t="str">
        <f t="shared" si="14"/>
        <v>N/A</v>
      </c>
      <c r="E61" s="29">
        <v>130793412</v>
      </c>
      <c r="F61" s="27" t="str">
        <f t="shared" si="15"/>
        <v>N/A</v>
      </c>
      <c r="G61" s="29">
        <v>147132876</v>
      </c>
      <c r="H61" s="27" t="str">
        <f t="shared" si="16"/>
        <v>N/A</v>
      </c>
      <c r="I61" s="8">
        <v>6.9029999999999996</v>
      </c>
      <c r="J61" s="8">
        <v>12.49</v>
      </c>
      <c r="K61" s="28" t="s">
        <v>734</v>
      </c>
      <c r="L61" s="105" t="str">
        <f t="shared" si="17"/>
        <v>Yes</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41743094</v>
      </c>
      <c r="D63" s="27" t="str">
        <f t="shared" si="14"/>
        <v>N/A</v>
      </c>
      <c r="E63" s="29">
        <v>43418252</v>
      </c>
      <c r="F63" s="27" t="str">
        <f t="shared" si="15"/>
        <v>N/A</v>
      </c>
      <c r="G63" s="29">
        <v>46753084</v>
      </c>
      <c r="H63" s="27" t="str">
        <f t="shared" si="16"/>
        <v>N/A</v>
      </c>
      <c r="I63" s="8">
        <v>4.0129999999999999</v>
      </c>
      <c r="J63" s="8">
        <v>7.681</v>
      </c>
      <c r="K63" s="28" t="s">
        <v>734</v>
      </c>
      <c r="L63" s="105" t="str">
        <f t="shared" si="17"/>
        <v>Yes</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397950440</v>
      </c>
      <c r="D66" s="27" t="str">
        <f t="shared" si="14"/>
        <v>N/A</v>
      </c>
      <c r="E66" s="29">
        <v>446643568</v>
      </c>
      <c r="F66" s="27" t="str">
        <f t="shared" si="15"/>
        <v>N/A</v>
      </c>
      <c r="G66" s="29">
        <v>484766596</v>
      </c>
      <c r="H66" s="27" t="str">
        <f t="shared" si="16"/>
        <v>N/A</v>
      </c>
      <c r="I66" s="8">
        <v>12.24</v>
      </c>
      <c r="J66" s="8">
        <v>8.5350000000000001</v>
      </c>
      <c r="K66" s="28" t="s">
        <v>734</v>
      </c>
      <c r="L66" s="105" t="str">
        <f t="shared" si="17"/>
        <v>Yes</v>
      </c>
    </row>
    <row r="67" spans="1:12" ht="25.5" x14ac:dyDescent="0.2">
      <c r="A67" s="128" t="s">
        <v>1140</v>
      </c>
      <c r="B67" s="22" t="s">
        <v>213</v>
      </c>
      <c r="C67" s="29">
        <v>0</v>
      </c>
      <c r="D67" s="27" t="str">
        <f t="shared" si="14"/>
        <v>N/A</v>
      </c>
      <c r="E67" s="29">
        <v>20900</v>
      </c>
      <c r="F67" s="27" t="str">
        <f t="shared" si="15"/>
        <v>N/A</v>
      </c>
      <c r="G67" s="29">
        <v>170970</v>
      </c>
      <c r="H67" s="27" t="str">
        <f t="shared" si="16"/>
        <v>N/A</v>
      </c>
      <c r="I67" s="8" t="s">
        <v>1748</v>
      </c>
      <c r="J67" s="8">
        <v>718</v>
      </c>
      <c r="K67" s="28" t="s">
        <v>734</v>
      </c>
      <c r="L67" s="105" t="str">
        <f t="shared" si="17"/>
        <v>No</v>
      </c>
    </row>
    <row r="68" spans="1:12" ht="25.5" x14ac:dyDescent="0.2">
      <c r="A68" s="128" t="s">
        <v>1141</v>
      </c>
      <c r="B68" s="22" t="s">
        <v>213</v>
      </c>
      <c r="C68" s="29">
        <v>14681904</v>
      </c>
      <c r="D68" s="27" t="str">
        <f t="shared" si="14"/>
        <v>N/A</v>
      </c>
      <c r="E68" s="29">
        <v>10101403</v>
      </c>
      <c r="F68" s="27" t="str">
        <f t="shared" si="15"/>
        <v>N/A</v>
      </c>
      <c r="G68" s="29">
        <v>4176010</v>
      </c>
      <c r="H68" s="27" t="str">
        <f t="shared" si="16"/>
        <v>N/A</v>
      </c>
      <c r="I68" s="8">
        <v>-31.2</v>
      </c>
      <c r="J68" s="8">
        <v>-58.7</v>
      </c>
      <c r="K68" s="28" t="s">
        <v>734</v>
      </c>
      <c r="L68" s="105" t="str">
        <f t="shared" si="17"/>
        <v>No</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22340.614487999999</v>
      </c>
      <c r="D71" s="27" t="str">
        <f t="shared" si="14"/>
        <v>N/A</v>
      </c>
      <c r="E71" s="29">
        <v>23389.46269</v>
      </c>
      <c r="F71" s="27" t="str">
        <f t="shared" si="15"/>
        <v>N/A</v>
      </c>
      <c r="G71" s="29">
        <v>24645.456501000001</v>
      </c>
      <c r="H71" s="27" t="str">
        <f t="shared" si="16"/>
        <v>N/A</v>
      </c>
      <c r="I71" s="8">
        <v>4.6950000000000003</v>
      </c>
      <c r="J71" s="8">
        <v>5.37</v>
      </c>
      <c r="K71" s="28" t="s">
        <v>734</v>
      </c>
      <c r="L71" s="105" t="str">
        <f t="shared" ref="L71:L81" si="18">IF(J71="Div by 0", "N/A", IF(K71="N/A","N/A", IF(J71&gt;VALUE(MID(K71,1,2)), "No", IF(J71&lt;-1*VALUE(MID(K71,1,2)), "No", "Yes"))))</f>
        <v>Yes</v>
      </c>
    </row>
    <row r="72" spans="1:12" ht="25.5" x14ac:dyDescent="0.2">
      <c r="A72" s="128" t="s">
        <v>1145</v>
      </c>
      <c r="B72" s="22" t="s">
        <v>213</v>
      </c>
      <c r="C72" s="29">
        <v>10673.255256</v>
      </c>
      <c r="D72" s="27" t="str">
        <f t="shared" si="14"/>
        <v>N/A</v>
      </c>
      <c r="E72" s="29">
        <v>10548.706509</v>
      </c>
      <c r="F72" s="27" t="str">
        <f t="shared" si="15"/>
        <v>N/A</v>
      </c>
      <c r="G72" s="29">
        <v>11221.238255</v>
      </c>
      <c r="H72" s="27" t="str">
        <f t="shared" si="16"/>
        <v>N/A</v>
      </c>
      <c r="I72" s="8">
        <v>-1.17</v>
      </c>
      <c r="J72" s="8">
        <v>6.375</v>
      </c>
      <c r="K72" s="28" t="s">
        <v>734</v>
      </c>
      <c r="L72" s="105" t="str">
        <f t="shared" si="18"/>
        <v>Yes</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v>36393.281604000003</v>
      </c>
      <c r="D74" s="27" t="str">
        <f t="shared" si="14"/>
        <v>N/A</v>
      </c>
      <c r="E74" s="29">
        <v>34846.109149000004</v>
      </c>
      <c r="F74" s="27" t="str">
        <f t="shared" si="15"/>
        <v>N/A</v>
      </c>
      <c r="G74" s="29">
        <v>35963.910769000002</v>
      </c>
      <c r="H74" s="27" t="str">
        <f t="shared" si="16"/>
        <v>N/A</v>
      </c>
      <c r="I74" s="8">
        <v>-4.25</v>
      </c>
      <c r="J74" s="8">
        <v>3.2080000000000002</v>
      </c>
      <c r="K74" s="28" t="s">
        <v>734</v>
      </c>
      <c r="L74" s="105" t="str">
        <f t="shared" si="18"/>
        <v>Yes</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33721.755783000001</v>
      </c>
      <c r="D77" s="27" t="str">
        <f t="shared" si="14"/>
        <v>N/A</v>
      </c>
      <c r="E77" s="29">
        <v>37201.696485</v>
      </c>
      <c r="F77" s="27" t="str">
        <f t="shared" si="15"/>
        <v>N/A</v>
      </c>
      <c r="G77" s="29">
        <v>40512.000333999997</v>
      </c>
      <c r="H77" s="27" t="str">
        <f t="shared" si="16"/>
        <v>N/A</v>
      </c>
      <c r="I77" s="8">
        <v>10.32</v>
      </c>
      <c r="J77" s="8">
        <v>8.8979999999999997</v>
      </c>
      <c r="K77" s="28" t="s">
        <v>734</v>
      </c>
      <c r="L77" s="105" t="str">
        <f t="shared" si="18"/>
        <v>Yes</v>
      </c>
    </row>
    <row r="78" spans="1:12" ht="25.5" x14ac:dyDescent="0.2">
      <c r="A78" s="128" t="s">
        <v>1151</v>
      </c>
      <c r="B78" s="22" t="s">
        <v>213</v>
      </c>
      <c r="C78" s="29" t="s">
        <v>1748</v>
      </c>
      <c r="D78" s="27" t="str">
        <f t="shared" si="14"/>
        <v>N/A</v>
      </c>
      <c r="E78" s="29">
        <v>302.89855072</v>
      </c>
      <c r="F78" s="27" t="str">
        <f t="shared" si="15"/>
        <v>N/A</v>
      </c>
      <c r="G78" s="29">
        <v>1124.8026316</v>
      </c>
      <c r="H78" s="27" t="str">
        <f t="shared" si="16"/>
        <v>N/A</v>
      </c>
      <c r="I78" s="8" t="s">
        <v>1748</v>
      </c>
      <c r="J78" s="8">
        <v>271.3</v>
      </c>
      <c r="K78" s="28" t="s">
        <v>734</v>
      </c>
      <c r="L78" s="105" t="str">
        <f t="shared" si="18"/>
        <v>No</v>
      </c>
    </row>
    <row r="79" spans="1:12" ht="25.5" x14ac:dyDescent="0.2">
      <c r="A79" s="128" t="s">
        <v>1152</v>
      </c>
      <c r="B79" s="22" t="s">
        <v>213</v>
      </c>
      <c r="C79" s="29">
        <v>10457.196581</v>
      </c>
      <c r="D79" s="27" t="str">
        <f t="shared" si="14"/>
        <v>N/A</v>
      </c>
      <c r="E79" s="29">
        <v>8036.1201272999997</v>
      </c>
      <c r="F79" s="27" t="str">
        <f t="shared" si="15"/>
        <v>N/A</v>
      </c>
      <c r="G79" s="29">
        <v>3530.0169062</v>
      </c>
      <c r="H79" s="27" t="str">
        <f t="shared" si="16"/>
        <v>N/A</v>
      </c>
      <c r="I79" s="8">
        <v>-23.2</v>
      </c>
      <c r="J79" s="8">
        <v>-56.1</v>
      </c>
      <c r="K79" s="28" t="s">
        <v>734</v>
      </c>
      <c r="L79" s="105" t="str">
        <f t="shared" si="18"/>
        <v>No</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858199706</v>
      </c>
      <c r="D82" s="27" t="str">
        <f t="shared" si="14"/>
        <v>N/A</v>
      </c>
      <c r="E82" s="29">
        <v>899440306</v>
      </c>
      <c r="F82" s="27" t="str">
        <f t="shared" si="15"/>
        <v>N/A</v>
      </c>
      <c r="G82" s="29">
        <v>949262730</v>
      </c>
      <c r="H82" s="27" t="str">
        <f t="shared" si="16"/>
        <v>N/A</v>
      </c>
      <c r="I82" s="8">
        <v>4.8049999999999997</v>
      </c>
      <c r="J82" s="8">
        <v>5.5389999999999997</v>
      </c>
      <c r="K82" s="28" t="s">
        <v>734</v>
      </c>
      <c r="L82" s="105" t="str">
        <f t="shared" ref="L82:L138" si="19">IF(J82="Div by 0", "N/A", IF(K82="N/A","N/A", IF(J82&gt;VALUE(MID(K82,1,2)), "No", IF(J82&lt;-1*VALUE(MID(K82,1,2)), "No", "Yes"))))</f>
        <v>Yes</v>
      </c>
    </row>
    <row r="83" spans="1:12" x14ac:dyDescent="0.2">
      <c r="A83" s="128" t="s">
        <v>363</v>
      </c>
      <c r="B83" s="22" t="s">
        <v>213</v>
      </c>
      <c r="C83" s="23">
        <v>44909</v>
      </c>
      <c r="D83" s="27" t="str">
        <f t="shared" ref="D83:D114" si="20">IF($B83="N/A","N/A",IF(C83&gt;10,"No",IF(C83&lt;-10,"No","Yes")))</f>
        <v>N/A</v>
      </c>
      <c r="E83" s="23">
        <v>43602</v>
      </c>
      <c r="F83" s="27" t="str">
        <f t="shared" ref="F83:F114" si="21">IF($B83="N/A","N/A",IF(E83&gt;10,"No",IF(E83&lt;-10,"No","Yes")))</f>
        <v>N/A</v>
      </c>
      <c r="G83" s="23">
        <v>42823</v>
      </c>
      <c r="H83" s="27" t="str">
        <f t="shared" ref="H83:H114" si="22">IF($B83="N/A","N/A",IF(G83&gt;10,"No",IF(G83&lt;-10,"No","Yes")))</f>
        <v>N/A</v>
      </c>
      <c r="I83" s="8">
        <v>-2.91</v>
      </c>
      <c r="J83" s="8">
        <v>-1.79</v>
      </c>
      <c r="K83" s="28" t="s">
        <v>734</v>
      </c>
      <c r="L83" s="105" t="str">
        <f t="shared" si="19"/>
        <v>Yes</v>
      </c>
    </row>
    <row r="84" spans="1:12" x14ac:dyDescent="0.2">
      <c r="A84" s="128" t="s">
        <v>358</v>
      </c>
      <c r="B84" s="22" t="s">
        <v>213</v>
      </c>
      <c r="C84" s="29">
        <v>19109.748736000001</v>
      </c>
      <c r="D84" s="27" t="str">
        <f t="shared" si="20"/>
        <v>N/A</v>
      </c>
      <c r="E84" s="29">
        <v>20628.418559000002</v>
      </c>
      <c r="F84" s="27" t="str">
        <f t="shared" si="21"/>
        <v>N/A</v>
      </c>
      <c r="G84" s="29">
        <v>22167.123508000001</v>
      </c>
      <c r="H84" s="27" t="str">
        <f t="shared" si="22"/>
        <v>N/A</v>
      </c>
      <c r="I84" s="8">
        <v>7.9470000000000001</v>
      </c>
      <c r="J84" s="8">
        <v>7.4589999999999996</v>
      </c>
      <c r="K84" s="28" t="s">
        <v>734</v>
      </c>
      <c r="L84" s="105" t="str">
        <f t="shared" si="19"/>
        <v>Yes</v>
      </c>
    </row>
    <row r="85" spans="1:12" ht="25.5" x14ac:dyDescent="0.2">
      <c r="A85" s="128" t="s">
        <v>1155</v>
      </c>
      <c r="B85" s="22" t="s">
        <v>213</v>
      </c>
      <c r="C85" s="29">
        <v>59905153</v>
      </c>
      <c r="D85" s="27" t="str">
        <f t="shared" si="20"/>
        <v>N/A</v>
      </c>
      <c r="E85" s="29">
        <v>55941584</v>
      </c>
      <c r="F85" s="27" t="str">
        <f t="shared" si="21"/>
        <v>N/A</v>
      </c>
      <c r="G85" s="29">
        <v>53677220</v>
      </c>
      <c r="H85" s="27" t="str">
        <f t="shared" si="22"/>
        <v>N/A</v>
      </c>
      <c r="I85" s="8">
        <v>-6.62</v>
      </c>
      <c r="J85" s="8">
        <v>-4.05</v>
      </c>
      <c r="K85" s="28" t="s">
        <v>734</v>
      </c>
      <c r="L85" s="105" t="str">
        <f t="shared" si="19"/>
        <v>Yes</v>
      </c>
    </row>
    <row r="86" spans="1:12" x14ac:dyDescent="0.2">
      <c r="A86" s="128" t="s">
        <v>724</v>
      </c>
      <c r="B86" s="22" t="s">
        <v>213</v>
      </c>
      <c r="C86" s="23">
        <v>33571</v>
      </c>
      <c r="D86" s="27" t="str">
        <f t="shared" si="20"/>
        <v>N/A</v>
      </c>
      <c r="E86" s="23">
        <v>31695</v>
      </c>
      <c r="F86" s="27" t="str">
        <f t="shared" si="21"/>
        <v>N/A</v>
      </c>
      <c r="G86" s="23">
        <v>30416</v>
      </c>
      <c r="H86" s="27" t="str">
        <f t="shared" si="22"/>
        <v>N/A</v>
      </c>
      <c r="I86" s="8">
        <v>-5.59</v>
      </c>
      <c r="J86" s="8">
        <v>-4.04</v>
      </c>
      <c r="K86" s="28" t="s">
        <v>734</v>
      </c>
      <c r="L86" s="105" t="str">
        <f t="shared" si="19"/>
        <v>Yes</v>
      </c>
    </row>
    <row r="87" spans="1:12" ht="25.5" x14ac:dyDescent="0.2">
      <c r="A87" s="128" t="s">
        <v>1156</v>
      </c>
      <c r="B87" s="22" t="s">
        <v>213</v>
      </c>
      <c r="C87" s="29">
        <v>1784.4315927</v>
      </c>
      <c r="D87" s="27" t="str">
        <f t="shared" si="20"/>
        <v>N/A</v>
      </c>
      <c r="E87" s="29">
        <v>1764.9971289</v>
      </c>
      <c r="F87" s="27" t="str">
        <f t="shared" si="21"/>
        <v>N/A</v>
      </c>
      <c r="G87" s="29">
        <v>1764.7692004</v>
      </c>
      <c r="H87" s="27" t="str">
        <f t="shared" si="22"/>
        <v>N/A</v>
      </c>
      <c r="I87" s="8">
        <v>-1.0900000000000001</v>
      </c>
      <c r="J87" s="8">
        <v>-1.2999999999999999E-2</v>
      </c>
      <c r="K87" s="28" t="s">
        <v>734</v>
      </c>
      <c r="L87" s="105" t="str">
        <f t="shared" si="19"/>
        <v>Yes</v>
      </c>
    </row>
    <row r="88" spans="1:12" ht="25.5" x14ac:dyDescent="0.2">
      <c r="A88" s="128" t="s">
        <v>1157</v>
      </c>
      <c r="B88" s="22" t="s">
        <v>213</v>
      </c>
      <c r="C88" s="29">
        <v>204783230</v>
      </c>
      <c r="D88" s="27" t="str">
        <f t="shared" si="20"/>
        <v>N/A</v>
      </c>
      <c r="E88" s="29">
        <v>223387943</v>
      </c>
      <c r="F88" s="27" t="str">
        <f t="shared" si="21"/>
        <v>N/A</v>
      </c>
      <c r="G88" s="29">
        <v>238484027</v>
      </c>
      <c r="H88" s="27" t="str">
        <f t="shared" si="22"/>
        <v>N/A</v>
      </c>
      <c r="I88" s="8">
        <v>9.0850000000000009</v>
      </c>
      <c r="J88" s="8">
        <v>6.758</v>
      </c>
      <c r="K88" s="28" t="s">
        <v>734</v>
      </c>
      <c r="L88" s="105" t="str">
        <f t="shared" si="19"/>
        <v>Yes</v>
      </c>
    </row>
    <row r="89" spans="1:12" x14ac:dyDescent="0.2">
      <c r="A89" s="128" t="s">
        <v>725</v>
      </c>
      <c r="B89" s="22" t="s">
        <v>213</v>
      </c>
      <c r="C89" s="23">
        <v>6182</v>
      </c>
      <c r="D89" s="27" t="str">
        <f t="shared" si="20"/>
        <v>N/A</v>
      </c>
      <c r="E89" s="23">
        <v>6357</v>
      </c>
      <c r="F89" s="27" t="str">
        <f t="shared" si="21"/>
        <v>N/A</v>
      </c>
      <c r="G89" s="23">
        <v>6411</v>
      </c>
      <c r="H89" s="27" t="str">
        <f t="shared" si="22"/>
        <v>N/A</v>
      </c>
      <c r="I89" s="8">
        <v>2.831</v>
      </c>
      <c r="J89" s="8">
        <v>0.84950000000000003</v>
      </c>
      <c r="K89" s="28" t="s">
        <v>734</v>
      </c>
      <c r="L89" s="105" t="str">
        <f t="shared" si="19"/>
        <v>Yes</v>
      </c>
    </row>
    <row r="90" spans="1:12" ht="25.5" x14ac:dyDescent="0.2">
      <c r="A90" s="128" t="s">
        <v>1158</v>
      </c>
      <c r="B90" s="22" t="s">
        <v>213</v>
      </c>
      <c r="C90" s="29">
        <v>33125.724685000001</v>
      </c>
      <c r="D90" s="27" t="str">
        <f t="shared" si="20"/>
        <v>N/A</v>
      </c>
      <c r="E90" s="29">
        <v>35140.466099999998</v>
      </c>
      <c r="F90" s="27" t="str">
        <f t="shared" si="21"/>
        <v>N/A</v>
      </c>
      <c r="G90" s="29">
        <v>37199.193105999999</v>
      </c>
      <c r="H90" s="27" t="str">
        <f t="shared" si="22"/>
        <v>N/A</v>
      </c>
      <c r="I90" s="8">
        <v>6.0819999999999999</v>
      </c>
      <c r="J90" s="8">
        <v>5.859</v>
      </c>
      <c r="K90" s="28" t="s">
        <v>734</v>
      </c>
      <c r="L90" s="105" t="str">
        <f t="shared" si="19"/>
        <v>Yes</v>
      </c>
    </row>
    <row r="91" spans="1:12" ht="25.5" x14ac:dyDescent="0.2">
      <c r="A91" s="128" t="s">
        <v>1159</v>
      </c>
      <c r="B91" s="22" t="s">
        <v>213</v>
      </c>
      <c r="C91" s="29">
        <v>5166155</v>
      </c>
      <c r="D91" s="27" t="str">
        <f t="shared" si="20"/>
        <v>N/A</v>
      </c>
      <c r="E91" s="29">
        <v>4891376</v>
      </c>
      <c r="F91" s="27" t="str">
        <f t="shared" si="21"/>
        <v>N/A</v>
      </c>
      <c r="G91" s="29">
        <v>4231546</v>
      </c>
      <c r="H91" s="27" t="str">
        <f t="shared" si="22"/>
        <v>N/A</v>
      </c>
      <c r="I91" s="8">
        <v>-5.32</v>
      </c>
      <c r="J91" s="8">
        <v>-13.5</v>
      </c>
      <c r="K91" s="28" t="s">
        <v>734</v>
      </c>
      <c r="L91" s="105" t="str">
        <f t="shared" si="19"/>
        <v>Yes</v>
      </c>
    </row>
    <row r="92" spans="1:12" x14ac:dyDescent="0.2">
      <c r="A92" s="128" t="s">
        <v>726</v>
      </c>
      <c r="B92" s="22" t="s">
        <v>213</v>
      </c>
      <c r="C92" s="23">
        <v>1640</v>
      </c>
      <c r="D92" s="27" t="str">
        <f t="shared" si="20"/>
        <v>N/A</v>
      </c>
      <c r="E92" s="23">
        <v>1552</v>
      </c>
      <c r="F92" s="27" t="str">
        <f t="shared" si="21"/>
        <v>N/A</v>
      </c>
      <c r="G92" s="23">
        <v>1343</v>
      </c>
      <c r="H92" s="27" t="str">
        <f t="shared" si="22"/>
        <v>N/A</v>
      </c>
      <c r="I92" s="8">
        <v>-5.37</v>
      </c>
      <c r="J92" s="8">
        <v>-13.5</v>
      </c>
      <c r="K92" s="28" t="s">
        <v>734</v>
      </c>
      <c r="L92" s="105" t="str">
        <f t="shared" si="19"/>
        <v>Yes</v>
      </c>
    </row>
    <row r="93" spans="1:12" ht="25.5" x14ac:dyDescent="0.2">
      <c r="A93" s="128" t="s">
        <v>1160</v>
      </c>
      <c r="B93" s="22" t="s">
        <v>213</v>
      </c>
      <c r="C93" s="29">
        <v>3150.0945121999998</v>
      </c>
      <c r="D93" s="27" t="str">
        <f t="shared" si="20"/>
        <v>N/A</v>
      </c>
      <c r="E93" s="29">
        <v>3151.6597938</v>
      </c>
      <c r="F93" s="27" t="str">
        <f t="shared" si="21"/>
        <v>N/A</v>
      </c>
      <c r="G93" s="29">
        <v>3150.8160834</v>
      </c>
      <c r="H93" s="27" t="str">
        <f t="shared" si="22"/>
        <v>N/A</v>
      </c>
      <c r="I93" s="8">
        <v>4.9700000000000001E-2</v>
      </c>
      <c r="J93" s="8">
        <v>-2.7E-2</v>
      </c>
      <c r="K93" s="28" t="s">
        <v>734</v>
      </c>
      <c r="L93" s="105" t="str">
        <f t="shared" si="19"/>
        <v>Yes</v>
      </c>
    </row>
    <row r="94" spans="1:12" x14ac:dyDescent="0.2">
      <c r="A94" s="128" t="s">
        <v>1161</v>
      </c>
      <c r="B94" s="22" t="s">
        <v>213</v>
      </c>
      <c r="C94" s="29">
        <v>137428611</v>
      </c>
      <c r="D94" s="27" t="str">
        <f t="shared" si="20"/>
        <v>N/A</v>
      </c>
      <c r="E94" s="29">
        <v>146037338</v>
      </c>
      <c r="F94" s="27" t="str">
        <f t="shared" si="21"/>
        <v>N/A</v>
      </c>
      <c r="G94" s="29">
        <v>150629626</v>
      </c>
      <c r="H94" s="27" t="str">
        <f t="shared" si="22"/>
        <v>N/A</v>
      </c>
      <c r="I94" s="8">
        <v>6.2640000000000002</v>
      </c>
      <c r="J94" s="8">
        <v>3.145</v>
      </c>
      <c r="K94" s="28" t="s">
        <v>734</v>
      </c>
      <c r="L94" s="105" t="str">
        <f t="shared" si="19"/>
        <v>Yes</v>
      </c>
    </row>
    <row r="95" spans="1:12" x14ac:dyDescent="0.2">
      <c r="A95" s="128" t="s">
        <v>727</v>
      </c>
      <c r="B95" s="22" t="s">
        <v>213</v>
      </c>
      <c r="C95" s="23">
        <v>15980</v>
      </c>
      <c r="D95" s="27" t="str">
        <f t="shared" si="20"/>
        <v>N/A</v>
      </c>
      <c r="E95" s="23">
        <v>15585</v>
      </c>
      <c r="F95" s="27" t="str">
        <f t="shared" si="21"/>
        <v>N/A</v>
      </c>
      <c r="G95" s="23">
        <v>15527</v>
      </c>
      <c r="H95" s="27" t="str">
        <f t="shared" si="22"/>
        <v>N/A</v>
      </c>
      <c r="I95" s="8">
        <v>-2.4700000000000002</v>
      </c>
      <c r="J95" s="8">
        <v>-0.372</v>
      </c>
      <c r="K95" s="28" t="s">
        <v>734</v>
      </c>
      <c r="L95" s="105" t="str">
        <f t="shared" si="19"/>
        <v>Yes</v>
      </c>
    </row>
    <row r="96" spans="1:12" x14ac:dyDescent="0.2">
      <c r="A96" s="128" t="s">
        <v>1162</v>
      </c>
      <c r="B96" s="22" t="s">
        <v>213</v>
      </c>
      <c r="C96" s="29">
        <v>8600.0382353000005</v>
      </c>
      <c r="D96" s="27" t="str">
        <f t="shared" si="20"/>
        <v>N/A</v>
      </c>
      <c r="E96" s="29">
        <v>9370.3777991999996</v>
      </c>
      <c r="F96" s="27" t="str">
        <f t="shared" si="21"/>
        <v>N/A</v>
      </c>
      <c r="G96" s="29">
        <v>9701.1416243000003</v>
      </c>
      <c r="H96" s="27" t="str">
        <f t="shared" si="22"/>
        <v>N/A</v>
      </c>
      <c r="I96" s="8">
        <v>8.9570000000000007</v>
      </c>
      <c r="J96" s="8">
        <v>3.53</v>
      </c>
      <c r="K96" s="28" t="s">
        <v>734</v>
      </c>
      <c r="L96" s="105" t="str">
        <f t="shared" si="19"/>
        <v>Yes</v>
      </c>
    </row>
    <row r="97" spans="1:12" x14ac:dyDescent="0.2">
      <c r="A97" s="128" t="s">
        <v>1163</v>
      </c>
      <c r="B97" s="22" t="s">
        <v>213</v>
      </c>
      <c r="C97" s="29">
        <v>10842186</v>
      </c>
      <c r="D97" s="27" t="str">
        <f t="shared" si="20"/>
        <v>N/A</v>
      </c>
      <c r="E97" s="29">
        <v>15145529</v>
      </c>
      <c r="F97" s="27" t="str">
        <f t="shared" si="21"/>
        <v>N/A</v>
      </c>
      <c r="G97" s="29">
        <v>20286542</v>
      </c>
      <c r="H97" s="27" t="str">
        <f t="shared" si="22"/>
        <v>N/A</v>
      </c>
      <c r="I97" s="8">
        <v>39.69</v>
      </c>
      <c r="J97" s="8">
        <v>33.94</v>
      </c>
      <c r="K97" s="28" t="s">
        <v>734</v>
      </c>
      <c r="L97" s="105" t="str">
        <f t="shared" si="19"/>
        <v>No</v>
      </c>
    </row>
    <row r="98" spans="1:12" x14ac:dyDescent="0.2">
      <c r="A98" s="128" t="s">
        <v>517</v>
      </c>
      <c r="B98" s="22" t="s">
        <v>213</v>
      </c>
      <c r="C98" s="23">
        <v>1907</v>
      </c>
      <c r="D98" s="27" t="str">
        <f t="shared" si="20"/>
        <v>N/A</v>
      </c>
      <c r="E98" s="23">
        <v>1995</v>
      </c>
      <c r="F98" s="27" t="str">
        <f t="shared" si="21"/>
        <v>N/A</v>
      </c>
      <c r="G98" s="23">
        <v>2082</v>
      </c>
      <c r="H98" s="27" t="str">
        <f t="shared" si="22"/>
        <v>N/A</v>
      </c>
      <c r="I98" s="8">
        <v>4.6150000000000002</v>
      </c>
      <c r="J98" s="8">
        <v>4.3609999999999998</v>
      </c>
      <c r="K98" s="28" t="s">
        <v>734</v>
      </c>
      <c r="L98" s="105" t="str">
        <f t="shared" si="19"/>
        <v>Yes</v>
      </c>
    </row>
    <row r="99" spans="1:12" x14ac:dyDescent="0.2">
      <c r="A99" s="128" t="s">
        <v>1164</v>
      </c>
      <c r="B99" s="22" t="s">
        <v>213</v>
      </c>
      <c r="C99" s="29">
        <v>5685.4672259999998</v>
      </c>
      <c r="D99" s="27" t="str">
        <f t="shared" si="20"/>
        <v>N/A</v>
      </c>
      <c r="E99" s="29">
        <v>7591.7438596000002</v>
      </c>
      <c r="F99" s="27" t="str">
        <f t="shared" si="21"/>
        <v>N/A</v>
      </c>
      <c r="G99" s="29">
        <v>9743.7761768</v>
      </c>
      <c r="H99" s="27" t="str">
        <f t="shared" si="22"/>
        <v>N/A</v>
      </c>
      <c r="I99" s="8">
        <v>33.53</v>
      </c>
      <c r="J99" s="8">
        <v>28.35</v>
      </c>
      <c r="K99" s="28" t="s">
        <v>734</v>
      </c>
      <c r="L99" s="105" t="str">
        <f t="shared" si="19"/>
        <v>Yes</v>
      </c>
    </row>
    <row r="100" spans="1:12" ht="25.5" x14ac:dyDescent="0.2">
      <c r="A100" s="128" t="s">
        <v>1165</v>
      </c>
      <c r="B100" s="22" t="s">
        <v>213</v>
      </c>
      <c r="C100" s="29">
        <v>47460865</v>
      </c>
      <c r="D100" s="27" t="str">
        <f t="shared" si="20"/>
        <v>N/A</v>
      </c>
      <c r="E100" s="29">
        <v>41340161</v>
      </c>
      <c r="F100" s="27" t="str">
        <f t="shared" si="21"/>
        <v>N/A</v>
      </c>
      <c r="G100" s="29">
        <v>37310219</v>
      </c>
      <c r="H100" s="27" t="str">
        <f t="shared" si="22"/>
        <v>N/A</v>
      </c>
      <c r="I100" s="8">
        <v>-12.9</v>
      </c>
      <c r="J100" s="8">
        <v>-9.75</v>
      </c>
      <c r="K100" s="28" t="s">
        <v>734</v>
      </c>
      <c r="L100" s="105" t="str">
        <f t="shared" si="19"/>
        <v>Yes</v>
      </c>
    </row>
    <row r="101" spans="1:12" x14ac:dyDescent="0.2">
      <c r="A101" s="128" t="s">
        <v>518</v>
      </c>
      <c r="B101" s="22" t="s">
        <v>213</v>
      </c>
      <c r="C101" s="23">
        <v>18683</v>
      </c>
      <c r="D101" s="27" t="str">
        <f t="shared" si="20"/>
        <v>N/A</v>
      </c>
      <c r="E101" s="23">
        <v>16844</v>
      </c>
      <c r="F101" s="27" t="str">
        <f t="shared" si="21"/>
        <v>N/A</v>
      </c>
      <c r="G101" s="23">
        <v>15938</v>
      </c>
      <c r="H101" s="27" t="str">
        <f t="shared" si="22"/>
        <v>N/A</v>
      </c>
      <c r="I101" s="8">
        <v>-9.84</v>
      </c>
      <c r="J101" s="8">
        <v>-5.38</v>
      </c>
      <c r="K101" s="28" t="s">
        <v>734</v>
      </c>
      <c r="L101" s="105" t="str">
        <f t="shared" si="19"/>
        <v>Yes</v>
      </c>
    </row>
    <row r="102" spans="1:12" ht="25.5" x14ac:dyDescent="0.2">
      <c r="A102" s="128" t="s">
        <v>1166</v>
      </c>
      <c r="B102" s="22" t="s">
        <v>213</v>
      </c>
      <c r="C102" s="29">
        <v>2540.3235562</v>
      </c>
      <c r="D102" s="27" t="str">
        <f t="shared" si="20"/>
        <v>N/A</v>
      </c>
      <c r="E102" s="29">
        <v>2454.2959510999999</v>
      </c>
      <c r="F102" s="27" t="str">
        <f t="shared" si="21"/>
        <v>N/A</v>
      </c>
      <c r="G102" s="29">
        <v>2340.9599070999998</v>
      </c>
      <c r="H102" s="27" t="str">
        <f t="shared" si="22"/>
        <v>N/A</v>
      </c>
      <c r="I102" s="8">
        <v>-3.39</v>
      </c>
      <c r="J102" s="8">
        <v>-4.62</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379550704</v>
      </c>
      <c r="D106" s="27" t="str">
        <f t="shared" si="20"/>
        <v>N/A</v>
      </c>
      <c r="E106" s="29">
        <v>399052473</v>
      </c>
      <c r="F106" s="27" t="str">
        <f t="shared" si="21"/>
        <v>N/A</v>
      </c>
      <c r="G106" s="29">
        <v>430414038</v>
      </c>
      <c r="H106" s="27" t="str">
        <f t="shared" si="22"/>
        <v>N/A</v>
      </c>
      <c r="I106" s="8">
        <v>5.1379999999999999</v>
      </c>
      <c r="J106" s="8">
        <v>7.859</v>
      </c>
      <c r="K106" s="28" t="s">
        <v>734</v>
      </c>
      <c r="L106" s="105" t="str">
        <f t="shared" si="19"/>
        <v>Yes</v>
      </c>
    </row>
    <row r="107" spans="1:12" x14ac:dyDescent="0.2">
      <c r="A107" s="128" t="s">
        <v>520</v>
      </c>
      <c r="B107" s="22" t="s">
        <v>213</v>
      </c>
      <c r="C107" s="23">
        <v>29241</v>
      </c>
      <c r="D107" s="27" t="str">
        <f t="shared" si="20"/>
        <v>N/A</v>
      </c>
      <c r="E107" s="23">
        <v>28930</v>
      </c>
      <c r="F107" s="27" t="str">
        <f t="shared" si="21"/>
        <v>N/A</v>
      </c>
      <c r="G107" s="23">
        <v>29105</v>
      </c>
      <c r="H107" s="27" t="str">
        <f t="shared" si="22"/>
        <v>N/A</v>
      </c>
      <c r="I107" s="8">
        <v>-1.06</v>
      </c>
      <c r="J107" s="8">
        <v>0.60489999999999999</v>
      </c>
      <c r="K107" s="28" t="s">
        <v>734</v>
      </c>
      <c r="L107" s="105" t="str">
        <f t="shared" si="19"/>
        <v>Yes</v>
      </c>
    </row>
    <row r="108" spans="1:12" ht="25.5" x14ac:dyDescent="0.2">
      <c r="A108" s="128" t="s">
        <v>1170</v>
      </c>
      <c r="B108" s="22" t="s">
        <v>213</v>
      </c>
      <c r="C108" s="29">
        <v>12980.086316999999</v>
      </c>
      <c r="D108" s="27" t="str">
        <f t="shared" si="20"/>
        <v>N/A</v>
      </c>
      <c r="E108" s="29">
        <v>13793.725302000001</v>
      </c>
      <c r="F108" s="27" t="str">
        <f t="shared" si="21"/>
        <v>N/A</v>
      </c>
      <c r="G108" s="29">
        <v>14788.319464</v>
      </c>
      <c r="H108" s="27" t="str">
        <f t="shared" si="22"/>
        <v>N/A</v>
      </c>
      <c r="I108" s="8">
        <v>6.2679999999999998</v>
      </c>
      <c r="J108" s="8">
        <v>7.21</v>
      </c>
      <c r="K108" s="28" t="s">
        <v>734</v>
      </c>
      <c r="L108" s="105" t="str">
        <f t="shared" si="19"/>
        <v>Yes</v>
      </c>
    </row>
    <row r="109" spans="1:12" ht="25.5" x14ac:dyDescent="0.2">
      <c r="A109" s="128" t="s">
        <v>1171</v>
      </c>
      <c r="B109" s="22" t="s">
        <v>213</v>
      </c>
      <c r="C109" s="29">
        <v>855043</v>
      </c>
      <c r="D109" s="27" t="str">
        <f t="shared" si="20"/>
        <v>N/A</v>
      </c>
      <c r="E109" s="29">
        <v>1067544</v>
      </c>
      <c r="F109" s="27" t="str">
        <f t="shared" si="21"/>
        <v>N/A</v>
      </c>
      <c r="G109" s="29">
        <v>1248908</v>
      </c>
      <c r="H109" s="27" t="str">
        <f t="shared" si="22"/>
        <v>N/A</v>
      </c>
      <c r="I109" s="8">
        <v>24.85</v>
      </c>
      <c r="J109" s="8">
        <v>16.989999999999998</v>
      </c>
      <c r="K109" s="28" t="s">
        <v>734</v>
      </c>
      <c r="L109" s="105" t="str">
        <f t="shared" si="19"/>
        <v>Yes</v>
      </c>
    </row>
    <row r="110" spans="1:12" x14ac:dyDescent="0.2">
      <c r="A110" s="128" t="s">
        <v>521</v>
      </c>
      <c r="B110" s="22" t="s">
        <v>213</v>
      </c>
      <c r="C110" s="23">
        <v>623</v>
      </c>
      <c r="D110" s="27" t="str">
        <f t="shared" si="20"/>
        <v>N/A</v>
      </c>
      <c r="E110" s="23">
        <v>683</v>
      </c>
      <c r="F110" s="27" t="str">
        <f t="shared" si="21"/>
        <v>N/A</v>
      </c>
      <c r="G110" s="23">
        <v>773</v>
      </c>
      <c r="H110" s="27" t="str">
        <f t="shared" si="22"/>
        <v>N/A</v>
      </c>
      <c r="I110" s="8">
        <v>9.6310000000000002</v>
      </c>
      <c r="J110" s="8">
        <v>13.18</v>
      </c>
      <c r="K110" s="28" t="s">
        <v>734</v>
      </c>
      <c r="L110" s="105" t="str">
        <f t="shared" si="19"/>
        <v>Yes</v>
      </c>
    </row>
    <row r="111" spans="1:12" ht="25.5" x14ac:dyDescent="0.2">
      <c r="A111" s="128" t="s">
        <v>1172</v>
      </c>
      <c r="B111" s="22" t="s">
        <v>213</v>
      </c>
      <c r="C111" s="29">
        <v>1372.4606742000001</v>
      </c>
      <c r="D111" s="27" t="str">
        <f t="shared" si="20"/>
        <v>N/A</v>
      </c>
      <c r="E111" s="29">
        <v>1563.0219619</v>
      </c>
      <c r="F111" s="27" t="str">
        <f t="shared" si="21"/>
        <v>N/A</v>
      </c>
      <c r="G111" s="29">
        <v>1615.6636481</v>
      </c>
      <c r="H111" s="27" t="str">
        <f t="shared" si="22"/>
        <v>N/A</v>
      </c>
      <c r="I111" s="8">
        <v>13.88</v>
      </c>
      <c r="J111" s="8">
        <v>3.3679999999999999</v>
      </c>
      <c r="K111" s="28" t="s">
        <v>734</v>
      </c>
      <c r="L111" s="105" t="str">
        <f t="shared" si="19"/>
        <v>Yes</v>
      </c>
    </row>
    <row r="112" spans="1:12" ht="25.5" x14ac:dyDescent="0.2">
      <c r="A112" s="128" t="s">
        <v>1173</v>
      </c>
      <c r="B112" s="22" t="s">
        <v>213</v>
      </c>
      <c r="C112" s="29">
        <v>297507</v>
      </c>
      <c r="D112" s="27" t="str">
        <f t="shared" si="20"/>
        <v>N/A</v>
      </c>
      <c r="E112" s="29">
        <v>212282</v>
      </c>
      <c r="F112" s="27" t="str">
        <f t="shared" si="21"/>
        <v>N/A</v>
      </c>
      <c r="G112" s="29">
        <v>351493</v>
      </c>
      <c r="H112" s="27" t="str">
        <f t="shared" si="22"/>
        <v>N/A</v>
      </c>
      <c r="I112" s="8">
        <v>-28.6</v>
      </c>
      <c r="J112" s="8">
        <v>65.58</v>
      </c>
      <c r="K112" s="28" t="s">
        <v>734</v>
      </c>
      <c r="L112" s="105" t="str">
        <f t="shared" si="19"/>
        <v>No</v>
      </c>
    </row>
    <row r="113" spans="1:12" ht="25.5" x14ac:dyDescent="0.2">
      <c r="A113" s="128" t="s">
        <v>522</v>
      </c>
      <c r="B113" s="22" t="s">
        <v>213</v>
      </c>
      <c r="C113" s="23">
        <v>107</v>
      </c>
      <c r="D113" s="27" t="str">
        <f t="shared" si="20"/>
        <v>N/A</v>
      </c>
      <c r="E113" s="23">
        <v>108</v>
      </c>
      <c r="F113" s="27" t="str">
        <f t="shared" si="21"/>
        <v>N/A</v>
      </c>
      <c r="G113" s="23">
        <v>159</v>
      </c>
      <c r="H113" s="27" t="str">
        <f t="shared" si="22"/>
        <v>N/A</v>
      </c>
      <c r="I113" s="8">
        <v>0.93459999999999999</v>
      </c>
      <c r="J113" s="8">
        <v>47.22</v>
      </c>
      <c r="K113" s="28" t="s">
        <v>734</v>
      </c>
      <c r="L113" s="105" t="str">
        <f t="shared" si="19"/>
        <v>No</v>
      </c>
    </row>
    <row r="114" spans="1:12" ht="25.5" x14ac:dyDescent="0.2">
      <c r="A114" s="128" t="s">
        <v>1174</v>
      </c>
      <c r="B114" s="22" t="s">
        <v>213</v>
      </c>
      <c r="C114" s="29">
        <v>2780.4392523000001</v>
      </c>
      <c r="D114" s="27" t="str">
        <f t="shared" si="20"/>
        <v>N/A</v>
      </c>
      <c r="E114" s="29">
        <v>1965.5740741</v>
      </c>
      <c r="F114" s="27" t="str">
        <f t="shared" si="21"/>
        <v>N/A</v>
      </c>
      <c r="G114" s="29">
        <v>2210.6477986999998</v>
      </c>
      <c r="H114" s="27" t="str">
        <f t="shared" si="22"/>
        <v>N/A</v>
      </c>
      <c r="I114" s="8">
        <v>-29.3</v>
      </c>
      <c r="J114" s="8">
        <v>12.47</v>
      </c>
      <c r="K114" s="28" t="s">
        <v>734</v>
      </c>
      <c r="L114" s="105" t="str">
        <f t="shared" si="19"/>
        <v>Yes</v>
      </c>
    </row>
    <row r="115" spans="1:12" ht="25.5" x14ac:dyDescent="0.2">
      <c r="A115" s="128" t="s">
        <v>1175</v>
      </c>
      <c r="B115" s="22" t="s">
        <v>213</v>
      </c>
      <c r="C115" s="29">
        <v>69241</v>
      </c>
      <c r="D115" s="27" t="str">
        <f t="shared" ref="D115:D146" si="23">IF($B115="N/A","N/A",IF(C115&gt;10,"No",IF(C115&lt;-10,"No","Yes")))</f>
        <v>N/A</v>
      </c>
      <c r="E115" s="29">
        <v>54109</v>
      </c>
      <c r="F115" s="27" t="str">
        <f t="shared" ref="F115:F146" si="24">IF($B115="N/A","N/A",IF(E115&gt;10,"No",IF(E115&lt;-10,"No","Yes")))</f>
        <v>N/A</v>
      </c>
      <c r="G115" s="29">
        <v>61269</v>
      </c>
      <c r="H115" s="27" t="str">
        <f t="shared" ref="H115:H146" si="25">IF($B115="N/A","N/A",IF(G115&gt;10,"No",IF(G115&lt;-10,"No","Yes")))</f>
        <v>N/A</v>
      </c>
      <c r="I115" s="8">
        <v>-21.9</v>
      </c>
      <c r="J115" s="8">
        <v>13.23</v>
      </c>
      <c r="K115" s="28" t="s">
        <v>734</v>
      </c>
      <c r="L115" s="105" t="str">
        <f t="shared" si="19"/>
        <v>Yes</v>
      </c>
    </row>
    <row r="116" spans="1:12" ht="25.5" x14ac:dyDescent="0.2">
      <c r="A116" s="128" t="s">
        <v>523</v>
      </c>
      <c r="B116" s="22" t="s">
        <v>213</v>
      </c>
      <c r="C116" s="23">
        <v>49</v>
      </c>
      <c r="D116" s="27" t="str">
        <f t="shared" si="23"/>
        <v>N/A</v>
      </c>
      <c r="E116" s="23">
        <v>49</v>
      </c>
      <c r="F116" s="27" t="str">
        <f t="shared" si="24"/>
        <v>N/A</v>
      </c>
      <c r="G116" s="23">
        <v>54</v>
      </c>
      <c r="H116" s="27" t="str">
        <f t="shared" si="25"/>
        <v>N/A</v>
      </c>
      <c r="I116" s="8">
        <v>0</v>
      </c>
      <c r="J116" s="8">
        <v>10.199999999999999</v>
      </c>
      <c r="K116" s="28" t="s">
        <v>734</v>
      </c>
      <c r="L116" s="105" t="str">
        <f t="shared" si="19"/>
        <v>Yes</v>
      </c>
    </row>
    <row r="117" spans="1:12" ht="25.5" x14ac:dyDescent="0.2">
      <c r="A117" s="128" t="s">
        <v>1176</v>
      </c>
      <c r="B117" s="22" t="s">
        <v>213</v>
      </c>
      <c r="C117" s="29">
        <v>1413.0816327</v>
      </c>
      <c r="D117" s="27" t="str">
        <f t="shared" si="23"/>
        <v>N/A</v>
      </c>
      <c r="E117" s="29">
        <v>1104.2653061000001</v>
      </c>
      <c r="F117" s="27" t="str">
        <f t="shared" si="24"/>
        <v>N/A</v>
      </c>
      <c r="G117" s="29">
        <v>1134.6111111</v>
      </c>
      <c r="H117" s="27" t="str">
        <f t="shared" si="25"/>
        <v>N/A</v>
      </c>
      <c r="I117" s="8">
        <v>-21.9</v>
      </c>
      <c r="J117" s="8">
        <v>2.7480000000000002</v>
      </c>
      <c r="K117" s="28" t="s">
        <v>734</v>
      </c>
      <c r="L117" s="105" t="str">
        <f t="shared" si="19"/>
        <v>Yes</v>
      </c>
    </row>
    <row r="118" spans="1:12" ht="25.5" x14ac:dyDescent="0.2">
      <c r="A118" s="128" t="s">
        <v>1177</v>
      </c>
      <c r="B118" s="22" t="s">
        <v>213</v>
      </c>
      <c r="C118" s="29">
        <v>1290236</v>
      </c>
      <c r="D118" s="27" t="str">
        <f t="shared" si="23"/>
        <v>N/A</v>
      </c>
      <c r="E118" s="29">
        <v>1535090</v>
      </c>
      <c r="F118" s="27" t="str">
        <f t="shared" si="24"/>
        <v>N/A</v>
      </c>
      <c r="G118" s="29">
        <v>1668999</v>
      </c>
      <c r="H118" s="27" t="str">
        <f t="shared" si="25"/>
        <v>N/A</v>
      </c>
      <c r="I118" s="8">
        <v>18.98</v>
      </c>
      <c r="J118" s="8">
        <v>8.7230000000000008</v>
      </c>
      <c r="K118" s="28" t="s">
        <v>734</v>
      </c>
      <c r="L118" s="105" t="str">
        <f t="shared" si="19"/>
        <v>Yes</v>
      </c>
    </row>
    <row r="119" spans="1:12" ht="25.5" x14ac:dyDescent="0.2">
      <c r="A119" s="128" t="s">
        <v>524</v>
      </c>
      <c r="B119" s="22" t="s">
        <v>213</v>
      </c>
      <c r="C119" s="23">
        <v>1804</v>
      </c>
      <c r="D119" s="27" t="str">
        <f t="shared" si="23"/>
        <v>N/A</v>
      </c>
      <c r="E119" s="23">
        <v>2060</v>
      </c>
      <c r="F119" s="27" t="str">
        <f t="shared" si="24"/>
        <v>N/A</v>
      </c>
      <c r="G119" s="23">
        <v>2186</v>
      </c>
      <c r="H119" s="27" t="str">
        <f t="shared" si="25"/>
        <v>N/A</v>
      </c>
      <c r="I119" s="8">
        <v>14.19</v>
      </c>
      <c r="J119" s="8">
        <v>6.117</v>
      </c>
      <c r="K119" s="28" t="s">
        <v>734</v>
      </c>
      <c r="L119" s="105" t="str">
        <f t="shared" si="19"/>
        <v>Yes</v>
      </c>
    </row>
    <row r="120" spans="1:12" ht="25.5" x14ac:dyDescent="0.2">
      <c r="A120" s="128" t="s">
        <v>1178</v>
      </c>
      <c r="B120" s="22" t="s">
        <v>213</v>
      </c>
      <c r="C120" s="29">
        <v>715.20842572000004</v>
      </c>
      <c r="D120" s="27" t="str">
        <f t="shared" si="23"/>
        <v>N/A</v>
      </c>
      <c r="E120" s="29">
        <v>745.18932039000003</v>
      </c>
      <c r="F120" s="27" t="str">
        <f t="shared" si="24"/>
        <v>N/A</v>
      </c>
      <c r="G120" s="29">
        <v>763.49451051999995</v>
      </c>
      <c r="H120" s="27" t="str">
        <f t="shared" si="25"/>
        <v>N/A</v>
      </c>
      <c r="I120" s="8">
        <v>4.1920000000000002</v>
      </c>
      <c r="J120" s="8">
        <v>2.456</v>
      </c>
      <c r="K120" s="28" t="s">
        <v>734</v>
      </c>
      <c r="L120" s="105" t="str">
        <f t="shared" si="19"/>
        <v>Yes</v>
      </c>
    </row>
    <row r="121" spans="1:12" ht="25.5" x14ac:dyDescent="0.2">
      <c r="A121" s="128" t="s">
        <v>1179</v>
      </c>
      <c r="B121" s="22" t="s">
        <v>213</v>
      </c>
      <c r="C121" s="29">
        <v>19766</v>
      </c>
      <c r="D121" s="27" t="str">
        <f t="shared" si="23"/>
        <v>N/A</v>
      </c>
      <c r="E121" s="29">
        <v>19909</v>
      </c>
      <c r="F121" s="27" t="str">
        <f t="shared" si="24"/>
        <v>N/A</v>
      </c>
      <c r="G121" s="29">
        <v>17303</v>
      </c>
      <c r="H121" s="27" t="str">
        <f t="shared" si="25"/>
        <v>N/A</v>
      </c>
      <c r="I121" s="8">
        <v>0.72350000000000003</v>
      </c>
      <c r="J121" s="8">
        <v>-13.1</v>
      </c>
      <c r="K121" s="28" t="s">
        <v>734</v>
      </c>
      <c r="L121" s="105" t="str">
        <f t="shared" si="19"/>
        <v>Yes</v>
      </c>
    </row>
    <row r="122" spans="1:12" x14ac:dyDescent="0.2">
      <c r="A122" s="128" t="s">
        <v>525</v>
      </c>
      <c r="B122" s="22" t="s">
        <v>213</v>
      </c>
      <c r="C122" s="23">
        <v>20</v>
      </c>
      <c r="D122" s="27" t="str">
        <f t="shared" si="23"/>
        <v>N/A</v>
      </c>
      <c r="E122" s="23">
        <v>20</v>
      </c>
      <c r="F122" s="27" t="str">
        <f t="shared" si="24"/>
        <v>N/A</v>
      </c>
      <c r="G122" s="23">
        <v>22</v>
      </c>
      <c r="H122" s="27" t="str">
        <f t="shared" si="25"/>
        <v>N/A</v>
      </c>
      <c r="I122" s="8">
        <v>0</v>
      </c>
      <c r="J122" s="8">
        <v>10</v>
      </c>
      <c r="K122" s="28" t="s">
        <v>734</v>
      </c>
      <c r="L122" s="105" t="str">
        <f t="shared" si="19"/>
        <v>Yes</v>
      </c>
    </row>
    <row r="123" spans="1:12" ht="25.5" x14ac:dyDescent="0.2">
      <c r="A123" s="128" t="s">
        <v>1180</v>
      </c>
      <c r="B123" s="22" t="s">
        <v>213</v>
      </c>
      <c r="C123" s="29">
        <v>988.3</v>
      </c>
      <c r="D123" s="27" t="str">
        <f t="shared" si="23"/>
        <v>N/A</v>
      </c>
      <c r="E123" s="29">
        <v>995.45</v>
      </c>
      <c r="F123" s="27" t="str">
        <f t="shared" si="24"/>
        <v>N/A</v>
      </c>
      <c r="G123" s="29">
        <v>786.5</v>
      </c>
      <c r="H123" s="27" t="str">
        <f t="shared" si="25"/>
        <v>N/A</v>
      </c>
      <c r="I123" s="8">
        <v>0.72350000000000003</v>
      </c>
      <c r="J123" s="8">
        <v>-21</v>
      </c>
      <c r="K123" s="28" t="s">
        <v>734</v>
      </c>
      <c r="L123" s="105" t="str">
        <f t="shared" si="19"/>
        <v>Yes</v>
      </c>
    </row>
    <row r="124" spans="1:12" ht="25.5" x14ac:dyDescent="0.2">
      <c r="A124" s="128" t="s">
        <v>1181</v>
      </c>
      <c r="B124" s="22" t="s">
        <v>213</v>
      </c>
      <c r="C124" s="29">
        <v>9164093</v>
      </c>
      <c r="D124" s="27" t="str">
        <f t="shared" si="23"/>
        <v>N/A</v>
      </c>
      <c r="E124" s="29">
        <v>9762266</v>
      </c>
      <c r="F124" s="27" t="str">
        <f t="shared" si="24"/>
        <v>N/A</v>
      </c>
      <c r="G124" s="29">
        <v>10288188</v>
      </c>
      <c r="H124" s="27" t="str">
        <f t="shared" si="25"/>
        <v>N/A</v>
      </c>
      <c r="I124" s="8">
        <v>6.5270000000000001</v>
      </c>
      <c r="J124" s="8">
        <v>5.3869999999999996</v>
      </c>
      <c r="K124" s="28" t="s">
        <v>734</v>
      </c>
      <c r="L124" s="105" t="str">
        <f t="shared" si="19"/>
        <v>Yes</v>
      </c>
    </row>
    <row r="125" spans="1:12" ht="25.5" x14ac:dyDescent="0.2">
      <c r="A125" s="128" t="s">
        <v>526</v>
      </c>
      <c r="B125" s="22" t="s">
        <v>213</v>
      </c>
      <c r="C125" s="23">
        <v>16598</v>
      </c>
      <c r="D125" s="27" t="str">
        <f t="shared" si="23"/>
        <v>N/A</v>
      </c>
      <c r="E125" s="23">
        <v>16217</v>
      </c>
      <c r="F125" s="27" t="str">
        <f t="shared" si="24"/>
        <v>N/A</v>
      </c>
      <c r="G125" s="23">
        <v>16268</v>
      </c>
      <c r="H125" s="27" t="str">
        <f t="shared" si="25"/>
        <v>N/A</v>
      </c>
      <c r="I125" s="8">
        <v>-2.2999999999999998</v>
      </c>
      <c r="J125" s="8">
        <v>0.3145</v>
      </c>
      <c r="K125" s="28" t="s">
        <v>734</v>
      </c>
      <c r="L125" s="105" t="str">
        <f t="shared" si="19"/>
        <v>Yes</v>
      </c>
    </row>
    <row r="126" spans="1:12" ht="25.5" x14ac:dyDescent="0.2">
      <c r="A126" s="128" t="s">
        <v>1182</v>
      </c>
      <c r="B126" s="22" t="s">
        <v>213</v>
      </c>
      <c r="C126" s="29">
        <v>552.12031569999999</v>
      </c>
      <c r="D126" s="27" t="str">
        <f t="shared" si="23"/>
        <v>N/A</v>
      </c>
      <c r="E126" s="29">
        <v>601.97730776000003</v>
      </c>
      <c r="F126" s="27" t="str">
        <f t="shared" si="24"/>
        <v>N/A</v>
      </c>
      <c r="G126" s="29">
        <v>632.41873616999999</v>
      </c>
      <c r="H126" s="27" t="str">
        <f t="shared" si="25"/>
        <v>N/A</v>
      </c>
      <c r="I126" s="8">
        <v>9.0299999999999994</v>
      </c>
      <c r="J126" s="8">
        <v>5.0570000000000004</v>
      </c>
      <c r="K126" s="28" t="s">
        <v>734</v>
      </c>
      <c r="L126" s="105" t="str">
        <f t="shared" si="19"/>
        <v>Yes</v>
      </c>
    </row>
    <row r="127" spans="1:12" ht="25.5" x14ac:dyDescent="0.2">
      <c r="A127" s="128" t="s">
        <v>1183</v>
      </c>
      <c r="B127" s="22" t="s">
        <v>213</v>
      </c>
      <c r="C127" s="29">
        <v>1307120</v>
      </c>
      <c r="D127" s="27" t="str">
        <f t="shared" si="23"/>
        <v>N/A</v>
      </c>
      <c r="E127" s="29">
        <v>896346</v>
      </c>
      <c r="F127" s="27" t="str">
        <f t="shared" si="24"/>
        <v>N/A</v>
      </c>
      <c r="G127" s="29">
        <v>492523</v>
      </c>
      <c r="H127" s="27" t="str">
        <f t="shared" si="25"/>
        <v>N/A</v>
      </c>
      <c r="I127" s="8">
        <v>-31.4</v>
      </c>
      <c r="J127" s="8">
        <v>-45.1</v>
      </c>
      <c r="K127" s="28" t="s">
        <v>734</v>
      </c>
      <c r="L127" s="105" t="str">
        <f t="shared" si="19"/>
        <v>No</v>
      </c>
    </row>
    <row r="128" spans="1:12" x14ac:dyDescent="0.2">
      <c r="A128" s="128" t="s">
        <v>527</v>
      </c>
      <c r="B128" s="22" t="s">
        <v>213</v>
      </c>
      <c r="C128" s="23">
        <v>655</v>
      </c>
      <c r="D128" s="27" t="str">
        <f t="shared" si="23"/>
        <v>N/A</v>
      </c>
      <c r="E128" s="23">
        <v>543</v>
      </c>
      <c r="F128" s="27" t="str">
        <f t="shared" si="24"/>
        <v>N/A</v>
      </c>
      <c r="G128" s="23">
        <v>321</v>
      </c>
      <c r="H128" s="27" t="str">
        <f t="shared" si="25"/>
        <v>N/A</v>
      </c>
      <c r="I128" s="8">
        <v>-17.100000000000001</v>
      </c>
      <c r="J128" s="8">
        <v>-40.9</v>
      </c>
      <c r="K128" s="28" t="s">
        <v>734</v>
      </c>
      <c r="L128" s="105" t="str">
        <f t="shared" si="19"/>
        <v>No</v>
      </c>
    </row>
    <row r="129" spans="1:12" ht="25.5" x14ac:dyDescent="0.2">
      <c r="A129" s="128" t="s">
        <v>1184</v>
      </c>
      <c r="B129" s="22" t="s">
        <v>213</v>
      </c>
      <c r="C129" s="29">
        <v>1995.6030533999999</v>
      </c>
      <c r="D129" s="27" t="str">
        <f t="shared" si="23"/>
        <v>N/A</v>
      </c>
      <c r="E129" s="29">
        <v>1650.7292818000001</v>
      </c>
      <c r="F129" s="27" t="str">
        <f t="shared" si="24"/>
        <v>N/A</v>
      </c>
      <c r="G129" s="29">
        <v>1534.3395639</v>
      </c>
      <c r="H129" s="27" t="str">
        <f t="shared" si="25"/>
        <v>N/A</v>
      </c>
      <c r="I129" s="8">
        <v>-17.3</v>
      </c>
      <c r="J129" s="8">
        <v>-7.05</v>
      </c>
      <c r="K129" s="28" t="s">
        <v>734</v>
      </c>
      <c r="L129" s="105" t="str">
        <f t="shared" si="19"/>
        <v>Yes</v>
      </c>
    </row>
    <row r="130" spans="1:12" ht="25.5" x14ac:dyDescent="0.2">
      <c r="A130" s="128" t="s">
        <v>1185</v>
      </c>
      <c r="B130" s="22" t="s">
        <v>213</v>
      </c>
      <c r="C130" s="29">
        <v>0</v>
      </c>
      <c r="D130" s="27" t="str">
        <f t="shared" si="23"/>
        <v>N/A</v>
      </c>
      <c r="E130" s="29">
        <v>0</v>
      </c>
      <c r="F130" s="27" t="str">
        <f t="shared" si="24"/>
        <v>N/A</v>
      </c>
      <c r="G130" s="29">
        <v>0</v>
      </c>
      <c r="H130" s="27" t="str">
        <f t="shared" si="25"/>
        <v>N/A</v>
      </c>
      <c r="I130" s="8" t="s">
        <v>1748</v>
      </c>
      <c r="J130" s="8" t="s">
        <v>1748</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1748</v>
      </c>
      <c r="J131" s="8" t="s">
        <v>1748</v>
      </c>
      <c r="K131" s="28" t="s">
        <v>734</v>
      </c>
      <c r="L131" s="105" t="str">
        <f t="shared" si="19"/>
        <v>N/A</v>
      </c>
    </row>
    <row r="132" spans="1:12" ht="25.5" x14ac:dyDescent="0.2">
      <c r="A132" s="128" t="s">
        <v>1186</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734</v>
      </c>
      <c r="L132" s="105" t="str">
        <f t="shared" si="19"/>
        <v>N/A</v>
      </c>
    </row>
    <row r="133" spans="1:12" ht="25.5" x14ac:dyDescent="0.2">
      <c r="A133" s="128" t="s">
        <v>1187</v>
      </c>
      <c r="B133" s="22" t="s">
        <v>213</v>
      </c>
      <c r="C133" s="29">
        <v>59796</v>
      </c>
      <c r="D133" s="27" t="str">
        <f t="shared" si="23"/>
        <v>N/A</v>
      </c>
      <c r="E133" s="29">
        <v>96356</v>
      </c>
      <c r="F133" s="27" t="str">
        <f t="shared" si="24"/>
        <v>N/A</v>
      </c>
      <c r="G133" s="29">
        <v>100664</v>
      </c>
      <c r="H133" s="27" t="str">
        <f t="shared" si="25"/>
        <v>N/A</v>
      </c>
      <c r="I133" s="8">
        <v>61.14</v>
      </c>
      <c r="J133" s="8">
        <v>4.4710000000000001</v>
      </c>
      <c r="K133" s="28" t="s">
        <v>734</v>
      </c>
      <c r="L133" s="105" t="str">
        <f t="shared" si="19"/>
        <v>Yes</v>
      </c>
    </row>
    <row r="134" spans="1:12" x14ac:dyDescent="0.2">
      <c r="A134" s="128" t="s">
        <v>529</v>
      </c>
      <c r="B134" s="22" t="s">
        <v>213</v>
      </c>
      <c r="C134" s="23">
        <v>82</v>
      </c>
      <c r="D134" s="27" t="str">
        <f t="shared" si="23"/>
        <v>N/A</v>
      </c>
      <c r="E134" s="23">
        <v>128</v>
      </c>
      <c r="F134" s="27" t="str">
        <f t="shared" si="24"/>
        <v>N/A</v>
      </c>
      <c r="G134" s="23">
        <v>123</v>
      </c>
      <c r="H134" s="27" t="str">
        <f t="shared" si="25"/>
        <v>N/A</v>
      </c>
      <c r="I134" s="8">
        <v>56.1</v>
      </c>
      <c r="J134" s="8">
        <v>-3.91</v>
      </c>
      <c r="K134" s="28" t="s">
        <v>734</v>
      </c>
      <c r="L134" s="105" t="str">
        <f t="shared" si="19"/>
        <v>Yes</v>
      </c>
    </row>
    <row r="135" spans="1:12" ht="25.5" x14ac:dyDescent="0.2">
      <c r="A135" s="128" t="s">
        <v>1188</v>
      </c>
      <c r="B135" s="22" t="s">
        <v>213</v>
      </c>
      <c r="C135" s="29">
        <v>729.21951220000005</v>
      </c>
      <c r="D135" s="27" t="str">
        <f t="shared" si="23"/>
        <v>N/A</v>
      </c>
      <c r="E135" s="29">
        <v>752.78125</v>
      </c>
      <c r="F135" s="27" t="str">
        <f t="shared" si="24"/>
        <v>N/A</v>
      </c>
      <c r="G135" s="29">
        <v>818.40650406999998</v>
      </c>
      <c r="H135" s="27" t="str">
        <f t="shared" si="25"/>
        <v>N/A</v>
      </c>
      <c r="I135" s="8">
        <v>3.2309999999999999</v>
      </c>
      <c r="J135" s="8">
        <v>8.718</v>
      </c>
      <c r="K135" s="28" t="s">
        <v>734</v>
      </c>
      <c r="L135" s="105" t="str">
        <f t="shared" si="19"/>
        <v>Yes</v>
      </c>
    </row>
    <row r="136" spans="1:12" x14ac:dyDescent="0.2">
      <c r="A136" s="128" t="s">
        <v>1189</v>
      </c>
      <c r="B136" s="22" t="s">
        <v>213</v>
      </c>
      <c r="C136" s="29">
        <v>0</v>
      </c>
      <c r="D136" s="27" t="str">
        <f t="shared" si="23"/>
        <v>N/A</v>
      </c>
      <c r="E136" s="29">
        <v>0</v>
      </c>
      <c r="F136" s="27" t="str">
        <f t="shared" si="24"/>
        <v>N/A</v>
      </c>
      <c r="G136" s="29">
        <v>165</v>
      </c>
      <c r="H136" s="27" t="str">
        <f t="shared" si="25"/>
        <v>N/A</v>
      </c>
      <c r="I136" s="8" t="s">
        <v>1748</v>
      </c>
      <c r="J136" s="8" t="s">
        <v>1748</v>
      </c>
      <c r="K136" s="28" t="s">
        <v>734</v>
      </c>
      <c r="L136" s="105" t="str">
        <f t="shared" si="19"/>
        <v>N/A</v>
      </c>
    </row>
    <row r="137" spans="1:12" x14ac:dyDescent="0.2">
      <c r="A137" s="128" t="s">
        <v>530</v>
      </c>
      <c r="B137" s="22" t="s">
        <v>213</v>
      </c>
      <c r="C137" s="23">
        <v>0</v>
      </c>
      <c r="D137" s="27" t="str">
        <f t="shared" si="23"/>
        <v>N/A</v>
      </c>
      <c r="E137" s="23">
        <v>0</v>
      </c>
      <c r="F137" s="27" t="str">
        <f t="shared" si="24"/>
        <v>N/A</v>
      </c>
      <c r="G137" s="23">
        <v>11</v>
      </c>
      <c r="H137" s="27" t="str">
        <f t="shared" si="25"/>
        <v>N/A</v>
      </c>
      <c r="I137" s="8" t="s">
        <v>1748</v>
      </c>
      <c r="J137" s="8" t="s">
        <v>1748</v>
      </c>
      <c r="K137" s="28" t="s">
        <v>734</v>
      </c>
      <c r="L137" s="105" t="str">
        <f t="shared" si="19"/>
        <v>N/A</v>
      </c>
    </row>
    <row r="138" spans="1:12" x14ac:dyDescent="0.2">
      <c r="A138" s="128" t="s">
        <v>1190</v>
      </c>
      <c r="B138" s="22" t="s">
        <v>213</v>
      </c>
      <c r="C138" s="29" t="s">
        <v>1748</v>
      </c>
      <c r="D138" s="27" t="str">
        <f t="shared" si="23"/>
        <v>N/A</v>
      </c>
      <c r="E138" s="29" t="s">
        <v>1748</v>
      </c>
      <c r="F138" s="27" t="str">
        <f t="shared" si="24"/>
        <v>N/A</v>
      </c>
      <c r="G138" s="29">
        <v>55</v>
      </c>
      <c r="H138" s="27" t="str">
        <f t="shared" si="25"/>
        <v>N/A</v>
      </c>
      <c r="I138" s="8" t="s">
        <v>1748</v>
      </c>
      <c r="J138" s="8" t="s">
        <v>1748</v>
      </c>
      <c r="K138" s="28" t="s">
        <v>734</v>
      </c>
      <c r="L138" s="105" t="str">
        <f t="shared" si="19"/>
        <v>N/A</v>
      </c>
    </row>
    <row r="139" spans="1:12" x14ac:dyDescent="0.2">
      <c r="A139" s="156" t="s">
        <v>404</v>
      </c>
      <c r="B139" s="10" t="s">
        <v>213</v>
      </c>
      <c r="C139" s="10">
        <v>8218976479</v>
      </c>
      <c r="D139" s="7" t="str">
        <f t="shared" si="23"/>
        <v>N/A</v>
      </c>
      <c r="E139" s="10">
        <v>10382363760</v>
      </c>
      <c r="F139" s="7" t="str">
        <f t="shared" si="24"/>
        <v>N/A</v>
      </c>
      <c r="G139" s="10">
        <v>10079820224</v>
      </c>
      <c r="H139" s="7" t="str">
        <f t="shared" si="25"/>
        <v>N/A</v>
      </c>
      <c r="I139" s="8">
        <v>26.32</v>
      </c>
      <c r="J139" s="8">
        <v>-2.91</v>
      </c>
      <c r="K139" s="10" t="s">
        <v>213</v>
      </c>
      <c r="L139" s="105" t="str">
        <f t="shared" ref="L139:L158" si="26">IF(J139="Div by 0", "N/A", IF(K139="N/A","N/A", IF(J139&gt;VALUE(MID(K139,1,2)), "No", IF(J139&lt;-1*VALUE(MID(K139,1,2)), "No", "Yes"))))</f>
        <v>N/A</v>
      </c>
    </row>
    <row r="140" spans="1:12" x14ac:dyDescent="0.2">
      <c r="A140" s="156" t="s">
        <v>1191</v>
      </c>
      <c r="B140" s="10" t="s">
        <v>213</v>
      </c>
      <c r="C140" s="10">
        <v>4552.8089006</v>
      </c>
      <c r="D140" s="7" t="str">
        <f t="shared" si="23"/>
        <v>N/A</v>
      </c>
      <c r="E140" s="10">
        <v>5806.7723317999998</v>
      </c>
      <c r="F140" s="7" t="str">
        <f t="shared" si="24"/>
        <v>N/A</v>
      </c>
      <c r="G140" s="10">
        <v>5261.6244428</v>
      </c>
      <c r="H140" s="7" t="str">
        <f t="shared" si="25"/>
        <v>N/A</v>
      </c>
      <c r="I140" s="8">
        <v>27.54</v>
      </c>
      <c r="J140" s="8">
        <v>-9.39</v>
      </c>
      <c r="K140" s="10" t="s">
        <v>213</v>
      </c>
      <c r="L140" s="105" t="str">
        <f t="shared" si="26"/>
        <v>N/A</v>
      </c>
    </row>
    <row r="141" spans="1:12" x14ac:dyDescent="0.2">
      <c r="A141" s="156" t="s">
        <v>405</v>
      </c>
      <c r="B141" s="10" t="s">
        <v>213</v>
      </c>
      <c r="C141" s="10">
        <v>70162342</v>
      </c>
      <c r="D141" s="7" t="str">
        <f t="shared" si="23"/>
        <v>N/A</v>
      </c>
      <c r="E141" s="10">
        <v>66133673</v>
      </c>
      <c r="F141" s="7" t="str">
        <f t="shared" si="24"/>
        <v>N/A</v>
      </c>
      <c r="G141" s="10">
        <v>64977048</v>
      </c>
      <c r="H141" s="7" t="str">
        <f t="shared" si="25"/>
        <v>N/A</v>
      </c>
      <c r="I141" s="8">
        <v>-5.74</v>
      </c>
      <c r="J141" s="8">
        <v>-1.75</v>
      </c>
      <c r="K141" s="10" t="s">
        <v>213</v>
      </c>
      <c r="L141" s="105" t="str">
        <f t="shared" si="26"/>
        <v>N/A</v>
      </c>
    </row>
    <row r="142" spans="1:12" x14ac:dyDescent="0.2">
      <c r="A142" s="156" t="s">
        <v>1192</v>
      </c>
      <c r="B142" s="10" t="s">
        <v>213</v>
      </c>
      <c r="C142" s="10">
        <v>5416.6866362999999</v>
      </c>
      <c r="D142" s="7" t="str">
        <f t="shared" si="23"/>
        <v>N/A</v>
      </c>
      <c r="E142" s="10">
        <v>5392.5043216000004</v>
      </c>
      <c r="F142" s="7" t="str">
        <f t="shared" si="24"/>
        <v>N/A</v>
      </c>
      <c r="G142" s="10">
        <v>5739.5148837999996</v>
      </c>
      <c r="H142" s="7" t="str">
        <f t="shared" si="25"/>
        <v>N/A</v>
      </c>
      <c r="I142" s="8">
        <v>-0.44600000000000001</v>
      </c>
      <c r="J142" s="8">
        <v>6.4349999999999996</v>
      </c>
      <c r="K142" s="10" t="s">
        <v>213</v>
      </c>
      <c r="L142" s="105" t="str">
        <f t="shared" si="26"/>
        <v>N/A</v>
      </c>
    </row>
    <row r="143" spans="1:12" x14ac:dyDescent="0.2">
      <c r="A143" s="156" t="s">
        <v>406</v>
      </c>
      <c r="B143" s="10" t="s">
        <v>213</v>
      </c>
      <c r="C143" s="10">
        <v>68921446</v>
      </c>
      <c r="D143" s="7" t="str">
        <f t="shared" si="23"/>
        <v>N/A</v>
      </c>
      <c r="E143" s="10">
        <v>50062099</v>
      </c>
      <c r="F143" s="7" t="str">
        <f t="shared" si="24"/>
        <v>N/A</v>
      </c>
      <c r="G143" s="10">
        <v>54511691</v>
      </c>
      <c r="H143" s="7" t="str">
        <f t="shared" si="25"/>
        <v>N/A</v>
      </c>
      <c r="I143" s="8">
        <v>-27.4</v>
      </c>
      <c r="J143" s="8">
        <v>8.8879999999999999</v>
      </c>
      <c r="K143" s="10" t="s">
        <v>213</v>
      </c>
      <c r="L143" s="105" t="str">
        <f t="shared" si="26"/>
        <v>N/A</v>
      </c>
    </row>
    <row r="144" spans="1:12" ht="25.5" x14ac:dyDescent="0.2">
      <c r="A144" s="156" t="s">
        <v>1193</v>
      </c>
      <c r="B144" s="10" t="s">
        <v>213</v>
      </c>
      <c r="C144" s="10">
        <v>446.86285773999998</v>
      </c>
      <c r="D144" s="7" t="str">
        <f t="shared" si="23"/>
        <v>N/A</v>
      </c>
      <c r="E144" s="10">
        <v>309.40537449999999</v>
      </c>
      <c r="F144" s="7" t="str">
        <f t="shared" si="24"/>
        <v>N/A</v>
      </c>
      <c r="G144" s="10">
        <v>316.29217388000001</v>
      </c>
      <c r="H144" s="7" t="str">
        <f t="shared" si="25"/>
        <v>N/A</v>
      </c>
      <c r="I144" s="8">
        <v>-30.8</v>
      </c>
      <c r="J144" s="8">
        <v>2.226</v>
      </c>
      <c r="K144" s="10" t="s">
        <v>213</v>
      </c>
      <c r="L144" s="105" t="str">
        <f t="shared" si="26"/>
        <v>N/A</v>
      </c>
    </row>
    <row r="145" spans="1:13" x14ac:dyDescent="0.2">
      <c r="A145" s="156" t="s">
        <v>407</v>
      </c>
      <c r="B145" s="10" t="s">
        <v>213</v>
      </c>
      <c r="C145" s="10">
        <v>15005869</v>
      </c>
      <c r="D145" s="7" t="str">
        <f t="shared" si="23"/>
        <v>N/A</v>
      </c>
      <c r="E145" s="10">
        <v>19153112</v>
      </c>
      <c r="F145" s="7" t="str">
        <f t="shared" si="24"/>
        <v>N/A</v>
      </c>
      <c r="G145" s="10">
        <v>21429044</v>
      </c>
      <c r="H145" s="7" t="str">
        <f t="shared" si="25"/>
        <v>N/A</v>
      </c>
      <c r="I145" s="8">
        <v>27.64</v>
      </c>
      <c r="J145" s="8">
        <v>11.88</v>
      </c>
      <c r="K145" s="10" t="s">
        <v>213</v>
      </c>
      <c r="L145" s="105" t="str">
        <f t="shared" si="26"/>
        <v>N/A</v>
      </c>
    </row>
    <row r="146" spans="1:13" x14ac:dyDescent="0.2">
      <c r="A146" s="156" t="s">
        <v>1194</v>
      </c>
      <c r="B146" s="10" t="s">
        <v>213</v>
      </c>
      <c r="C146" s="10">
        <v>3707.8994317000002</v>
      </c>
      <c r="D146" s="7" t="str">
        <f t="shared" si="23"/>
        <v>N/A</v>
      </c>
      <c r="E146" s="10">
        <v>4830.5452710999998</v>
      </c>
      <c r="F146" s="7" t="str">
        <f t="shared" si="24"/>
        <v>N/A</v>
      </c>
      <c r="G146" s="10">
        <v>6012.6386082999998</v>
      </c>
      <c r="H146" s="7" t="str">
        <f t="shared" si="25"/>
        <v>N/A</v>
      </c>
      <c r="I146" s="8">
        <v>30.28</v>
      </c>
      <c r="J146" s="8">
        <v>24.47</v>
      </c>
      <c r="K146" s="10" t="s">
        <v>213</v>
      </c>
      <c r="L146" s="105" t="str">
        <f t="shared" si="26"/>
        <v>N/A</v>
      </c>
    </row>
    <row r="147" spans="1:13" x14ac:dyDescent="0.2">
      <c r="A147" s="156" t="s">
        <v>408</v>
      </c>
      <c r="B147" s="10" t="s">
        <v>213</v>
      </c>
      <c r="C147" s="10">
        <v>32723199</v>
      </c>
      <c r="D147" s="7" t="str">
        <f t="shared" ref="D147:D160" si="27">IF($B147="N/A","N/A",IF(C147&gt;10,"No",IF(C147&lt;-10,"No","Yes")))</f>
        <v>N/A</v>
      </c>
      <c r="E147" s="10">
        <v>30522706</v>
      </c>
      <c r="F147" s="7" t="str">
        <f t="shared" ref="F147:F160" si="28">IF($B147="N/A","N/A",IF(E147&gt;10,"No",IF(E147&lt;-10,"No","Yes")))</f>
        <v>N/A</v>
      </c>
      <c r="G147" s="10">
        <v>22913001</v>
      </c>
      <c r="H147" s="7" t="str">
        <f t="shared" ref="H147:H160" si="29">IF($B147="N/A","N/A",IF(G147&gt;10,"No",IF(G147&lt;-10,"No","Yes")))</f>
        <v>N/A</v>
      </c>
      <c r="I147" s="8">
        <v>-6.72</v>
      </c>
      <c r="J147" s="8">
        <v>-24.9</v>
      </c>
      <c r="K147" s="10" t="s">
        <v>213</v>
      </c>
      <c r="L147" s="105" t="str">
        <f t="shared" si="26"/>
        <v>N/A</v>
      </c>
    </row>
    <row r="148" spans="1:13" x14ac:dyDescent="0.2">
      <c r="A148" s="156" t="s">
        <v>1195</v>
      </c>
      <c r="B148" s="10" t="s">
        <v>213</v>
      </c>
      <c r="C148" s="10">
        <v>20439.224859000002</v>
      </c>
      <c r="D148" s="7" t="str">
        <f t="shared" si="27"/>
        <v>N/A</v>
      </c>
      <c r="E148" s="10">
        <v>22182.199128</v>
      </c>
      <c r="F148" s="7" t="str">
        <f t="shared" si="28"/>
        <v>N/A</v>
      </c>
      <c r="G148" s="10">
        <v>19667.812017</v>
      </c>
      <c r="H148" s="7" t="str">
        <f t="shared" si="29"/>
        <v>N/A</v>
      </c>
      <c r="I148" s="8">
        <v>8.5280000000000005</v>
      </c>
      <c r="J148" s="8">
        <v>-11.3</v>
      </c>
      <c r="K148" s="10" t="s">
        <v>213</v>
      </c>
      <c r="L148" s="105" t="str">
        <f t="shared" si="26"/>
        <v>N/A</v>
      </c>
    </row>
    <row r="149" spans="1:13" x14ac:dyDescent="0.2">
      <c r="A149" s="156" t="s">
        <v>409</v>
      </c>
      <c r="B149" s="10" t="s">
        <v>213</v>
      </c>
      <c r="C149" s="10">
        <v>6350565</v>
      </c>
      <c r="D149" s="7" t="str">
        <f t="shared" si="27"/>
        <v>N/A</v>
      </c>
      <c r="E149" s="10">
        <v>19590909</v>
      </c>
      <c r="F149" s="7" t="str">
        <f t="shared" si="28"/>
        <v>N/A</v>
      </c>
      <c r="G149" s="10">
        <v>12857884</v>
      </c>
      <c r="H149" s="7" t="str">
        <f t="shared" si="29"/>
        <v>N/A</v>
      </c>
      <c r="I149" s="8">
        <v>208.5</v>
      </c>
      <c r="J149" s="8">
        <v>-34.4</v>
      </c>
      <c r="K149" s="10" t="s">
        <v>213</v>
      </c>
      <c r="L149" s="105" t="str">
        <f t="shared" si="26"/>
        <v>N/A</v>
      </c>
    </row>
    <row r="150" spans="1:13" x14ac:dyDescent="0.2">
      <c r="A150" s="156" t="s">
        <v>1196</v>
      </c>
      <c r="B150" s="10" t="s">
        <v>213</v>
      </c>
      <c r="C150" s="10">
        <v>394.56756756999999</v>
      </c>
      <c r="D150" s="7" t="str">
        <f t="shared" si="27"/>
        <v>N/A</v>
      </c>
      <c r="E150" s="10">
        <v>437.68786863000003</v>
      </c>
      <c r="F150" s="7" t="str">
        <f t="shared" si="28"/>
        <v>N/A</v>
      </c>
      <c r="G150" s="10">
        <v>423.94684955000002</v>
      </c>
      <c r="H150" s="7" t="str">
        <f t="shared" si="29"/>
        <v>N/A</v>
      </c>
      <c r="I150" s="8">
        <v>10.93</v>
      </c>
      <c r="J150" s="8">
        <v>-3.14</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30501530</v>
      </c>
      <c r="D153" s="7" t="str">
        <f t="shared" si="27"/>
        <v>N/A</v>
      </c>
      <c r="E153" s="10">
        <v>33558057</v>
      </c>
      <c r="F153" s="7" t="str">
        <f t="shared" si="28"/>
        <v>N/A</v>
      </c>
      <c r="G153" s="10">
        <v>23888176</v>
      </c>
      <c r="H153" s="7" t="str">
        <f t="shared" si="29"/>
        <v>N/A</v>
      </c>
      <c r="I153" s="8">
        <v>10.02</v>
      </c>
      <c r="J153" s="8">
        <v>-28.8</v>
      </c>
      <c r="K153" s="10" t="s">
        <v>213</v>
      </c>
      <c r="L153" s="105" t="str">
        <f t="shared" si="26"/>
        <v>N/A</v>
      </c>
      <c r="M153" s="41"/>
    </row>
    <row r="154" spans="1:13" x14ac:dyDescent="0.2">
      <c r="A154" s="156" t="s">
        <v>1198</v>
      </c>
      <c r="B154" s="10" t="s">
        <v>213</v>
      </c>
      <c r="C154" s="10">
        <v>39054.455825999998</v>
      </c>
      <c r="D154" s="7" t="str">
        <f t="shared" si="27"/>
        <v>N/A</v>
      </c>
      <c r="E154" s="10">
        <v>39433.674501000001</v>
      </c>
      <c r="F154" s="7" t="str">
        <f t="shared" si="28"/>
        <v>N/A</v>
      </c>
      <c r="G154" s="10">
        <v>33456.829131999999</v>
      </c>
      <c r="H154" s="7" t="str">
        <f t="shared" si="29"/>
        <v>N/A</v>
      </c>
      <c r="I154" s="8">
        <v>0.97099999999999997</v>
      </c>
      <c r="J154" s="8">
        <v>-15.2</v>
      </c>
      <c r="K154" s="10" t="s">
        <v>213</v>
      </c>
      <c r="L154" s="105" t="str">
        <f t="shared" si="26"/>
        <v>N/A</v>
      </c>
      <c r="M154" s="42"/>
    </row>
    <row r="155" spans="1:13" x14ac:dyDescent="0.2">
      <c r="A155" s="156" t="s">
        <v>412</v>
      </c>
      <c r="B155" s="10" t="s">
        <v>213</v>
      </c>
      <c r="C155" s="10">
        <v>10213271</v>
      </c>
      <c r="D155" s="7" t="str">
        <f t="shared" si="27"/>
        <v>N/A</v>
      </c>
      <c r="E155" s="10">
        <v>8871793</v>
      </c>
      <c r="F155" s="7" t="str">
        <f t="shared" si="28"/>
        <v>N/A</v>
      </c>
      <c r="G155" s="10">
        <v>7073527</v>
      </c>
      <c r="H155" s="7" t="str">
        <f t="shared" si="29"/>
        <v>N/A</v>
      </c>
      <c r="I155" s="8">
        <v>-13.1</v>
      </c>
      <c r="J155" s="8">
        <v>-20.3</v>
      </c>
      <c r="K155" s="10" t="s">
        <v>213</v>
      </c>
      <c r="L155" s="105" t="str">
        <f t="shared" si="26"/>
        <v>N/A</v>
      </c>
    </row>
    <row r="156" spans="1:13" x14ac:dyDescent="0.2">
      <c r="A156" s="156" t="s">
        <v>1199</v>
      </c>
      <c r="B156" s="10" t="s">
        <v>213</v>
      </c>
      <c r="C156" s="10">
        <v>18369.192446000001</v>
      </c>
      <c r="D156" s="7" t="str">
        <f t="shared" si="27"/>
        <v>N/A</v>
      </c>
      <c r="E156" s="10">
        <v>17464.159448999999</v>
      </c>
      <c r="F156" s="7" t="str">
        <f t="shared" si="28"/>
        <v>N/A</v>
      </c>
      <c r="G156" s="10">
        <v>19117.640541000001</v>
      </c>
      <c r="H156" s="7" t="str">
        <f t="shared" si="29"/>
        <v>N/A</v>
      </c>
      <c r="I156" s="8">
        <v>-4.93</v>
      </c>
      <c r="J156" s="8">
        <v>9.468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t="s">
        <v>1748</v>
      </c>
      <c r="D164" s="88" t="str">
        <f t="shared" ref="D164" si="31">IF($B164="N/A","N/A",IF(C164&gt;10,"No",IF(C164&lt;-10,"No","Yes")))</f>
        <v>N/A</v>
      </c>
      <c r="E164" s="87" t="s">
        <v>1748</v>
      </c>
      <c r="F164" s="88" t="str">
        <f t="shared" ref="F164" si="32">IF($B164="N/A","N/A",IF(E164&gt;10,"No",IF(E164&lt;-10,"No","Yes")))</f>
        <v>N/A</v>
      </c>
      <c r="G164" s="87" t="s">
        <v>1748</v>
      </c>
      <c r="H164" s="88" t="str">
        <f t="shared" ref="H164" si="33">IF($B164="N/A","N/A",IF(G164&gt;10,"No",IF(G164&lt;-10,"No","Yes")))</f>
        <v>N/A</v>
      </c>
      <c r="I164" s="89" t="s">
        <v>1748</v>
      </c>
      <c r="J164" s="89" t="s">
        <v>1748</v>
      </c>
      <c r="K164" s="90" t="s">
        <v>734</v>
      </c>
      <c r="L164" s="107" t="str">
        <f>IF(J164="Div by 0", "N/A", IF(OR(J164="N/A",K164="N/A"),"N/A", IF(J164&gt;VALUE(MID(K164,1,2)), "No", IF(J164&lt;-1*VALUE(MID(K164,1,2)), "No", "Yes"))))</f>
        <v>N/A</v>
      </c>
      <c r="N164" s="42"/>
    </row>
    <row r="165" spans="1:16" x14ac:dyDescent="0.2">
      <c r="A165" s="156" t="s">
        <v>1203</v>
      </c>
      <c r="B165" s="10" t="s">
        <v>213</v>
      </c>
      <c r="C165" s="10" t="s">
        <v>1748</v>
      </c>
      <c r="D165" s="7" t="str">
        <f t="shared" ref="D165:D171" si="34">IF($B165="N/A","N/A",IF(C165&gt;10,"No",IF(C165&lt;-10,"No","Yes")))</f>
        <v>N/A</v>
      </c>
      <c r="E165" s="10" t="s">
        <v>1748</v>
      </c>
      <c r="F165" s="7" t="str">
        <f t="shared" ref="F165:F171" si="35">IF($B165="N/A","N/A",IF(E165&gt;10,"No",IF(E165&lt;-10,"No","Yes")))</f>
        <v>N/A</v>
      </c>
      <c r="G165" s="10" t="s">
        <v>1748</v>
      </c>
      <c r="H165" s="7" t="str">
        <f t="shared" ref="H165:H171" si="36">IF($B165="N/A","N/A",IF(G165&gt;10,"No",IF(G165&lt;-10,"No","Yes")))</f>
        <v>N/A</v>
      </c>
      <c r="I165" s="8" t="s">
        <v>1748</v>
      </c>
      <c r="J165" s="8" t="s">
        <v>1748</v>
      </c>
      <c r="K165" s="28" t="s">
        <v>734</v>
      </c>
      <c r="L165" s="105" t="str">
        <f>IF(J165="Div by 0", "N/A", IF(OR(J165="N/A",K165="N/A"),"N/A", IF(J165&gt;VALUE(MID(K165,1,2)), "No", IF(J165&lt;-1*VALUE(MID(K165,1,2)), "No", "Yes"))))</f>
        <v>N/A</v>
      </c>
      <c r="N165" s="42"/>
    </row>
    <row r="166" spans="1:16" x14ac:dyDescent="0.2">
      <c r="A166" s="156" t="s">
        <v>1204</v>
      </c>
      <c r="B166" s="10" t="s">
        <v>213</v>
      </c>
      <c r="C166" s="10" t="s">
        <v>1748</v>
      </c>
      <c r="D166" s="7" t="str">
        <f t="shared" si="34"/>
        <v>N/A</v>
      </c>
      <c r="E166" s="10" t="s">
        <v>1748</v>
      </c>
      <c r="F166" s="7" t="str">
        <f t="shared" si="35"/>
        <v>N/A</v>
      </c>
      <c r="G166" s="10" t="s">
        <v>1748</v>
      </c>
      <c r="H166" s="7" t="str">
        <f t="shared" si="36"/>
        <v>N/A</v>
      </c>
      <c r="I166" s="8" t="s">
        <v>1748</v>
      </c>
      <c r="J166" s="8" t="s">
        <v>1748</v>
      </c>
      <c r="K166" s="28" t="s">
        <v>734</v>
      </c>
      <c r="L166" s="105" t="str">
        <f t="shared" ref="L166" si="37">IF(J166="Div by 0", "N/A", IF(OR(J166="N/A",K166="N/A"),"N/A", IF(J166&gt;VALUE(MID(K166,1,2)), "No", IF(J166&lt;-1*VALUE(MID(K166,1,2)), "No", "Yes"))))</f>
        <v>N/A</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1806969</v>
      </c>
      <c r="D6" s="7" t="str">
        <f t="shared" ref="D6:D11" si="0">IF($B6="N/A","N/A",IF(C6&gt;10,"No",IF(C6&lt;-10,"No","Yes")))</f>
        <v>N/A</v>
      </c>
      <c r="E6" s="1">
        <v>1789658</v>
      </c>
      <c r="F6" s="7" t="str">
        <f t="shared" ref="F6:F11" si="1">IF($B6="N/A","N/A",IF(E6&gt;10,"No",IF(E6&lt;-10,"No","Yes")))</f>
        <v>N/A</v>
      </c>
      <c r="G6" s="1">
        <v>1917081</v>
      </c>
      <c r="H6" s="7" t="str">
        <f t="shared" ref="H6:H11" si="2">IF($B6="N/A","N/A",IF(G6&gt;10,"No",IF(G6&lt;-10,"No","Yes")))</f>
        <v>N/A</v>
      </c>
      <c r="I6" s="8">
        <v>-0.95799999999999996</v>
      </c>
      <c r="J6" s="8">
        <v>7.12</v>
      </c>
      <c r="K6" s="1" t="s">
        <v>734</v>
      </c>
      <c r="L6" s="105" t="str">
        <f t="shared" ref="L6:L14" si="3">IF(J6="Div by 0", "N/A", IF(K6="N/A","N/A", IF(J6&gt;VALUE(MID(K6,1,2)), "No", IF(J6&lt;-1*VALUE(MID(K6,1,2)), "No", "Yes"))))</f>
        <v>Yes</v>
      </c>
    </row>
    <row r="7" spans="1:12" x14ac:dyDescent="0.2">
      <c r="A7" s="138" t="s">
        <v>100</v>
      </c>
      <c r="B7" s="30" t="s">
        <v>213</v>
      </c>
      <c r="C7" s="1">
        <v>68233</v>
      </c>
      <c r="D7" s="7" t="str">
        <f t="shared" si="0"/>
        <v>N/A</v>
      </c>
      <c r="E7" s="1">
        <v>67314</v>
      </c>
      <c r="F7" s="7" t="str">
        <f t="shared" si="1"/>
        <v>N/A</v>
      </c>
      <c r="G7" s="1">
        <v>66859</v>
      </c>
      <c r="H7" s="7" t="str">
        <f t="shared" si="2"/>
        <v>N/A</v>
      </c>
      <c r="I7" s="8">
        <v>-1.35</v>
      </c>
      <c r="J7" s="8">
        <v>-0.67600000000000005</v>
      </c>
      <c r="K7" s="30" t="s">
        <v>734</v>
      </c>
      <c r="L7" s="105" t="str">
        <f t="shared" si="3"/>
        <v>Yes</v>
      </c>
    </row>
    <row r="8" spans="1:12" x14ac:dyDescent="0.2">
      <c r="A8" s="138" t="s">
        <v>101</v>
      </c>
      <c r="B8" s="30" t="s">
        <v>213</v>
      </c>
      <c r="C8" s="1">
        <v>304918</v>
      </c>
      <c r="D8" s="7" t="str">
        <f t="shared" si="0"/>
        <v>N/A</v>
      </c>
      <c r="E8" s="1">
        <v>305050</v>
      </c>
      <c r="F8" s="7" t="str">
        <f t="shared" si="1"/>
        <v>N/A</v>
      </c>
      <c r="G8" s="1">
        <v>308618</v>
      </c>
      <c r="H8" s="7" t="str">
        <f t="shared" si="2"/>
        <v>N/A</v>
      </c>
      <c r="I8" s="8">
        <v>4.3299999999999998E-2</v>
      </c>
      <c r="J8" s="8">
        <v>1.17</v>
      </c>
      <c r="K8" s="30" t="s">
        <v>734</v>
      </c>
      <c r="L8" s="105" t="str">
        <f t="shared" si="3"/>
        <v>Yes</v>
      </c>
    </row>
    <row r="9" spans="1:12" x14ac:dyDescent="0.2">
      <c r="A9" s="138" t="s">
        <v>104</v>
      </c>
      <c r="B9" s="30" t="s">
        <v>213</v>
      </c>
      <c r="C9" s="1">
        <v>1125810</v>
      </c>
      <c r="D9" s="7" t="str">
        <f t="shared" si="0"/>
        <v>N/A</v>
      </c>
      <c r="E9" s="1">
        <v>1133441</v>
      </c>
      <c r="F9" s="7" t="str">
        <f t="shared" si="1"/>
        <v>N/A</v>
      </c>
      <c r="G9" s="1">
        <v>1224160</v>
      </c>
      <c r="H9" s="7" t="str">
        <f t="shared" si="2"/>
        <v>N/A</v>
      </c>
      <c r="I9" s="8">
        <v>0.67779999999999996</v>
      </c>
      <c r="J9" s="8">
        <v>8.0039999999999996</v>
      </c>
      <c r="K9" s="30" t="s">
        <v>734</v>
      </c>
      <c r="L9" s="105" t="str">
        <f t="shared" si="3"/>
        <v>Yes</v>
      </c>
    </row>
    <row r="10" spans="1:12" x14ac:dyDescent="0.2">
      <c r="A10" s="138" t="s">
        <v>105</v>
      </c>
      <c r="B10" s="30" t="s">
        <v>213</v>
      </c>
      <c r="C10" s="1">
        <v>308008</v>
      </c>
      <c r="D10" s="7" t="str">
        <f t="shared" si="0"/>
        <v>N/A</v>
      </c>
      <c r="E10" s="1">
        <v>283853</v>
      </c>
      <c r="F10" s="7" t="str">
        <f t="shared" si="1"/>
        <v>N/A</v>
      </c>
      <c r="G10" s="1">
        <v>317444</v>
      </c>
      <c r="H10" s="7" t="str">
        <f t="shared" si="2"/>
        <v>N/A</v>
      </c>
      <c r="I10" s="8">
        <v>-7.84</v>
      </c>
      <c r="J10" s="8">
        <v>11.83</v>
      </c>
      <c r="K10" s="30" t="s">
        <v>734</v>
      </c>
      <c r="L10" s="105" t="str">
        <f t="shared" si="3"/>
        <v>Yes</v>
      </c>
    </row>
    <row r="11" spans="1:12" x14ac:dyDescent="0.2">
      <c r="A11" s="138" t="s">
        <v>77</v>
      </c>
      <c r="B11" s="1" t="s">
        <v>213</v>
      </c>
      <c r="C11" s="1">
        <v>1428686.23</v>
      </c>
      <c r="D11" s="27" t="str">
        <f t="shared" si="0"/>
        <v>N/A</v>
      </c>
      <c r="E11" s="1">
        <v>1416731.71</v>
      </c>
      <c r="F11" s="7" t="str">
        <f t="shared" si="1"/>
        <v>N/A</v>
      </c>
      <c r="G11" s="1">
        <v>1564228.46</v>
      </c>
      <c r="H11" s="7" t="str">
        <f t="shared" si="2"/>
        <v>N/A</v>
      </c>
      <c r="I11" s="8">
        <v>-0.83699999999999997</v>
      </c>
      <c r="J11" s="8">
        <v>10.41</v>
      </c>
      <c r="K11" s="1" t="s">
        <v>735</v>
      </c>
      <c r="L11" s="105" t="str">
        <f t="shared" si="3"/>
        <v>No</v>
      </c>
    </row>
    <row r="12" spans="1:12" x14ac:dyDescent="0.2">
      <c r="A12" s="138" t="s">
        <v>115</v>
      </c>
      <c r="B12" s="1" t="s">
        <v>213</v>
      </c>
      <c r="C12" s="1">
        <v>162694</v>
      </c>
      <c r="D12" s="1" t="s">
        <v>213</v>
      </c>
      <c r="E12" s="1">
        <v>161729</v>
      </c>
      <c r="F12" s="1" t="s">
        <v>213</v>
      </c>
      <c r="G12" s="1">
        <v>162053</v>
      </c>
      <c r="H12" s="1" t="s">
        <v>213</v>
      </c>
      <c r="I12" s="8">
        <v>-0.59299999999999997</v>
      </c>
      <c r="J12" s="8">
        <v>0.20030000000000001</v>
      </c>
      <c r="K12" s="1" t="s">
        <v>735</v>
      </c>
      <c r="L12" s="105" t="str">
        <f t="shared" si="3"/>
        <v>Yes</v>
      </c>
    </row>
    <row r="13" spans="1:12" x14ac:dyDescent="0.2">
      <c r="A13" s="138" t="s">
        <v>446</v>
      </c>
      <c r="B13" s="1" t="s">
        <v>213</v>
      </c>
      <c r="C13" s="1">
        <v>64070</v>
      </c>
      <c r="D13" s="1" t="s">
        <v>213</v>
      </c>
      <c r="E13" s="1">
        <v>63155</v>
      </c>
      <c r="F13" s="1" t="s">
        <v>213</v>
      </c>
      <c r="G13" s="1">
        <v>62656</v>
      </c>
      <c r="H13" s="1" t="s">
        <v>213</v>
      </c>
      <c r="I13" s="8">
        <v>-1.43</v>
      </c>
      <c r="J13" s="8">
        <v>-0.79</v>
      </c>
      <c r="K13" s="1" t="s">
        <v>735</v>
      </c>
      <c r="L13" s="105" t="str">
        <f t="shared" si="3"/>
        <v>Yes</v>
      </c>
    </row>
    <row r="14" spans="1:12" x14ac:dyDescent="0.2">
      <c r="A14" s="138" t="s">
        <v>447</v>
      </c>
      <c r="B14" s="1" t="s">
        <v>213</v>
      </c>
      <c r="C14" s="1">
        <v>97497</v>
      </c>
      <c r="D14" s="1" t="s">
        <v>213</v>
      </c>
      <c r="E14" s="1">
        <v>97657</v>
      </c>
      <c r="F14" s="1" t="s">
        <v>213</v>
      </c>
      <c r="G14" s="1">
        <v>98039</v>
      </c>
      <c r="H14" s="1" t="s">
        <v>213</v>
      </c>
      <c r="I14" s="8">
        <v>0.1641</v>
      </c>
      <c r="J14" s="8">
        <v>0.39119999999999999</v>
      </c>
      <c r="K14" s="1" t="s">
        <v>735</v>
      </c>
      <c r="L14" s="105" t="str">
        <f t="shared" si="3"/>
        <v>Yes</v>
      </c>
    </row>
    <row r="15" spans="1:12" x14ac:dyDescent="0.2">
      <c r="A15" s="137" t="s">
        <v>58</v>
      </c>
      <c r="B15" s="30" t="s">
        <v>213</v>
      </c>
      <c r="C15" s="10">
        <v>8222594274</v>
      </c>
      <c r="D15" s="7" t="str">
        <f t="shared" ref="D15:D20" si="4">IF($B15="N/A","N/A",IF(C15&gt;10,"No",IF(C15&lt;-10,"No","Yes")))</f>
        <v>N/A</v>
      </c>
      <c r="E15" s="10">
        <v>10386197296</v>
      </c>
      <c r="F15" s="7" t="str">
        <f t="shared" ref="F15:F20" si="5">IF($B15="N/A","N/A",IF(E15&gt;10,"No",IF(E15&lt;-10,"No","Yes")))</f>
        <v>N/A</v>
      </c>
      <c r="G15" s="10">
        <v>10083510977</v>
      </c>
      <c r="H15" s="7" t="str">
        <f t="shared" ref="H15:H20" si="6">IF($B15="N/A","N/A",IF(G15&gt;10,"No",IF(G15&lt;-10,"No","Yes")))</f>
        <v>N/A</v>
      </c>
      <c r="I15" s="8">
        <v>26.31</v>
      </c>
      <c r="J15" s="8">
        <v>-2.91</v>
      </c>
      <c r="K15" s="30" t="s">
        <v>734</v>
      </c>
      <c r="L15" s="105" t="str">
        <f t="shared" ref="L15:L20" si="7">IF(J15="Div by 0", "N/A", IF(K15="N/A","N/A", IF(J15&gt;VALUE(MID(K15,1,2)), "No", IF(J15&lt;-1*VALUE(MID(K15,1,2)), "No", "Yes"))))</f>
        <v>Yes</v>
      </c>
    </row>
    <row r="16" spans="1:12" x14ac:dyDescent="0.2">
      <c r="A16" s="137" t="s">
        <v>1107</v>
      </c>
      <c r="B16" s="30" t="s">
        <v>213</v>
      </c>
      <c r="C16" s="10">
        <v>4550.4899496999997</v>
      </c>
      <c r="D16" s="7" t="str">
        <f t="shared" si="4"/>
        <v>N/A</v>
      </c>
      <c r="E16" s="10">
        <v>5803.4536743999997</v>
      </c>
      <c r="F16" s="7" t="str">
        <f t="shared" si="5"/>
        <v>N/A</v>
      </c>
      <c r="G16" s="10">
        <v>5259.8252118999999</v>
      </c>
      <c r="H16" s="7" t="str">
        <f t="shared" si="6"/>
        <v>N/A</v>
      </c>
      <c r="I16" s="8">
        <v>27.53</v>
      </c>
      <c r="J16" s="8">
        <v>-9.3699999999999992</v>
      </c>
      <c r="K16" s="30" t="s">
        <v>734</v>
      </c>
      <c r="L16" s="105" t="str">
        <f t="shared" si="7"/>
        <v>Yes</v>
      </c>
    </row>
    <row r="17" spans="1:12" x14ac:dyDescent="0.2">
      <c r="A17" s="137" t="s">
        <v>1207</v>
      </c>
      <c r="B17" s="30" t="s">
        <v>213</v>
      </c>
      <c r="C17" s="10">
        <v>16947.027113</v>
      </c>
      <c r="D17" s="7" t="str">
        <f t="shared" si="4"/>
        <v>N/A</v>
      </c>
      <c r="E17" s="10">
        <v>16889.979766</v>
      </c>
      <c r="F17" s="7" t="str">
        <f t="shared" si="5"/>
        <v>N/A</v>
      </c>
      <c r="G17" s="10">
        <v>17707.938796999999</v>
      </c>
      <c r="H17" s="7" t="str">
        <f t="shared" si="6"/>
        <v>N/A</v>
      </c>
      <c r="I17" s="8">
        <v>-0.33700000000000002</v>
      </c>
      <c r="J17" s="8">
        <v>4.843</v>
      </c>
      <c r="K17" s="30" t="s">
        <v>734</v>
      </c>
      <c r="L17" s="105" t="str">
        <f t="shared" si="7"/>
        <v>Yes</v>
      </c>
    </row>
    <row r="18" spans="1:12" x14ac:dyDescent="0.2">
      <c r="A18" s="137" t="s">
        <v>1208</v>
      </c>
      <c r="B18" s="30" t="s">
        <v>213</v>
      </c>
      <c r="C18" s="10">
        <v>11670.968477</v>
      </c>
      <c r="D18" s="7" t="str">
        <f t="shared" si="4"/>
        <v>N/A</v>
      </c>
      <c r="E18" s="10">
        <v>12172.075722</v>
      </c>
      <c r="F18" s="7" t="str">
        <f t="shared" si="5"/>
        <v>N/A</v>
      </c>
      <c r="G18" s="10">
        <v>12329.240427000001</v>
      </c>
      <c r="H18" s="7" t="str">
        <f t="shared" si="6"/>
        <v>N/A</v>
      </c>
      <c r="I18" s="8">
        <v>4.2939999999999996</v>
      </c>
      <c r="J18" s="8">
        <v>1.2909999999999999</v>
      </c>
      <c r="K18" s="30" t="s">
        <v>734</v>
      </c>
      <c r="L18" s="105" t="str">
        <f t="shared" si="7"/>
        <v>Yes</v>
      </c>
    </row>
    <row r="19" spans="1:12" x14ac:dyDescent="0.2">
      <c r="A19" s="137" t="s">
        <v>1209</v>
      </c>
      <c r="B19" s="30" t="s">
        <v>213</v>
      </c>
      <c r="C19" s="10">
        <v>2116.3319326000001</v>
      </c>
      <c r="D19" s="7" t="str">
        <f t="shared" si="4"/>
        <v>N/A</v>
      </c>
      <c r="E19" s="10">
        <v>3313.7248494</v>
      </c>
      <c r="F19" s="7" t="str">
        <f t="shared" si="5"/>
        <v>N/A</v>
      </c>
      <c r="G19" s="10">
        <v>2817.2274213000001</v>
      </c>
      <c r="H19" s="7" t="str">
        <f t="shared" si="6"/>
        <v>N/A</v>
      </c>
      <c r="I19" s="8">
        <v>56.58</v>
      </c>
      <c r="J19" s="8">
        <v>-15</v>
      </c>
      <c r="K19" s="30" t="s">
        <v>734</v>
      </c>
      <c r="L19" s="105" t="str">
        <f t="shared" si="7"/>
        <v>Yes</v>
      </c>
    </row>
    <row r="20" spans="1:12" x14ac:dyDescent="0.2">
      <c r="A20" s="137" t="s">
        <v>1210</v>
      </c>
      <c r="B20" s="30" t="s">
        <v>213</v>
      </c>
      <c r="C20" s="10">
        <v>3652.4108270000002</v>
      </c>
      <c r="D20" s="7" t="str">
        <f t="shared" si="4"/>
        <v>N/A</v>
      </c>
      <c r="E20" s="10">
        <v>6271.7740942999999</v>
      </c>
      <c r="F20" s="7" t="str">
        <f t="shared" si="5"/>
        <v>N/A</v>
      </c>
      <c r="G20" s="10">
        <v>5184.5782405999998</v>
      </c>
      <c r="H20" s="7" t="str">
        <f t="shared" si="6"/>
        <v>N/A</v>
      </c>
      <c r="I20" s="8">
        <v>71.72</v>
      </c>
      <c r="J20" s="8">
        <v>-17.3</v>
      </c>
      <c r="K20" s="30" t="s">
        <v>734</v>
      </c>
      <c r="L20" s="105" t="str">
        <f t="shared" si="7"/>
        <v>Yes</v>
      </c>
    </row>
    <row r="21" spans="1:12" x14ac:dyDescent="0.2">
      <c r="A21" s="128" t="s">
        <v>1111</v>
      </c>
      <c r="B21" s="30" t="s">
        <v>213</v>
      </c>
      <c r="C21" s="10">
        <v>4731.9352551000002</v>
      </c>
      <c r="D21" s="7" t="str">
        <f t="shared" ref="D21:D22" si="8">IF($B21="N/A","N/A",IF(C21&gt;10,"No",IF(C21&lt;-10,"No","Yes")))</f>
        <v>N/A</v>
      </c>
      <c r="E21" s="10">
        <v>6179.3108295000002</v>
      </c>
      <c r="F21" s="7" t="str">
        <f t="shared" ref="F21:F22" si="9">IF($B21="N/A","N/A",IF(E21&gt;10,"No",IF(E21&lt;-10,"No","Yes")))</f>
        <v>N/A</v>
      </c>
      <c r="G21" s="10">
        <v>5550.6607182999996</v>
      </c>
      <c r="H21" s="7" t="str">
        <f t="shared" ref="H21:H22" si="10">IF($B21="N/A","N/A",IF(G21&gt;10,"No",IF(G21&lt;-10,"No","Yes")))</f>
        <v>N/A</v>
      </c>
      <c r="I21" s="8">
        <v>30.59</v>
      </c>
      <c r="J21" s="8">
        <v>-10.199999999999999</v>
      </c>
      <c r="K21" s="30" t="s">
        <v>734</v>
      </c>
      <c r="L21" s="105" t="str">
        <f>IF(J21="Div by 0", "N/A", IF(OR(J21="N/A",K21="N/A"),"N/A", IF(J21&gt;VALUE(MID(K21,1,2)), "No", IF(J21&lt;-1*VALUE(MID(K21,1,2)), "No", "Yes"))))</f>
        <v>Yes</v>
      </c>
    </row>
    <row r="22" spans="1:12" x14ac:dyDescent="0.2">
      <c r="A22" s="128" t="s">
        <v>1112</v>
      </c>
      <c r="B22" s="30" t="s">
        <v>213</v>
      </c>
      <c r="C22" s="10">
        <v>4302.8758615999996</v>
      </c>
      <c r="D22" s="7" t="str">
        <f t="shared" si="8"/>
        <v>N/A</v>
      </c>
      <c r="E22" s="10">
        <v>5301.8048957000001</v>
      </c>
      <c r="F22" s="7" t="str">
        <f t="shared" si="9"/>
        <v>N/A</v>
      </c>
      <c r="G22" s="10">
        <v>4871.0241225</v>
      </c>
      <c r="H22" s="7" t="str">
        <f t="shared" si="10"/>
        <v>N/A</v>
      </c>
      <c r="I22" s="8">
        <v>23.22</v>
      </c>
      <c r="J22" s="8">
        <v>-8.1300000000000008</v>
      </c>
      <c r="K22" s="30" t="s">
        <v>734</v>
      </c>
      <c r="L22" s="105" t="str">
        <f>IF(J22="Div by 0", "N/A", IF(OR(J22="N/A",K22="N/A"),"N/A", IF(J22&gt;VALUE(MID(K22,1,2)), "No", IF(J22&lt;-1*VALUE(MID(K22,1,2)), "No", "Yes"))))</f>
        <v>Yes</v>
      </c>
    </row>
    <row r="23" spans="1:12" x14ac:dyDescent="0.2">
      <c r="A23" s="137" t="s">
        <v>1211</v>
      </c>
      <c r="B23" s="30" t="s">
        <v>213</v>
      </c>
      <c r="C23" s="10">
        <v>12098.287668999999</v>
      </c>
      <c r="D23" s="7" t="str">
        <f>IF($B23="N/A","N/A",IF(C23&gt;10,"No",IF(C23&lt;-10,"No","Yes")))</f>
        <v>N/A</v>
      </c>
      <c r="E23" s="10">
        <v>12158.690742000001</v>
      </c>
      <c r="F23" s="7" t="str">
        <f>IF($B23="N/A","N/A",IF(E23&gt;10,"No",IF(E23&lt;-10,"No","Yes")))</f>
        <v>N/A</v>
      </c>
      <c r="G23" s="10">
        <v>12655.270665</v>
      </c>
      <c r="H23" s="7" t="str">
        <f>IF($B23="N/A","N/A",IF(G23&gt;10,"No",IF(G23&lt;-10,"No","Yes")))</f>
        <v>N/A</v>
      </c>
      <c r="I23" s="8">
        <v>0.49930000000000002</v>
      </c>
      <c r="J23" s="8">
        <v>4.0839999999999996</v>
      </c>
      <c r="K23" s="30" t="s">
        <v>734</v>
      </c>
      <c r="L23" s="105" t="str">
        <f>IF(J23="Div by 0", "N/A", IF(K23="N/A","N/A", IF(J23&gt;VALUE(MID(K23,1,2)), "No", IF(J23&lt;-1*VALUE(MID(K23,1,2)), "No", "Yes"))))</f>
        <v>Yes</v>
      </c>
    </row>
    <row r="24" spans="1:12" x14ac:dyDescent="0.2">
      <c r="A24" s="137" t="s">
        <v>1212</v>
      </c>
      <c r="B24" s="30" t="s">
        <v>213</v>
      </c>
      <c r="C24" s="10">
        <v>17328.508459000001</v>
      </c>
      <c r="D24" s="7" t="str">
        <f>IF($B24="N/A","N/A",IF(C24&gt;10,"No",IF(C24&lt;-10,"No","Yes")))</f>
        <v>N/A</v>
      </c>
      <c r="E24" s="10">
        <v>17244.821962000002</v>
      </c>
      <c r="F24" s="7" t="str">
        <f>IF($B24="N/A","N/A",IF(E24&gt;10,"No",IF(E24&lt;-10,"No","Yes")))</f>
        <v>N/A</v>
      </c>
      <c r="G24" s="10">
        <v>18135.788033000001</v>
      </c>
      <c r="H24" s="7" t="str">
        <f>IF($B24="N/A","N/A",IF(G24&gt;10,"No",IF(G24&lt;-10,"No","Yes")))</f>
        <v>N/A</v>
      </c>
      <c r="I24" s="8">
        <v>-0.48299999999999998</v>
      </c>
      <c r="J24" s="8">
        <v>5.1669999999999998</v>
      </c>
      <c r="K24" s="30" t="s">
        <v>734</v>
      </c>
      <c r="L24" s="105" t="str">
        <f>IF(J24="Div by 0", "N/A", IF(K24="N/A","N/A", IF(J24&gt;VALUE(MID(K24,1,2)), "No", IF(J24&lt;-1*VALUE(MID(K24,1,2)), "No", "Yes"))))</f>
        <v>Yes</v>
      </c>
    </row>
    <row r="25" spans="1:12" x14ac:dyDescent="0.2">
      <c r="A25" s="137" t="s">
        <v>1213</v>
      </c>
      <c r="B25" s="30" t="s">
        <v>213</v>
      </c>
      <c r="C25" s="10">
        <v>8768.0555915000004</v>
      </c>
      <c r="D25" s="7" t="str">
        <f>IF($B25="N/A","N/A",IF(C25&gt;10,"No",IF(C25&lt;-10,"No","Yes")))</f>
        <v>N/A</v>
      </c>
      <c r="E25" s="10">
        <v>8945.4632744999999</v>
      </c>
      <c r="F25" s="7" t="str">
        <f>IF($B25="N/A","N/A",IF(E25&gt;10,"No",IF(E25&lt;-10,"No","Yes")))</f>
        <v>N/A</v>
      </c>
      <c r="G25" s="10">
        <v>9289.2385682999993</v>
      </c>
      <c r="H25" s="7" t="str">
        <f>IF($B25="N/A","N/A",IF(G25&gt;10,"No",IF(G25&lt;-10,"No","Yes")))</f>
        <v>N/A</v>
      </c>
      <c r="I25" s="8">
        <v>2.0230000000000001</v>
      </c>
      <c r="J25" s="8">
        <v>3.843</v>
      </c>
      <c r="K25" s="30" t="s">
        <v>734</v>
      </c>
      <c r="L25" s="105" t="str">
        <f>IF(J25="Div by 0", "N/A", IF(K25="N/A","N/A", IF(J25&gt;VALUE(MID(K25,1,2)), "No", IF(J25&lt;-1*VALUE(MID(K25,1,2)), "No", "Yes"))))</f>
        <v>Yes</v>
      </c>
    </row>
    <row r="26" spans="1:12" x14ac:dyDescent="0.2">
      <c r="A26" s="137" t="s">
        <v>1214</v>
      </c>
      <c r="B26" s="30" t="s">
        <v>213</v>
      </c>
      <c r="C26" s="10">
        <v>12423.900979</v>
      </c>
      <c r="D26" s="7" t="str">
        <f t="shared" ref="D26:D27" si="11">IF($B26="N/A","N/A",IF(C26&gt;10,"No",IF(C26&lt;-10,"No","Yes")))</f>
        <v>N/A</v>
      </c>
      <c r="E26" s="10">
        <v>12382.550377</v>
      </c>
      <c r="F26" s="7" t="str">
        <f t="shared" ref="F26:F30" si="12">IF($B26="N/A","N/A",IF(E26&gt;10,"No",IF(E26&lt;-10,"No","Yes")))</f>
        <v>N/A</v>
      </c>
      <c r="G26" s="10">
        <v>12813.839564</v>
      </c>
      <c r="H26" s="7" t="str">
        <f t="shared" ref="H26:H27" si="13">IF($B26="N/A","N/A",IF(G26&gt;10,"No",IF(G26&lt;-10,"No","Yes")))</f>
        <v>N/A</v>
      </c>
      <c r="I26" s="8">
        <v>-0.33300000000000002</v>
      </c>
      <c r="J26" s="8">
        <v>3.4830000000000001</v>
      </c>
      <c r="K26" s="30" t="s">
        <v>734</v>
      </c>
      <c r="L26" s="105" t="str">
        <f>IF(J26="Div by 0", "N/A", IF(OR(J26="N/A",K26="N/A"),"N/A", IF(J26&gt;VALUE(MID(K26,1,2)), "No", IF(J26&lt;-1*VALUE(MID(K26,1,2)), "No", "Yes"))))</f>
        <v>Yes</v>
      </c>
    </row>
    <row r="27" spans="1:12" x14ac:dyDescent="0.2">
      <c r="A27" s="137" t="s">
        <v>1215</v>
      </c>
      <c r="B27" s="30" t="s">
        <v>213</v>
      </c>
      <c r="C27" s="10">
        <v>11500.712371</v>
      </c>
      <c r="D27" s="7" t="str">
        <f t="shared" si="11"/>
        <v>N/A</v>
      </c>
      <c r="E27" s="10">
        <v>11752.313373000001</v>
      </c>
      <c r="F27" s="7" t="str">
        <f t="shared" si="12"/>
        <v>N/A</v>
      </c>
      <c r="G27" s="10">
        <v>12370.359490999999</v>
      </c>
      <c r="H27" s="7" t="str">
        <f t="shared" si="13"/>
        <v>N/A</v>
      </c>
      <c r="I27" s="8">
        <v>2.1880000000000002</v>
      </c>
      <c r="J27" s="8">
        <v>5.2590000000000003</v>
      </c>
      <c r="K27" s="30" t="s">
        <v>734</v>
      </c>
      <c r="L27" s="105" t="str">
        <f>IF(J27="Div by 0", "N/A", IF(OR(J27="N/A",K27="N/A"),"N/A", IF(J27&gt;VALUE(MID(K27,1,2)), "No", IF(J27&lt;-1*VALUE(MID(K27,1,2)), "No", "Yes"))))</f>
        <v>Yes</v>
      </c>
    </row>
    <row r="28" spans="1:12" x14ac:dyDescent="0.2">
      <c r="A28" s="156" t="s">
        <v>1216</v>
      </c>
      <c r="B28" s="10" t="s">
        <v>213</v>
      </c>
      <c r="C28" s="10" t="s">
        <v>1748</v>
      </c>
      <c r="D28" s="7" t="str">
        <f t="shared" ref="D28:D30" si="14">IF($B28="N/A","N/A",IF(C28&gt;10,"No",IF(C28&lt;-10,"No","Yes")))</f>
        <v>N/A</v>
      </c>
      <c r="E28" s="10" t="s">
        <v>1748</v>
      </c>
      <c r="F28" s="7" t="str">
        <f t="shared" si="12"/>
        <v>N/A</v>
      </c>
      <c r="G28" s="10" t="s">
        <v>1748</v>
      </c>
      <c r="H28" s="7" t="str">
        <f t="shared" ref="H28:H30" si="15">IF($B28="N/A","N/A",IF(G28&gt;10,"No",IF(G28&lt;-10,"No","Yes")))</f>
        <v>N/A</v>
      </c>
      <c r="I28" s="8" t="s">
        <v>1748</v>
      </c>
      <c r="J28" s="8" t="s">
        <v>1748</v>
      </c>
      <c r="K28" s="28" t="s">
        <v>734</v>
      </c>
      <c r="L28" s="105" t="str">
        <f>IF(J28="Div by 0", "N/A", IF(OR(J28="N/A",K28="N/A"),"N/A", IF(J28&gt;VALUE(MID(K28,1,2)), "No", IF(J28&lt;-1*VALUE(MID(K28,1,2)), "No", "Yes"))))</f>
        <v>N/A</v>
      </c>
    </row>
    <row r="29" spans="1:12" x14ac:dyDescent="0.2">
      <c r="A29" s="156" t="s">
        <v>1217</v>
      </c>
      <c r="B29" s="10" t="s">
        <v>213</v>
      </c>
      <c r="C29" s="10" t="s">
        <v>1748</v>
      </c>
      <c r="D29" s="7" t="str">
        <f t="shared" si="14"/>
        <v>N/A</v>
      </c>
      <c r="E29" s="10" t="s">
        <v>1748</v>
      </c>
      <c r="F29" s="7" t="str">
        <f t="shared" si="12"/>
        <v>N/A</v>
      </c>
      <c r="G29" s="10" t="s">
        <v>1748</v>
      </c>
      <c r="H29" s="7" t="str">
        <f t="shared" si="15"/>
        <v>N/A</v>
      </c>
      <c r="I29" s="8" t="s">
        <v>1748</v>
      </c>
      <c r="J29" s="8" t="s">
        <v>1748</v>
      </c>
      <c r="K29" s="28" t="s">
        <v>734</v>
      </c>
      <c r="L29" s="105" t="str">
        <f t="shared" ref="L29:L30" si="16">IF(J29="Div by 0", "N/A", IF(OR(J29="N/A",K29="N/A"),"N/A", IF(J29&gt;VALUE(MID(K29,1,2)), "No", IF(J29&lt;-1*VALUE(MID(K29,1,2)), "No", "Yes"))))</f>
        <v>N/A</v>
      </c>
    </row>
    <row r="30" spans="1:12" x14ac:dyDescent="0.2">
      <c r="A30" s="156" t="s">
        <v>1218</v>
      </c>
      <c r="B30" s="10" t="s">
        <v>213</v>
      </c>
      <c r="C30" s="10" t="s">
        <v>1748</v>
      </c>
      <c r="D30" s="7" t="str">
        <f t="shared" si="14"/>
        <v>N/A</v>
      </c>
      <c r="E30" s="10" t="s">
        <v>1748</v>
      </c>
      <c r="F30" s="7" t="str">
        <f t="shared" si="12"/>
        <v>N/A</v>
      </c>
      <c r="G30" s="10" t="s">
        <v>1748</v>
      </c>
      <c r="H30" s="7" t="str">
        <f t="shared" si="15"/>
        <v>N/A</v>
      </c>
      <c r="I30" s="8" t="s">
        <v>1748</v>
      </c>
      <c r="J30" s="8" t="s">
        <v>1748</v>
      </c>
      <c r="K30" s="28" t="s">
        <v>734</v>
      </c>
      <c r="L30" s="105" t="str">
        <f t="shared" si="16"/>
        <v>N/A</v>
      </c>
    </row>
    <row r="31" spans="1:12" x14ac:dyDescent="0.2">
      <c r="A31" s="168" t="s">
        <v>2</v>
      </c>
      <c r="B31" s="22" t="s">
        <v>213</v>
      </c>
      <c r="C31" s="9">
        <v>96.510233435000004</v>
      </c>
      <c r="D31" s="27" t="str">
        <f t="shared" ref="D31:D69" si="17">IF($B31="N/A","N/A",IF(C31&gt;10,"No",IF(C31&lt;-10,"No","Yes")))</f>
        <v>N/A</v>
      </c>
      <c r="E31" s="9">
        <v>96.202123533999995</v>
      </c>
      <c r="F31" s="27" t="str">
        <f t="shared" ref="F31:F69" si="18">IF($B31="N/A","N/A",IF(E31&gt;10,"No",IF(E31&lt;-10,"No","Yes")))</f>
        <v>N/A</v>
      </c>
      <c r="G31" s="9">
        <v>96.098965041</v>
      </c>
      <c r="H31" s="27" t="str">
        <f t="shared" ref="H31:H69" si="19">IF($B31="N/A","N/A",IF(G31&gt;10,"No",IF(G31&lt;-10,"No","Yes")))</f>
        <v>N/A</v>
      </c>
      <c r="I31" s="8">
        <v>-0.31900000000000001</v>
      </c>
      <c r="J31" s="8">
        <v>-0.107</v>
      </c>
      <c r="K31" s="28" t="s">
        <v>734</v>
      </c>
      <c r="L31" s="105" t="str">
        <f t="shared" ref="L31:L99" si="20">IF(J31="Div by 0", "N/A", IF(K31="N/A","N/A", IF(J31&gt;VALUE(MID(K31,1,2)), "No", IF(J31&lt;-1*VALUE(MID(K31,1,2)), "No", "Yes"))))</f>
        <v>Yes</v>
      </c>
    </row>
    <row r="32" spans="1:12" x14ac:dyDescent="0.2">
      <c r="A32" s="168" t="s">
        <v>22</v>
      </c>
      <c r="B32" s="22" t="s">
        <v>213</v>
      </c>
      <c r="C32" s="1">
        <v>1743910</v>
      </c>
      <c r="D32" s="27" t="str">
        <f t="shared" si="17"/>
        <v>N/A</v>
      </c>
      <c r="E32" s="1">
        <v>1721689</v>
      </c>
      <c r="F32" s="27" t="str">
        <f t="shared" si="18"/>
        <v>N/A</v>
      </c>
      <c r="G32" s="1">
        <v>1842295</v>
      </c>
      <c r="H32" s="27" t="str">
        <f t="shared" si="19"/>
        <v>N/A</v>
      </c>
      <c r="I32" s="8">
        <v>-1.27</v>
      </c>
      <c r="J32" s="8">
        <v>7.0049999999999999</v>
      </c>
      <c r="K32" s="28" t="s">
        <v>734</v>
      </c>
      <c r="L32" s="105" t="str">
        <f t="shared" si="20"/>
        <v>Yes</v>
      </c>
    </row>
    <row r="33" spans="1:12" x14ac:dyDescent="0.2">
      <c r="A33" s="168" t="s">
        <v>448</v>
      </c>
      <c r="B33" s="30" t="s">
        <v>213</v>
      </c>
      <c r="C33" s="1">
        <v>62912</v>
      </c>
      <c r="D33" s="1" t="str">
        <f t="shared" si="17"/>
        <v>N/A</v>
      </c>
      <c r="E33" s="1">
        <v>62668</v>
      </c>
      <c r="F33" s="1" t="str">
        <f t="shared" si="18"/>
        <v>N/A</v>
      </c>
      <c r="G33" s="1">
        <v>61942</v>
      </c>
      <c r="H33" s="7" t="str">
        <f t="shared" si="19"/>
        <v>N/A</v>
      </c>
      <c r="I33" s="8">
        <v>-0.38800000000000001</v>
      </c>
      <c r="J33" s="8">
        <v>-1.1599999999999999</v>
      </c>
      <c r="K33" s="30" t="s">
        <v>734</v>
      </c>
      <c r="L33" s="105" t="str">
        <f t="shared" si="20"/>
        <v>Yes</v>
      </c>
    </row>
    <row r="34" spans="1:12" x14ac:dyDescent="0.2">
      <c r="A34" s="168" t="s">
        <v>1219</v>
      </c>
      <c r="B34" s="3" t="s">
        <v>213</v>
      </c>
      <c r="C34" s="1">
        <v>27021</v>
      </c>
      <c r="D34" s="5" t="str">
        <f t="shared" ref="D34:D38" si="21">IF($B34="N/A","N/A",IF(C34&lt;0,"No","Yes"))</f>
        <v>N/A</v>
      </c>
      <c r="E34" s="1">
        <v>26424</v>
      </c>
      <c r="F34" s="5" t="str">
        <f t="shared" ref="F34:F38" si="22">IF($B34="N/A","N/A",IF(E34&lt;0,"No","Yes"))</f>
        <v>N/A</v>
      </c>
      <c r="G34" s="1">
        <v>26144</v>
      </c>
      <c r="H34" s="5" t="str">
        <f t="shared" ref="H34:H38" si="23">IF($B34="N/A","N/A",IF(G34&lt;0,"No","Yes"))</f>
        <v>N/A</v>
      </c>
      <c r="I34" s="8">
        <v>-2.21</v>
      </c>
      <c r="J34" s="8">
        <v>-1.06</v>
      </c>
      <c r="K34" s="1" t="s">
        <v>734</v>
      </c>
      <c r="L34" s="105" t="str">
        <f t="shared" si="20"/>
        <v>Yes</v>
      </c>
    </row>
    <row r="35" spans="1:12" x14ac:dyDescent="0.2">
      <c r="A35" s="168" t="s">
        <v>1220</v>
      </c>
      <c r="B35" s="3" t="s">
        <v>213</v>
      </c>
      <c r="C35" s="1">
        <v>2255</v>
      </c>
      <c r="D35" s="5" t="str">
        <f t="shared" si="21"/>
        <v>N/A</v>
      </c>
      <c r="E35" s="1">
        <v>2308</v>
      </c>
      <c r="F35" s="5" t="str">
        <f t="shared" si="22"/>
        <v>N/A</v>
      </c>
      <c r="G35" s="1">
        <v>2216</v>
      </c>
      <c r="H35" s="5" t="str">
        <f t="shared" si="23"/>
        <v>N/A</v>
      </c>
      <c r="I35" s="8">
        <v>2.35</v>
      </c>
      <c r="J35" s="8">
        <v>-3.99</v>
      </c>
      <c r="K35" s="1" t="s">
        <v>734</v>
      </c>
      <c r="L35" s="105" t="str">
        <f t="shared" si="20"/>
        <v>Yes</v>
      </c>
    </row>
    <row r="36" spans="1:12" x14ac:dyDescent="0.2">
      <c r="A36" s="168" t="s">
        <v>1221</v>
      </c>
      <c r="B36" s="3" t="s">
        <v>213</v>
      </c>
      <c r="C36" s="1">
        <v>1423</v>
      </c>
      <c r="D36" s="5" t="str">
        <f t="shared" si="21"/>
        <v>N/A</v>
      </c>
      <c r="E36" s="1">
        <v>1592</v>
      </c>
      <c r="F36" s="5" t="str">
        <f t="shared" si="22"/>
        <v>N/A</v>
      </c>
      <c r="G36" s="1">
        <v>1613</v>
      </c>
      <c r="H36" s="5" t="str">
        <f t="shared" si="23"/>
        <v>N/A</v>
      </c>
      <c r="I36" s="8">
        <v>11.88</v>
      </c>
      <c r="J36" s="8">
        <v>1.319</v>
      </c>
      <c r="K36" s="1" t="s">
        <v>734</v>
      </c>
      <c r="L36" s="105" t="str">
        <f t="shared" si="20"/>
        <v>Yes</v>
      </c>
    </row>
    <row r="37" spans="1:12" x14ac:dyDescent="0.2">
      <c r="A37" s="168" t="s">
        <v>1222</v>
      </c>
      <c r="B37" s="3" t="s">
        <v>213</v>
      </c>
      <c r="C37" s="1">
        <v>32213</v>
      </c>
      <c r="D37" s="5" t="str">
        <f t="shared" si="21"/>
        <v>N/A</v>
      </c>
      <c r="E37" s="1">
        <v>32344</v>
      </c>
      <c r="F37" s="5" t="str">
        <f t="shared" si="22"/>
        <v>N/A</v>
      </c>
      <c r="G37" s="1">
        <v>31969</v>
      </c>
      <c r="H37" s="5" t="str">
        <f t="shared" si="23"/>
        <v>N/A</v>
      </c>
      <c r="I37" s="8">
        <v>0.40670000000000001</v>
      </c>
      <c r="J37" s="8">
        <v>-1.1599999999999999</v>
      </c>
      <c r="K37" s="1" t="s">
        <v>734</v>
      </c>
      <c r="L37" s="105" t="str">
        <f t="shared" si="20"/>
        <v>Yes</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283013</v>
      </c>
      <c r="D39" s="1" t="str">
        <f t="shared" si="17"/>
        <v>N/A</v>
      </c>
      <c r="E39" s="1">
        <v>288131</v>
      </c>
      <c r="F39" s="1" t="str">
        <f t="shared" si="18"/>
        <v>N/A</v>
      </c>
      <c r="G39" s="1">
        <v>289796</v>
      </c>
      <c r="H39" s="7" t="str">
        <f t="shared" si="19"/>
        <v>N/A</v>
      </c>
      <c r="I39" s="8">
        <v>1.8080000000000001</v>
      </c>
      <c r="J39" s="8">
        <v>0.57789999999999997</v>
      </c>
      <c r="K39" s="30" t="s">
        <v>734</v>
      </c>
      <c r="L39" s="105" t="str">
        <f t="shared" si="20"/>
        <v>Yes</v>
      </c>
    </row>
    <row r="40" spans="1:12" x14ac:dyDescent="0.2">
      <c r="A40" s="168" t="s">
        <v>1224</v>
      </c>
      <c r="B40" s="3" t="s">
        <v>213</v>
      </c>
      <c r="C40" s="1">
        <v>239840</v>
      </c>
      <c r="D40" s="5" t="str">
        <f t="shared" ref="D40:D45" si="24">IF($B40="N/A","N/A",IF(C40&lt;0,"No","Yes"))</f>
        <v>N/A</v>
      </c>
      <c r="E40" s="1">
        <v>243219</v>
      </c>
      <c r="F40" s="5" t="str">
        <f t="shared" ref="F40:F45" si="25">IF($B40="N/A","N/A",IF(E40&lt;0,"No","Yes"))</f>
        <v>N/A</v>
      </c>
      <c r="G40" s="1">
        <v>246961</v>
      </c>
      <c r="H40" s="5" t="str">
        <f t="shared" ref="H40:H45" si="26">IF($B40="N/A","N/A",IF(G40&lt;0,"No","Yes"))</f>
        <v>N/A</v>
      </c>
      <c r="I40" s="8">
        <v>1.409</v>
      </c>
      <c r="J40" s="8">
        <v>1.5389999999999999</v>
      </c>
      <c r="K40" s="1" t="s">
        <v>734</v>
      </c>
      <c r="L40" s="105" t="str">
        <f t="shared" si="20"/>
        <v>Yes</v>
      </c>
    </row>
    <row r="41" spans="1:12" x14ac:dyDescent="0.2">
      <c r="A41" s="168" t="s">
        <v>1225</v>
      </c>
      <c r="B41" s="3" t="s">
        <v>213</v>
      </c>
      <c r="C41" s="1">
        <v>3255</v>
      </c>
      <c r="D41" s="5" t="str">
        <f t="shared" si="24"/>
        <v>N/A</v>
      </c>
      <c r="E41" s="1">
        <v>2675</v>
      </c>
      <c r="F41" s="5" t="str">
        <f t="shared" si="25"/>
        <v>N/A</v>
      </c>
      <c r="G41" s="1">
        <v>1688</v>
      </c>
      <c r="H41" s="5" t="str">
        <f t="shared" si="26"/>
        <v>N/A</v>
      </c>
      <c r="I41" s="8">
        <v>-17.8</v>
      </c>
      <c r="J41" s="8">
        <v>-36.9</v>
      </c>
      <c r="K41" s="1" t="s">
        <v>734</v>
      </c>
      <c r="L41" s="105" t="str">
        <f t="shared" si="20"/>
        <v>No</v>
      </c>
    </row>
    <row r="42" spans="1:12" x14ac:dyDescent="0.2">
      <c r="A42" s="168" t="s">
        <v>1226</v>
      </c>
      <c r="B42" s="3" t="s">
        <v>213</v>
      </c>
      <c r="C42" s="1">
        <v>2863</v>
      </c>
      <c r="D42" s="5" t="str">
        <f t="shared" si="24"/>
        <v>N/A</v>
      </c>
      <c r="E42" s="1">
        <v>3177</v>
      </c>
      <c r="F42" s="5" t="str">
        <f t="shared" si="25"/>
        <v>N/A</v>
      </c>
      <c r="G42" s="1">
        <v>2769</v>
      </c>
      <c r="H42" s="5" t="str">
        <f t="shared" si="26"/>
        <v>N/A</v>
      </c>
      <c r="I42" s="8">
        <v>10.97</v>
      </c>
      <c r="J42" s="8">
        <v>-12.8</v>
      </c>
      <c r="K42" s="1" t="s">
        <v>734</v>
      </c>
      <c r="L42" s="105" t="str">
        <f t="shared" si="20"/>
        <v>Yes</v>
      </c>
    </row>
    <row r="43" spans="1:12" x14ac:dyDescent="0.2">
      <c r="A43" s="168" t="s">
        <v>1227</v>
      </c>
      <c r="B43" s="3" t="s">
        <v>213</v>
      </c>
      <c r="C43" s="1">
        <v>4625</v>
      </c>
      <c r="D43" s="5" t="str">
        <f t="shared" si="24"/>
        <v>N/A</v>
      </c>
      <c r="E43" s="1">
        <v>4533</v>
      </c>
      <c r="F43" s="5" t="str">
        <f t="shared" si="25"/>
        <v>N/A</v>
      </c>
      <c r="G43" s="1">
        <v>4066</v>
      </c>
      <c r="H43" s="5" t="str">
        <f t="shared" si="26"/>
        <v>N/A</v>
      </c>
      <c r="I43" s="8">
        <v>-1.99</v>
      </c>
      <c r="J43" s="8">
        <v>-10.3</v>
      </c>
      <c r="K43" s="1" t="s">
        <v>734</v>
      </c>
      <c r="L43" s="105" t="str">
        <f t="shared" si="20"/>
        <v>Yes</v>
      </c>
    </row>
    <row r="44" spans="1:12" x14ac:dyDescent="0.2">
      <c r="A44" s="168" t="s">
        <v>1228</v>
      </c>
      <c r="B44" s="3" t="s">
        <v>213</v>
      </c>
      <c r="C44" s="1">
        <v>32430</v>
      </c>
      <c r="D44" s="5" t="str">
        <f t="shared" si="24"/>
        <v>N/A</v>
      </c>
      <c r="E44" s="1">
        <v>34527</v>
      </c>
      <c r="F44" s="5" t="str">
        <f t="shared" si="25"/>
        <v>N/A</v>
      </c>
      <c r="G44" s="1">
        <v>34312</v>
      </c>
      <c r="H44" s="5" t="str">
        <f t="shared" si="26"/>
        <v>N/A</v>
      </c>
      <c r="I44" s="8">
        <v>6.4660000000000002</v>
      </c>
      <c r="J44" s="8">
        <v>-0.623</v>
      </c>
      <c r="K44" s="1" t="s">
        <v>734</v>
      </c>
      <c r="L44" s="105" t="str">
        <f t="shared" si="20"/>
        <v>Yes</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1105622</v>
      </c>
      <c r="D46" s="1" t="str">
        <f t="shared" si="17"/>
        <v>N/A</v>
      </c>
      <c r="E46" s="1">
        <v>1105982</v>
      </c>
      <c r="F46" s="1" t="str">
        <f t="shared" si="18"/>
        <v>N/A</v>
      </c>
      <c r="G46" s="1">
        <v>1193701</v>
      </c>
      <c r="H46" s="7" t="str">
        <f t="shared" si="19"/>
        <v>N/A</v>
      </c>
      <c r="I46" s="8">
        <v>3.2599999999999997E-2</v>
      </c>
      <c r="J46" s="8">
        <v>7.931</v>
      </c>
      <c r="K46" s="30" t="s">
        <v>734</v>
      </c>
      <c r="L46" s="105" t="str">
        <f t="shared" si="20"/>
        <v>Yes</v>
      </c>
    </row>
    <row r="47" spans="1:12" x14ac:dyDescent="0.2">
      <c r="A47" s="168" t="s">
        <v>1230</v>
      </c>
      <c r="B47" s="3" t="s">
        <v>213</v>
      </c>
      <c r="C47" s="1">
        <v>232289</v>
      </c>
      <c r="D47" s="5" t="str">
        <f t="shared" ref="D47:D53" si="27">IF($B47="N/A","N/A",IF(C47&lt;0,"No","Yes"))</f>
        <v>N/A</v>
      </c>
      <c r="E47" s="1">
        <v>234364</v>
      </c>
      <c r="F47" s="5" t="str">
        <f t="shared" ref="F47:F53" si="28">IF($B47="N/A","N/A",IF(E47&lt;0,"No","Yes"))</f>
        <v>N/A</v>
      </c>
      <c r="G47" s="1">
        <v>295548</v>
      </c>
      <c r="H47" s="5" t="str">
        <f t="shared" ref="H47:H53" si="29">IF($B47="N/A","N/A",IF(G47&lt;0,"No","Yes"))</f>
        <v>N/A</v>
      </c>
      <c r="I47" s="8">
        <v>0.89329999999999998</v>
      </c>
      <c r="J47" s="8">
        <v>26.11</v>
      </c>
      <c r="K47" s="1" t="s">
        <v>734</v>
      </c>
      <c r="L47" s="105" t="str">
        <f t="shared" si="20"/>
        <v>Yes</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104</v>
      </c>
      <c r="D49" s="5" t="str">
        <f t="shared" si="27"/>
        <v>N/A</v>
      </c>
      <c r="E49" s="1">
        <v>96</v>
      </c>
      <c r="F49" s="5" t="str">
        <f t="shared" si="28"/>
        <v>N/A</v>
      </c>
      <c r="G49" s="1">
        <v>117</v>
      </c>
      <c r="H49" s="5" t="str">
        <f t="shared" si="29"/>
        <v>N/A</v>
      </c>
      <c r="I49" s="8">
        <v>-7.69</v>
      </c>
      <c r="J49" s="8">
        <v>21.88</v>
      </c>
      <c r="K49" s="1" t="s">
        <v>734</v>
      </c>
      <c r="L49" s="105" t="str">
        <f t="shared" si="20"/>
        <v>Yes</v>
      </c>
    </row>
    <row r="50" spans="1:12" x14ac:dyDescent="0.2">
      <c r="A50" s="168" t="s">
        <v>1233</v>
      </c>
      <c r="B50" s="3" t="s">
        <v>213</v>
      </c>
      <c r="C50" s="1">
        <v>702080</v>
      </c>
      <c r="D50" s="5" t="str">
        <f t="shared" si="27"/>
        <v>N/A</v>
      </c>
      <c r="E50" s="1">
        <v>700735</v>
      </c>
      <c r="F50" s="5" t="str">
        <f t="shared" si="28"/>
        <v>N/A</v>
      </c>
      <c r="G50" s="1">
        <v>716539</v>
      </c>
      <c r="H50" s="5" t="str">
        <f t="shared" si="29"/>
        <v>N/A</v>
      </c>
      <c r="I50" s="8">
        <v>-0.192</v>
      </c>
      <c r="J50" s="8">
        <v>2.2549999999999999</v>
      </c>
      <c r="K50" s="1" t="s">
        <v>734</v>
      </c>
      <c r="L50" s="105" t="str">
        <f t="shared" si="20"/>
        <v>Yes</v>
      </c>
    </row>
    <row r="51" spans="1:12" x14ac:dyDescent="0.2">
      <c r="A51" s="168" t="s">
        <v>1234</v>
      </c>
      <c r="B51" s="3" t="s">
        <v>213</v>
      </c>
      <c r="C51" s="1">
        <v>140215</v>
      </c>
      <c r="D51" s="5" t="str">
        <f t="shared" si="27"/>
        <v>N/A</v>
      </c>
      <c r="E51" s="1">
        <v>141024</v>
      </c>
      <c r="F51" s="5" t="str">
        <f t="shared" si="28"/>
        <v>N/A</v>
      </c>
      <c r="G51" s="1">
        <v>153170</v>
      </c>
      <c r="H51" s="5" t="str">
        <f t="shared" si="29"/>
        <v>N/A</v>
      </c>
      <c r="I51" s="8">
        <v>0.57699999999999996</v>
      </c>
      <c r="J51" s="8">
        <v>8.6129999999999995</v>
      </c>
      <c r="K51" s="1" t="s">
        <v>734</v>
      </c>
      <c r="L51" s="105" t="str">
        <f t="shared" si="20"/>
        <v>Yes</v>
      </c>
    </row>
    <row r="52" spans="1:12" x14ac:dyDescent="0.2">
      <c r="A52" s="168" t="s">
        <v>1235</v>
      </c>
      <c r="B52" s="3" t="s">
        <v>213</v>
      </c>
      <c r="C52" s="1">
        <v>29713</v>
      </c>
      <c r="D52" s="5" t="str">
        <f t="shared" si="27"/>
        <v>N/A</v>
      </c>
      <c r="E52" s="1">
        <v>29722</v>
      </c>
      <c r="F52" s="5" t="str">
        <f t="shared" si="28"/>
        <v>N/A</v>
      </c>
      <c r="G52" s="1">
        <v>28307</v>
      </c>
      <c r="H52" s="5" t="str">
        <f t="shared" si="29"/>
        <v>N/A</v>
      </c>
      <c r="I52" s="8">
        <v>3.0300000000000001E-2</v>
      </c>
      <c r="J52" s="8">
        <v>-4.76</v>
      </c>
      <c r="K52" s="1" t="s">
        <v>734</v>
      </c>
      <c r="L52" s="105" t="str">
        <f t="shared" si="20"/>
        <v>Yes</v>
      </c>
    </row>
    <row r="53" spans="1:12" x14ac:dyDescent="0.2">
      <c r="A53" s="168" t="s">
        <v>1236</v>
      </c>
      <c r="B53" s="3" t="s">
        <v>213</v>
      </c>
      <c r="C53" s="1">
        <v>1221</v>
      </c>
      <c r="D53" s="5" t="str">
        <f t="shared" si="27"/>
        <v>N/A</v>
      </c>
      <c r="E53" s="1">
        <v>41</v>
      </c>
      <c r="F53" s="5" t="str">
        <f t="shared" si="28"/>
        <v>N/A</v>
      </c>
      <c r="G53" s="1">
        <v>20</v>
      </c>
      <c r="H53" s="5" t="str">
        <f t="shared" si="29"/>
        <v>N/A</v>
      </c>
      <c r="I53" s="8">
        <v>-96.6</v>
      </c>
      <c r="J53" s="8">
        <v>-51.2</v>
      </c>
      <c r="K53" s="1" t="s">
        <v>734</v>
      </c>
      <c r="L53" s="105" t="str">
        <f t="shared" si="20"/>
        <v>No</v>
      </c>
    </row>
    <row r="54" spans="1:12" x14ac:dyDescent="0.2">
      <c r="A54" s="168" t="s">
        <v>451</v>
      </c>
      <c r="B54" s="30" t="s">
        <v>213</v>
      </c>
      <c r="C54" s="1">
        <v>292363</v>
      </c>
      <c r="D54" s="1" t="str">
        <f t="shared" si="17"/>
        <v>N/A</v>
      </c>
      <c r="E54" s="1">
        <v>264908</v>
      </c>
      <c r="F54" s="1" t="str">
        <f t="shared" si="18"/>
        <v>N/A</v>
      </c>
      <c r="G54" s="1">
        <v>296856</v>
      </c>
      <c r="H54" s="7" t="str">
        <f t="shared" si="19"/>
        <v>N/A</v>
      </c>
      <c r="I54" s="8">
        <v>-9.39</v>
      </c>
      <c r="J54" s="8">
        <v>12.06</v>
      </c>
      <c r="K54" s="30" t="s">
        <v>734</v>
      </c>
      <c r="L54" s="105" t="str">
        <f t="shared" si="20"/>
        <v>Yes</v>
      </c>
    </row>
    <row r="55" spans="1:12" x14ac:dyDescent="0.2">
      <c r="A55" s="168" t="s">
        <v>1237</v>
      </c>
      <c r="B55" s="3" t="s">
        <v>213</v>
      </c>
      <c r="C55" s="1">
        <v>127505</v>
      </c>
      <c r="D55" s="5" t="str">
        <f t="shared" ref="D55:D60" si="30">IF($B55="N/A","N/A",IF(C55&lt;0,"No","Yes"))</f>
        <v>N/A</v>
      </c>
      <c r="E55" s="1">
        <v>124746</v>
      </c>
      <c r="F55" s="5" t="str">
        <f t="shared" ref="F55:F60" si="31">IF($B55="N/A","N/A",IF(E55&lt;0,"No","Yes"))</f>
        <v>N/A</v>
      </c>
      <c r="G55" s="1">
        <v>155140</v>
      </c>
      <c r="H55" s="5" t="str">
        <f t="shared" ref="H55:H60" si="32">IF($B55="N/A","N/A",IF(G55&lt;0,"No","Yes"))</f>
        <v>N/A</v>
      </c>
      <c r="I55" s="8">
        <v>-2.16</v>
      </c>
      <c r="J55" s="8">
        <v>24.36</v>
      </c>
      <c r="K55" s="1" t="s">
        <v>734</v>
      </c>
      <c r="L55" s="105" t="str">
        <f t="shared" si="20"/>
        <v>Yes</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11</v>
      </c>
      <c r="D57" s="5" t="str">
        <f t="shared" si="30"/>
        <v>N/A</v>
      </c>
      <c r="E57" s="1">
        <v>11</v>
      </c>
      <c r="F57" s="5" t="str">
        <f t="shared" si="31"/>
        <v>N/A</v>
      </c>
      <c r="G57" s="1">
        <v>11</v>
      </c>
      <c r="H57" s="5" t="str">
        <f t="shared" si="32"/>
        <v>N/A</v>
      </c>
      <c r="I57" s="8">
        <v>300</v>
      </c>
      <c r="J57" s="8">
        <v>-50</v>
      </c>
      <c r="K57" s="1" t="s">
        <v>734</v>
      </c>
      <c r="L57" s="105" t="str">
        <f t="shared" si="20"/>
        <v>No</v>
      </c>
    </row>
    <row r="58" spans="1:12" x14ac:dyDescent="0.2">
      <c r="A58" s="168" t="s">
        <v>1240</v>
      </c>
      <c r="B58" s="3" t="s">
        <v>213</v>
      </c>
      <c r="C58" s="1">
        <v>96321</v>
      </c>
      <c r="D58" s="5" t="str">
        <f t="shared" si="30"/>
        <v>N/A</v>
      </c>
      <c r="E58" s="1">
        <v>91998</v>
      </c>
      <c r="F58" s="5" t="str">
        <f t="shared" si="31"/>
        <v>N/A</v>
      </c>
      <c r="G58" s="1">
        <v>101564</v>
      </c>
      <c r="H58" s="5" t="str">
        <f t="shared" si="32"/>
        <v>N/A</v>
      </c>
      <c r="I58" s="8">
        <v>-4.49</v>
      </c>
      <c r="J58" s="8">
        <v>10.4</v>
      </c>
      <c r="K58" s="1" t="s">
        <v>734</v>
      </c>
      <c r="L58" s="105" t="str">
        <f t="shared" si="20"/>
        <v>Yes</v>
      </c>
    </row>
    <row r="59" spans="1:12" x14ac:dyDescent="0.2">
      <c r="A59" s="168" t="s">
        <v>1241</v>
      </c>
      <c r="B59" s="3" t="s">
        <v>213</v>
      </c>
      <c r="C59" s="1">
        <v>34205</v>
      </c>
      <c r="D59" s="5" t="str">
        <f t="shared" si="30"/>
        <v>N/A</v>
      </c>
      <c r="E59" s="1">
        <v>32595</v>
      </c>
      <c r="F59" s="5" t="str">
        <f t="shared" si="31"/>
        <v>N/A</v>
      </c>
      <c r="G59" s="1">
        <v>37681</v>
      </c>
      <c r="H59" s="5" t="str">
        <f t="shared" si="32"/>
        <v>N/A</v>
      </c>
      <c r="I59" s="8">
        <v>-4.71</v>
      </c>
      <c r="J59" s="8">
        <v>15.6</v>
      </c>
      <c r="K59" s="1" t="s">
        <v>734</v>
      </c>
      <c r="L59" s="105" t="str">
        <f t="shared" si="20"/>
        <v>Yes</v>
      </c>
    </row>
    <row r="60" spans="1:12" x14ac:dyDescent="0.2">
      <c r="A60" s="168" t="s">
        <v>1242</v>
      </c>
      <c r="B60" s="3" t="s">
        <v>213</v>
      </c>
      <c r="C60" s="1">
        <v>34331</v>
      </c>
      <c r="D60" s="5" t="str">
        <f t="shared" si="30"/>
        <v>N/A</v>
      </c>
      <c r="E60" s="1">
        <v>15565</v>
      </c>
      <c r="F60" s="5" t="str">
        <f t="shared" si="31"/>
        <v>N/A</v>
      </c>
      <c r="G60" s="1">
        <v>2469</v>
      </c>
      <c r="H60" s="5" t="str">
        <f t="shared" si="32"/>
        <v>N/A</v>
      </c>
      <c r="I60" s="8">
        <v>-54.7</v>
      </c>
      <c r="J60" s="8">
        <v>-84.1</v>
      </c>
      <c r="K60" s="1" t="s">
        <v>734</v>
      </c>
      <c r="L60" s="105" t="str">
        <f t="shared" si="20"/>
        <v>No</v>
      </c>
    </row>
    <row r="61" spans="1:12" x14ac:dyDescent="0.2">
      <c r="A61" s="104" t="s">
        <v>186</v>
      </c>
      <c r="B61" s="22" t="s">
        <v>213</v>
      </c>
      <c r="C61" s="1">
        <v>1352378</v>
      </c>
      <c r="D61" s="1" t="str">
        <f t="shared" si="17"/>
        <v>N/A</v>
      </c>
      <c r="E61" s="1">
        <v>1327918</v>
      </c>
      <c r="F61" s="1" t="str">
        <f t="shared" si="18"/>
        <v>N/A</v>
      </c>
      <c r="G61" s="1">
        <v>1443445</v>
      </c>
      <c r="H61" s="7" t="str">
        <f t="shared" si="19"/>
        <v>N/A</v>
      </c>
      <c r="I61" s="8">
        <v>-1.81</v>
      </c>
      <c r="J61" s="8">
        <v>8.6999999999999993</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0</v>
      </c>
      <c r="D66" s="1" t="str">
        <f t="shared" si="17"/>
        <v>N/A</v>
      </c>
      <c r="E66" s="1">
        <v>0</v>
      </c>
      <c r="F66" s="1" t="str">
        <f t="shared" si="18"/>
        <v>N/A</v>
      </c>
      <c r="G66" s="1">
        <v>0</v>
      </c>
      <c r="H66" s="7" t="str">
        <f t="shared" si="19"/>
        <v>N/A</v>
      </c>
      <c r="I66" s="8" t="s">
        <v>1748</v>
      </c>
      <c r="J66" s="8" t="s">
        <v>1748</v>
      </c>
      <c r="K66" s="28" t="s">
        <v>734</v>
      </c>
      <c r="L66" s="105" t="str">
        <f t="shared" si="33"/>
        <v>N/A</v>
      </c>
    </row>
    <row r="67" spans="1:12" x14ac:dyDescent="0.2">
      <c r="A67" s="104" t="s">
        <v>192</v>
      </c>
      <c r="B67" s="22" t="s">
        <v>213</v>
      </c>
      <c r="C67" s="1">
        <v>0</v>
      </c>
      <c r="D67" s="1" t="str">
        <f t="shared" si="17"/>
        <v>N/A</v>
      </c>
      <c r="E67" s="1">
        <v>0</v>
      </c>
      <c r="F67" s="1" t="str">
        <f t="shared" si="18"/>
        <v>N/A</v>
      </c>
      <c r="G67" s="1">
        <v>0</v>
      </c>
      <c r="H67" s="7" t="str">
        <f t="shared" si="19"/>
        <v>N/A</v>
      </c>
      <c r="I67" s="8" t="s">
        <v>1748</v>
      </c>
      <c r="J67" s="8" t="s">
        <v>1748</v>
      </c>
      <c r="K67" s="28" t="s">
        <v>734</v>
      </c>
      <c r="L67" s="105" t="str">
        <f t="shared" si="33"/>
        <v>N/A</v>
      </c>
    </row>
    <row r="68" spans="1:12" x14ac:dyDescent="0.2">
      <c r="A68" s="128" t="s">
        <v>193</v>
      </c>
      <c r="B68" s="30" t="s">
        <v>213</v>
      </c>
      <c r="C68" s="1">
        <v>1717598</v>
      </c>
      <c r="D68" s="1" t="str">
        <f t="shared" si="17"/>
        <v>N/A</v>
      </c>
      <c r="E68" s="1">
        <v>1710948</v>
      </c>
      <c r="F68" s="1" t="str">
        <f t="shared" si="18"/>
        <v>N/A</v>
      </c>
      <c r="G68" s="1">
        <v>1828085</v>
      </c>
      <c r="H68" s="7" t="str">
        <f t="shared" si="19"/>
        <v>N/A</v>
      </c>
      <c r="I68" s="36">
        <v>-0.38700000000000001</v>
      </c>
      <c r="J68" s="36">
        <v>6.8460000000000001</v>
      </c>
      <c r="K68" s="30" t="s">
        <v>734</v>
      </c>
      <c r="L68" s="105" t="str">
        <f t="shared" si="33"/>
        <v>Yes</v>
      </c>
    </row>
    <row r="69" spans="1:12" x14ac:dyDescent="0.2">
      <c r="A69" s="128" t="s">
        <v>194</v>
      </c>
      <c r="B69" s="30" t="s">
        <v>213</v>
      </c>
      <c r="C69" s="1">
        <v>1717598</v>
      </c>
      <c r="D69" s="1" t="str">
        <f t="shared" si="17"/>
        <v>N/A</v>
      </c>
      <c r="E69" s="1">
        <v>1710948</v>
      </c>
      <c r="F69" s="1" t="str">
        <f t="shared" si="18"/>
        <v>N/A</v>
      </c>
      <c r="G69" s="1">
        <v>1828085</v>
      </c>
      <c r="H69" s="7" t="str">
        <f t="shared" si="19"/>
        <v>N/A</v>
      </c>
      <c r="I69" s="36">
        <v>-0.38700000000000001</v>
      </c>
      <c r="J69" s="36">
        <v>6.8460000000000001</v>
      </c>
      <c r="K69" s="30" t="s">
        <v>734</v>
      </c>
      <c r="L69" s="105" t="str">
        <f t="shared" si="33"/>
        <v>Yes</v>
      </c>
    </row>
    <row r="70" spans="1:12" x14ac:dyDescent="0.2">
      <c r="A70" s="168" t="s">
        <v>78</v>
      </c>
      <c r="B70" s="30" t="s">
        <v>294</v>
      </c>
      <c r="C70" s="9">
        <v>1.0670338181000001</v>
      </c>
      <c r="D70" s="27" t="str">
        <f>IF($B70="N/A","N/A",IF(C70&gt;=20,"No",IF(C70&lt;0,"No","Yes")))</f>
        <v>Yes</v>
      </c>
      <c r="E70" s="9">
        <v>0.89408825879999998</v>
      </c>
      <c r="F70" s="27" t="str">
        <f>IF($B70="N/A","N/A",IF(E70&gt;=20,"No",IF(E70&lt;0,"No","Yes")))</f>
        <v>Yes</v>
      </c>
      <c r="G70" s="9">
        <v>0.90834480080000002</v>
      </c>
      <c r="H70" s="27" t="str">
        <f>IF($B70="N/A","N/A",IF(G70&gt;=20,"No",IF(G70&lt;0,"No","Yes")))</f>
        <v>Yes</v>
      </c>
      <c r="I70" s="8">
        <v>-16.2</v>
      </c>
      <c r="J70" s="8">
        <v>1.595</v>
      </c>
      <c r="K70" s="28" t="s">
        <v>734</v>
      </c>
      <c r="L70" s="105" t="str">
        <f t="shared" si="20"/>
        <v>Yes</v>
      </c>
    </row>
    <row r="71" spans="1:12" x14ac:dyDescent="0.2">
      <c r="A71" s="168" t="s">
        <v>79</v>
      </c>
      <c r="B71" s="22" t="s">
        <v>213</v>
      </c>
      <c r="C71" s="9">
        <v>93.003429752000002</v>
      </c>
      <c r="D71" s="27" t="str">
        <f>IF($B71="N/A","N/A",IF(C71&gt;10,"No",IF(C71&lt;-10,"No","Yes")))</f>
        <v>N/A</v>
      </c>
      <c r="E71" s="9">
        <v>94.267571059999995</v>
      </c>
      <c r="F71" s="27" t="str">
        <f>IF($B71="N/A","N/A",IF(E71&gt;10,"No",IF(E71&lt;-10,"No","Yes")))</f>
        <v>N/A</v>
      </c>
      <c r="G71" s="9">
        <v>93.987152351000006</v>
      </c>
      <c r="H71" s="27" t="str">
        <f>IF($B71="N/A","N/A",IF(G71&gt;10,"No",IF(G71&lt;-10,"No","Yes")))</f>
        <v>N/A</v>
      </c>
      <c r="I71" s="8">
        <v>1.359</v>
      </c>
      <c r="J71" s="8">
        <v>-0.29699999999999999</v>
      </c>
      <c r="K71" s="28" t="s">
        <v>734</v>
      </c>
      <c r="L71" s="105" t="str">
        <f t="shared" si="20"/>
        <v>Yes</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734</v>
      </c>
      <c r="L72" s="105" t="str">
        <f t="shared" si="20"/>
        <v>N/A</v>
      </c>
    </row>
    <row r="73" spans="1:12" x14ac:dyDescent="0.2">
      <c r="A73" s="168" t="s">
        <v>81</v>
      </c>
      <c r="B73" s="22" t="s">
        <v>213</v>
      </c>
      <c r="C73" s="9">
        <v>1.0125305505</v>
      </c>
      <c r="D73" s="27" t="str">
        <f>IF($B73="N/A","N/A",IF(C73&gt;10,"No",IF(C73&lt;-10,"No","Yes")))</f>
        <v>N/A</v>
      </c>
      <c r="E73" s="9">
        <v>0.90560131180000003</v>
      </c>
      <c r="F73" s="27" t="str">
        <f>IF($B73="N/A","N/A",IF(E73&gt;10,"No",IF(E73&lt;-10,"No","Yes")))</f>
        <v>N/A</v>
      </c>
      <c r="G73" s="9">
        <v>1.1280931587</v>
      </c>
      <c r="H73" s="27" t="str">
        <f>IF($B73="N/A","N/A",IF(G73&gt;10,"No",IF(G73&lt;-10,"No","Yes")))</f>
        <v>N/A</v>
      </c>
      <c r="I73" s="8">
        <v>-10.6</v>
      </c>
      <c r="J73" s="8">
        <v>24.57</v>
      </c>
      <c r="K73" s="28" t="s">
        <v>734</v>
      </c>
      <c r="L73" s="105" t="str">
        <f t="shared" si="20"/>
        <v>Yes</v>
      </c>
    </row>
    <row r="74" spans="1:12" x14ac:dyDescent="0.2">
      <c r="A74" s="168" t="s">
        <v>121</v>
      </c>
      <c r="B74" s="22" t="s">
        <v>213</v>
      </c>
      <c r="C74" s="9">
        <v>97.513287039000005</v>
      </c>
      <c r="D74" s="27" t="str">
        <f>IF($B74="N/A","N/A",IF(C74&gt;10,"No",IF(C74&lt;-10,"No","Yes")))</f>
        <v>N/A</v>
      </c>
      <c r="E74" s="9">
        <v>97.484440801000005</v>
      </c>
      <c r="F74" s="27" t="str">
        <f>IF($B74="N/A","N/A",IF(E74&gt;10,"No",IF(E74&lt;-10,"No","Yes")))</f>
        <v>N/A</v>
      </c>
      <c r="G74" s="9">
        <v>96.826783114999998</v>
      </c>
      <c r="H74" s="27" t="str">
        <f>IF($B74="N/A","N/A",IF(G74&gt;10,"No",IF(G74&lt;-10,"No","Yes")))</f>
        <v>N/A</v>
      </c>
      <c r="I74" s="8">
        <v>-0.03</v>
      </c>
      <c r="J74" s="8">
        <v>-0.67500000000000004</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734</v>
      </c>
      <c r="L75" s="105" t="str">
        <f t="shared" si="20"/>
        <v>N/A</v>
      </c>
    </row>
    <row r="76" spans="1:12" x14ac:dyDescent="0.2">
      <c r="A76" s="168" t="s">
        <v>195</v>
      </c>
      <c r="B76" s="22" t="s">
        <v>213</v>
      </c>
      <c r="C76" s="9" t="s">
        <v>1748</v>
      </c>
      <c r="D76" s="27" t="str">
        <f t="shared" ref="D76:D98" si="34">IF($B76="N/A","N/A",IF(C76&gt;10,"No",IF(C76&lt;-10,"No","Yes")))</f>
        <v>N/A</v>
      </c>
      <c r="E76" s="9" t="s">
        <v>1748</v>
      </c>
      <c r="F76" s="27" t="str">
        <f t="shared" ref="F76:F98" si="35">IF($B76="N/A","N/A",IF(E76&gt;10,"No",IF(E76&lt;-10,"No","Yes")))</f>
        <v>N/A</v>
      </c>
      <c r="G76" s="9" t="s">
        <v>1748</v>
      </c>
      <c r="H76" s="27" t="str">
        <f t="shared" ref="H76:H98" si="36">IF($B76="N/A","N/A",IF(G76&gt;10,"No",IF(G76&lt;-10,"No","Yes")))</f>
        <v>N/A</v>
      </c>
      <c r="I76" s="8" t="s">
        <v>1748</v>
      </c>
      <c r="J76" s="8" t="s">
        <v>1748</v>
      </c>
      <c r="K76" s="28" t="s">
        <v>734</v>
      </c>
      <c r="L76" s="105" t="str">
        <f>IF(J76="Div by 0", "N/A", IF(OR(J76="N/A",K76="N/A"),"N/A", IF(J76&gt;VALUE(MID(K76,1,2)), "No", IF(J76&lt;-1*VALUE(MID(K76,1,2)), "No", "Yes"))))</f>
        <v>N/A</v>
      </c>
    </row>
    <row r="77" spans="1:12" x14ac:dyDescent="0.2">
      <c r="A77" s="168" t="s">
        <v>196</v>
      </c>
      <c r="B77" s="22" t="s">
        <v>213</v>
      </c>
      <c r="C77" s="9" t="s">
        <v>1748</v>
      </c>
      <c r="D77" s="27" t="str">
        <f t="shared" si="34"/>
        <v>N/A</v>
      </c>
      <c r="E77" s="9" t="s">
        <v>1748</v>
      </c>
      <c r="F77" s="27" t="str">
        <f t="shared" si="35"/>
        <v>N/A</v>
      </c>
      <c r="G77" s="9" t="s">
        <v>1748</v>
      </c>
      <c r="H77" s="27" t="str">
        <f t="shared" si="36"/>
        <v>N/A</v>
      </c>
      <c r="I77" s="8" t="s">
        <v>1748</v>
      </c>
      <c r="J77" s="8" t="s">
        <v>1748</v>
      </c>
      <c r="K77" s="28" t="s">
        <v>734</v>
      </c>
      <c r="L77" s="105" t="str">
        <f t="shared" ref="L77:L81" si="37">IF(J77="Div by 0", "N/A", IF(OR(J77="N/A",K77="N/A"),"N/A", IF(J77&gt;VALUE(MID(K77,1,2)), "No", IF(J77&lt;-1*VALUE(MID(K77,1,2)), "No", "Yes"))))</f>
        <v>N/A</v>
      </c>
    </row>
    <row r="78" spans="1:12" x14ac:dyDescent="0.2">
      <c r="A78" s="168" t="s">
        <v>197</v>
      </c>
      <c r="B78" s="22" t="s">
        <v>213</v>
      </c>
      <c r="C78" s="9" t="s">
        <v>1748</v>
      </c>
      <c r="D78" s="27" t="str">
        <f t="shared" si="34"/>
        <v>N/A</v>
      </c>
      <c r="E78" s="9" t="s">
        <v>1748</v>
      </c>
      <c r="F78" s="27" t="str">
        <f t="shared" si="35"/>
        <v>N/A</v>
      </c>
      <c r="G78" s="9" t="s">
        <v>1748</v>
      </c>
      <c r="H78" s="27" t="str">
        <f t="shared" si="36"/>
        <v>N/A</v>
      </c>
      <c r="I78" s="8" t="s">
        <v>1748</v>
      </c>
      <c r="J78" s="8" t="s">
        <v>1748</v>
      </c>
      <c r="K78" s="28" t="s">
        <v>734</v>
      </c>
      <c r="L78" s="105" t="str">
        <f t="shared" si="37"/>
        <v>N/A</v>
      </c>
    </row>
    <row r="79" spans="1:12" x14ac:dyDescent="0.2">
      <c r="A79" s="168" t="s">
        <v>198</v>
      </c>
      <c r="B79" s="22" t="s">
        <v>213</v>
      </c>
      <c r="C79" s="9" t="s">
        <v>1748</v>
      </c>
      <c r="D79" s="27" t="str">
        <f t="shared" si="34"/>
        <v>N/A</v>
      </c>
      <c r="E79" s="9" t="s">
        <v>1748</v>
      </c>
      <c r="F79" s="27" t="str">
        <f t="shared" si="35"/>
        <v>N/A</v>
      </c>
      <c r="G79" s="9" t="s">
        <v>1748</v>
      </c>
      <c r="H79" s="27" t="str">
        <f t="shared" si="36"/>
        <v>N/A</v>
      </c>
      <c r="I79" s="8" t="s">
        <v>1748</v>
      </c>
      <c r="J79" s="8" t="s">
        <v>1748</v>
      </c>
      <c r="K79" s="28" t="s">
        <v>734</v>
      </c>
      <c r="L79" s="105" t="str">
        <f t="shared" si="37"/>
        <v>N/A</v>
      </c>
    </row>
    <row r="80" spans="1:12" x14ac:dyDescent="0.2">
      <c r="A80" s="168" t="s">
        <v>199</v>
      </c>
      <c r="B80" s="22" t="s">
        <v>213</v>
      </c>
      <c r="C80" s="9" t="s">
        <v>1748</v>
      </c>
      <c r="D80" s="27" t="str">
        <f t="shared" si="34"/>
        <v>N/A</v>
      </c>
      <c r="E80" s="9" t="s">
        <v>1748</v>
      </c>
      <c r="F80" s="27" t="str">
        <f t="shared" si="35"/>
        <v>N/A</v>
      </c>
      <c r="G80" s="9" t="s">
        <v>1748</v>
      </c>
      <c r="H80" s="27" t="str">
        <f t="shared" si="36"/>
        <v>N/A</v>
      </c>
      <c r="I80" s="8" t="s">
        <v>1748</v>
      </c>
      <c r="J80" s="8" t="s">
        <v>1748</v>
      </c>
      <c r="K80" s="28" t="s">
        <v>734</v>
      </c>
      <c r="L80" s="105" t="str">
        <f t="shared" si="37"/>
        <v>N/A</v>
      </c>
    </row>
    <row r="81" spans="1:12" x14ac:dyDescent="0.2">
      <c r="A81" s="168" t="s">
        <v>200</v>
      </c>
      <c r="B81" s="30" t="s">
        <v>213</v>
      </c>
      <c r="C81" s="9" t="s">
        <v>1748</v>
      </c>
      <c r="D81" s="27" t="str">
        <f t="shared" si="34"/>
        <v>N/A</v>
      </c>
      <c r="E81" s="9" t="s">
        <v>1748</v>
      </c>
      <c r="F81" s="27" t="str">
        <f t="shared" si="35"/>
        <v>N/A</v>
      </c>
      <c r="G81" s="9" t="s">
        <v>1748</v>
      </c>
      <c r="H81" s="27" t="str">
        <f t="shared" si="36"/>
        <v>N/A</v>
      </c>
      <c r="I81" s="8" t="s">
        <v>1748</v>
      </c>
      <c r="J81" s="8" t="s">
        <v>1748</v>
      </c>
      <c r="K81" s="30" t="s">
        <v>734</v>
      </c>
      <c r="L81" s="105" t="str">
        <f t="shared" si="37"/>
        <v>N/A</v>
      </c>
    </row>
    <row r="82" spans="1:12" x14ac:dyDescent="0.2">
      <c r="A82" s="168" t="s">
        <v>73</v>
      </c>
      <c r="B82" s="22" t="s">
        <v>213</v>
      </c>
      <c r="C82" s="23">
        <v>1427562</v>
      </c>
      <c r="D82" s="27" t="str">
        <f t="shared" si="34"/>
        <v>N/A</v>
      </c>
      <c r="E82" s="23">
        <v>1416992</v>
      </c>
      <c r="F82" s="27" t="str">
        <f t="shared" si="35"/>
        <v>N/A</v>
      </c>
      <c r="G82" s="23">
        <v>1575575</v>
      </c>
      <c r="H82" s="27" t="str">
        <f t="shared" si="36"/>
        <v>N/A</v>
      </c>
      <c r="I82" s="8">
        <v>-0.74</v>
      </c>
      <c r="J82" s="8">
        <v>11.19</v>
      </c>
      <c r="K82" s="28" t="s">
        <v>734</v>
      </c>
      <c r="L82" s="105" t="str">
        <f t="shared" si="20"/>
        <v>Yes</v>
      </c>
    </row>
    <row r="83" spans="1:12" x14ac:dyDescent="0.2">
      <c r="A83" s="168" t="s">
        <v>1243</v>
      </c>
      <c r="B83" s="22" t="s">
        <v>213</v>
      </c>
      <c r="C83" s="4">
        <v>2.3514215144000001</v>
      </c>
      <c r="D83" s="27" t="str">
        <f t="shared" si="34"/>
        <v>N/A</v>
      </c>
      <c r="E83" s="4">
        <v>1.6505386057</v>
      </c>
      <c r="F83" s="27" t="str">
        <f t="shared" si="35"/>
        <v>N/A</v>
      </c>
      <c r="G83" s="4">
        <v>0.92252034969999996</v>
      </c>
      <c r="H83" s="27" t="str">
        <f t="shared" si="36"/>
        <v>N/A</v>
      </c>
      <c r="I83" s="8">
        <v>-29.8</v>
      </c>
      <c r="J83" s="8">
        <v>-44.1</v>
      </c>
      <c r="K83" s="28" t="s">
        <v>734</v>
      </c>
      <c r="L83" s="105" t="str">
        <f t="shared" si="20"/>
        <v>No</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0</v>
      </c>
      <c r="D86" s="27" t="str">
        <f t="shared" si="34"/>
        <v>N/A</v>
      </c>
      <c r="E86" s="4">
        <v>0</v>
      </c>
      <c r="F86" s="27" t="str">
        <f t="shared" si="35"/>
        <v>N/A</v>
      </c>
      <c r="G86" s="4">
        <v>0</v>
      </c>
      <c r="H86" s="27" t="str">
        <f t="shared" si="36"/>
        <v>N/A</v>
      </c>
      <c r="I86" s="8" t="s">
        <v>1748</v>
      </c>
      <c r="J86" s="8" t="s">
        <v>1748</v>
      </c>
      <c r="K86" s="28" t="s">
        <v>734</v>
      </c>
      <c r="L86" s="105" t="str">
        <f t="shared" si="20"/>
        <v>N/A</v>
      </c>
    </row>
    <row r="87" spans="1:12" x14ac:dyDescent="0.2">
      <c r="A87" s="168" t="s">
        <v>1247</v>
      </c>
      <c r="B87" s="22" t="s">
        <v>213</v>
      </c>
      <c r="C87" s="4">
        <v>25.476231505000001</v>
      </c>
      <c r="D87" s="27" t="str">
        <f t="shared" si="34"/>
        <v>N/A</v>
      </c>
      <c r="E87" s="4">
        <v>26.086950385000002</v>
      </c>
      <c r="F87" s="27" t="str">
        <f t="shared" si="35"/>
        <v>N/A</v>
      </c>
      <c r="G87" s="4">
        <v>23.765545912</v>
      </c>
      <c r="H87" s="27" t="str">
        <f t="shared" si="36"/>
        <v>N/A</v>
      </c>
      <c r="I87" s="8">
        <v>2.3969999999999998</v>
      </c>
      <c r="J87" s="8">
        <v>-8.9</v>
      </c>
      <c r="K87" s="28" t="s">
        <v>734</v>
      </c>
      <c r="L87" s="105" t="str">
        <f t="shared" si="20"/>
        <v>Yes</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64.372965937999993</v>
      </c>
      <c r="D90" s="27" t="str">
        <f t="shared" si="34"/>
        <v>N/A</v>
      </c>
      <c r="E90" s="4">
        <v>65.180890223999995</v>
      </c>
      <c r="F90" s="27" t="str">
        <f t="shared" si="35"/>
        <v>N/A</v>
      </c>
      <c r="G90" s="4">
        <v>69.181473429999997</v>
      </c>
      <c r="H90" s="27" t="str">
        <f t="shared" si="36"/>
        <v>N/A</v>
      </c>
      <c r="I90" s="8">
        <v>1.2549999999999999</v>
      </c>
      <c r="J90" s="8">
        <v>6.1379999999999999</v>
      </c>
      <c r="K90" s="28" t="s">
        <v>734</v>
      </c>
      <c r="L90" s="105" t="str">
        <f t="shared" si="20"/>
        <v>Yes</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7.7993810426000003</v>
      </c>
      <c r="D98" s="27" t="str">
        <f t="shared" si="34"/>
        <v>N/A</v>
      </c>
      <c r="E98" s="4">
        <v>7.0816207854000002</v>
      </c>
      <c r="F98" s="27" t="str">
        <f t="shared" si="35"/>
        <v>N/A</v>
      </c>
      <c r="G98" s="4">
        <v>6.1304603081</v>
      </c>
      <c r="H98" s="27" t="str">
        <f t="shared" si="36"/>
        <v>N/A</v>
      </c>
      <c r="I98" s="8">
        <v>-9.1999999999999993</v>
      </c>
      <c r="J98" s="8">
        <v>-13.4</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3185800170</v>
      </c>
      <c r="D100" s="27" t="str">
        <f>IF($B100="N/A","N/A",IF(C100&gt;10,"No",IF(C100&lt;-10,"No","Yes")))</f>
        <v>N/A</v>
      </c>
      <c r="E100" s="29">
        <v>5260315364</v>
      </c>
      <c r="F100" s="27" t="str">
        <f>IF($B100="N/A","N/A",IF(E100&gt;10,"No",IF(E100&lt;-10,"No","Yes")))</f>
        <v>N/A</v>
      </c>
      <c r="G100" s="29">
        <v>4871583330</v>
      </c>
      <c r="H100" s="27" t="str">
        <f>IF($B100="N/A","N/A",IF(G100&gt;10,"No",IF(G100&lt;-10,"No","Yes")))</f>
        <v>N/A</v>
      </c>
      <c r="I100" s="8">
        <v>65.12</v>
      </c>
      <c r="J100" s="8">
        <v>-7.39</v>
      </c>
      <c r="K100" s="28" t="s">
        <v>734</v>
      </c>
      <c r="L100" s="105" t="str">
        <f t="shared" ref="L100:L111" si="38">IF(J100="Div by 0", "N/A", IF(K100="N/A","N/A", IF(J100&gt;VALUE(MID(K100,1,2)), "No", IF(J100&lt;-1*VALUE(MID(K100,1,2)), "No", "Yes"))))</f>
        <v>Yes</v>
      </c>
    </row>
    <row r="101" spans="1:12" x14ac:dyDescent="0.2">
      <c r="A101" s="168" t="s">
        <v>452</v>
      </c>
      <c r="B101" s="22" t="s">
        <v>213</v>
      </c>
      <c r="C101" s="29">
        <v>3105430403</v>
      </c>
      <c r="D101" s="27" t="str">
        <f>IF($B101="N/A","N/A",IF(C101&gt;10,"No",IF(C101&lt;-10,"No","Yes")))</f>
        <v>N/A</v>
      </c>
      <c r="E101" s="29">
        <v>5177990605</v>
      </c>
      <c r="F101" s="27" t="str">
        <f>IF($B101="N/A","N/A",IF(E101&gt;10,"No",IF(E101&lt;-10,"No","Yes")))</f>
        <v>N/A</v>
      </c>
      <c r="G101" s="29">
        <v>4779845270</v>
      </c>
      <c r="H101" s="27" t="str">
        <f>IF($B101="N/A","N/A",IF(G101&gt;10,"No",IF(G101&lt;-10,"No","Yes")))</f>
        <v>N/A</v>
      </c>
      <c r="I101" s="8">
        <v>66.739999999999995</v>
      </c>
      <c r="J101" s="8">
        <v>-7.69</v>
      </c>
      <c r="K101" s="28" t="s">
        <v>734</v>
      </c>
      <c r="L101" s="105" t="str">
        <f t="shared" si="38"/>
        <v>Yes</v>
      </c>
    </row>
    <row r="102" spans="1:12" x14ac:dyDescent="0.2">
      <c r="A102" s="168" t="s">
        <v>453</v>
      </c>
      <c r="B102" s="22" t="s">
        <v>213</v>
      </c>
      <c r="C102" s="29">
        <v>80369767</v>
      </c>
      <c r="D102" s="27" t="str">
        <f>IF($B102="N/A","N/A",IF(C102&gt;10,"No",IF(C102&lt;-10,"No","Yes")))</f>
        <v>N/A</v>
      </c>
      <c r="E102" s="29">
        <v>82324759</v>
      </c>
      <c r="F102" s="27" t="str">
        <f>IF($B102="N/A","N/A",IF(E102&gt;10,"No",IF(E102&lt;-10,"No","Yes")))</f>
        <v>N/A</v>
      </c>
      <c r="G102" s="29">
        <v>91738060</v>
      </c>
      <c r="H102" s="27" t="str">
        <f>IF($B102="N/A","N/A",IF(G102&gt;10,"No",IF(G102&lt;-10,"No","Yes")))</f>
        <v>N/A</v>
      </c>
      <c r="I102" s="8">
        <v>2.4319999999999999</v>
      </c>
      <c r="J102" s="8">
        <v>11.43</v>
      </c>
      <c r="K102" s="28" t="s">
        <v>734</v>
      </c>
      <c r="L102" s="105" t="str">
        <f t="shared" si="38"/>
        <v>Yes</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734</v>
      </c>
      <c r="L103" s="105" t="str">
        <f t="shared" si="38"/>
        <v>N/A</v>
      </c>
    </row>
    <row r="104" spans="1:12" x14ac:dyDescent="0.2">
      <c r="A104" s="168" t="s">
        <v>108</v>
      </c>
      <c r="B104" s="39" t="s">
        <v>295</v>
      </c>
      <c r="C104" s="4">
        <v>1.8062704709999999</v>
      </c>
      <c r="D104" s="27" t="str">
        <f>IF($B104="N/A","N/A",IF(C104&gt;2,"No",IF(C104&lt;0.9,"No","Yes")))</f>
        <v>Yes</v>
      </c>
      <c r="E104" s="4">
        <v>2.4139921051000002</v>
      </c>
      <c r="F104" s="27" t="str">
        <f>IF($B104="N/A","N/A",IF(E104&gt;2,"No",IF(E104&lt;0.9,"No","Yes")))</f>
        <v>No</v>
      </c>
      <c r="G104" s="4">
        <v>2.0257423627</v>
      </c>
      <c r="H104" s="27" t="str">
        <f>IF($B104="N/A","N/A",IF(G104&gt;2,"No",IF(G104&lt;0.9,"No","Yes")))</f>
        <v>No</v>
      </c>
      <c r="I104" s="8">
        <v>33.65</v>
      </c>
      <c r="J104" s="8">
        <v>-16.100000000000001</v>
      </c>
      <c r="K104" s="28" t="s">
        <v>734</v>
      </c>
      <c r="L104" s="105" t="str">
        <f t="shared" si="38"/>
        <v>Yes</v>
      </c>
    </row>
    <row r="105" spans="1:12" x14ac:dyDescent="0.2">
      <c r="A105" s="168" t="s">
        <v>455</v>
      </c>
      <c r="B105" s="39" t="s">
        <v>295</v>
      </c>
      <c r="C105" s="4">
        <v>1.175978178</v>
      </c>
      <c r="D105" s="27" t="str">
        <f>IF($B105="N/A","N/A",IF(C105&gt;2,"No",IF(C105&lt;0.9,"No","Yes")))</f>
        <v>Yes</v>
      </c>
      <c r="E105" s="4">
        <v>1.9951865451999999</v>
      </c>
      <c r="F105" s="27" t="str">
        <f>IF($B105="N/A","N/A",IF(E105&gt;2,"No",IF(E105&lt;0.9,"No","Yes")))</f>
        <v>Yes</v>
      </c>
      <c r="G105" s="4">
        <v>1.4052328529</v>
      </c>
      <c r="H105" s="27" t="str">
        <f>IF($B105="N/A","N/A",IF(G105&gt;2,"No",IF(G105&lt;0.9,"No","Yes")))</f>
        <v>Yes</v>
      </c>
      <c r="I105" s="8">
        <v>69.66</v>
      </c>
      <c r="J105" s="8">
        <v>-29.6</v>
      </c>
      <c r="K105" s="28" t="s">
        <v>734</v>
      </c>
      <c r="L105" s="105" t="str">
        <f t="shared" si="38"/>
        <v>Yes</v>
      </c>
    </row>
    <row r="106" spans="1:12" x14ac:dyDescent="0.2">
      <c r="A106" s="168" t="s">
        <v>456</v>
      </c>
      <c r="B106" s="39" t="s">
        <v>295</v>
      </c>
      <c r="C106" s="4">
        <v>0.98010490880000001</v>
      </c>
      <c r="D106" s="27" t="str">
        <f>IF($B106="N/A","N/A",IF(C106&gt;2,"No",IF(C106&lt;0.9,"No","Yes")))</f>
        <v>Yes</v>
      </c>
      <c r="E106" s="4">
        <v>0.99986438639999997</v>
      </c>
      <c r="F106" s="27" t="str">
        <f>IF($B106="N/A","N/A",IF(E106&gt;2,"No",IF(E106&lt;0.9,"No","Yes")))</f>
        <v>Yes</v>
      </c>
      <c r="G106" s="4">
        <v>1.0003410533999999</v>
      </c>
      <c r="H106" s="27" t="str">
        <f>IF($B106="N/A","N/A",IF(G106&gt;2,"No",IF(G106&lt;0.9,"No","Yes")))</f>
        <v>Yes</v>
      </c>
      <c r="I106" s="8">
        <v>2.016</v>
      </c>
      <c r="J106" s="8">
        <v>4.7699999999999999E-2</v>
      </c>
      <c r="K106" s="28" t="s">
        <v>734</v>
      </c>
      <c r="L106" s="105" t="str">
        <f t="shared" si="38"/>
        <v>Yes</v>
      </c>
    </row>
    <row r="107" spans="1:12" x14ac:dyDescent="0.2">
      <c r="A107" s="168" t="s">
        <v>457</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734</v>
      </c>
      <c r="L107" s="105" t="str">
        <f t="shared" si="38"/>
        <v>N/A</v>
      </c>
    </row>
    <row r="108" spans="1:12" x14ac:dyDescent="0.2">
      <c r="A108" s="168" t="s">
        <v>1260</v>
      </c>
      <c r="B108" s="22" t="s">
        <v>213</v>
      </c>
      <c r="C108" s="29">
        <v>202.70511675</v>
      </c>
      <c r="D108" s="27" t="str">
        <f>IF($B108="N/A","N/A",IF(C108&gt;10,"No",IF(C108&lt;-10,"No","Yes")))</f>
        <v>N/A</v>
      </c>
      <c r="E108" s="29">
        <v>336.74095801999999</v>
      </c>
      <c r="F108" s="27" t="str">
        <f>IF($B108="N/A","N/A",IF(E108&gt;10,"No",IF(E108&lt;-10,"No","Yes")))</f>
        <v>N/A</v>
      </c>
      <c r="G108" s="29">
        <v>281.46729629999999</v>
      </c>
      <c r="H108" s="27" t="str">
        <f>IF($B108="N/A","N/A",IF(G108&gt;10,"No",IF(G108&lt;-10,"No","Yes")))</f>
        <v>N/A</v>
      </c>
      <c r="I108" s="8">
        <v>66.12</v>
      </c>
      <c r="J108" s="8">
        <v>-16.399999999999999</v>
      </c>
      <c r="K108" s="28" t="s">
        <v>734</v>
      </c>
      <c r="L108" s="105" t="str">
        <f t="shared" si="38"/>
        <v>Yes</v>
      </c>
    </row>
    <row r="109" spans="1:12" x14ac:dyDescent="0.2">
      <c r="A109" s="168" t="s">
        <v>1261</v>
      </c>
      <c r="B109" s="22" t="s">
        <v>213</v>
      </c>
      <c r="C109" s="29">
        <v>273.84412157999998</v>
      </c>
      <c r="D109" s="27" t="str">
        <f>IF($B109="N/A","N/A",IF(C109&gt;10,"No",IF(C109&lt;-10,"No","Yes")))</f>
        <v>N/A</v>
      </c>
      <c r="E109" s="29">
        <v>462.50670738999997</v>
      </c>
      <c r="F109" s="27" t="str">
        <f>IF($B109="N/A","N/A",IF(E109&gt;10,"No",IF(E109&lt;-10,"No","Yes")))</f>
        <v>N/A</v>
      </c>
      <c r="G109" s="29">
        <v>374.69480747</v>
      </c>
      <c r="H109" s="27" t="str">
        <f>IF($B109="N/A","N/A",IF(G109&gt;10,"No",IF(G109&lt;-10,"No","Yes")))</f>
        <v>N/A</v>
      </c>
      <c r="I109" s="8">
        <v>68.89</v>
      </c>
      <c r="J109" s="8">
        <v>-19</v>
      </c>
      <c r="K109" s="28" t="s">
        <v>734</v>
      </c>
      <c r="L109" s="105" t="str">
        <f t="shared" si="38"/>
        <v>Yes</v>
      </c>
    </row>
    <row r="110" spans="1:12" x14ac:dyDescent="0.2">
      <c r="A110" s="168" t="s">
        <v>1262</v>
      </c>
      <c r="B110" s="22" t="s">
        <v>213</v>
      </c>
      <c r="C110" s="29">
        <v>5.2331191050000001</v>
      </c>
      <c r="D110" s="27" t="str">
        <f>IF($B110="N/A","N/A",IF(C110&gt;10,"No",IF(C110&lt;-10,"No","Yes")))</f>
        <v>N/A</v>
      </c>
      <c r="E110" s="29">
        <v>5.3546066695999999</v>
      </c>
      <c r="F110" s="27" t="str">
        <f>IF($B110="N/A","N/A",IF(E110&gt;10,"No",IF(E110&lt;-10,"No","Yes")))</f>
        <v>N/A</v>
      </c>
      <c r="G110" s="29">
        <v>5.3556272404999996</v>
      </c>
      <c r="H110" s="27" t="str">
        <f>IF($B110="N/A","N/A",IF(G110&gt;10,"No",IF(G110&lt;-10,"No","Yes")))</f>
        <v>N/A</v>
      </c>
      <c r="I110" s="8">
        <v>2.3220000000000001</v>
      </c>
      <c r="J110" s="8">
        <v>1.9099999999999999E-2</v>
      </c>
      <c r="K110" s="28" t="s">
        <v>734</v>
      </c>
      <c r="L110" s="105" t="str">
        <f t="shared" si="38"/>
        <v>Yes</v>
      </c>
    </row>
    <row r="111" spans="1:12" x14ac:dyDescent="0.2">
      <c r="A111" s="168" t="s">
        <v>1263</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734</v>
      </c>
      <c r="L111" s="105" t="str">
        <f t="shared" si="38"/>
        <v>N/A</v>
      </c>
    </row>
    <row r="112" spans="1:12" x14ac:dyDescent="0.2">
      <c r="A112" s="168" t="s">
        <v>325</v>
      </c>
      <c r="B112" s="30" t="s">
        <v>296</v>
      </c>
      <c r="C112" s="4">
        <v>99.917770985999994</v>
      </c>
      <c r="D112" s="27" t="str">
        <f>IF(OR($B112="N/A",$C112="N/A"),"N/A",IF(C112&gt;98,"Yes","No"))</f>
        <v>Yes</v>
      </c>
      <c r="E112" s="4">
        <v>99.946564101000007</v>
      </c>
      <c r="F112" s="27" t="str">
        <f>IF(OR($B112="N/A",$E112="N/A"),"N/A",IF(E112&gt;98,"Yes","No"))</f>
        <v>Yes</v>
      </c>
      <c r="G112" s="4">
        <v>99.936817935999997</v>
      </c>
      <c r="H112" s="27" t="str">
        <f t="shared" ref="H112:H115" si="39">IF($B112="N/A","N/A",IF(G112&gt;98,"Yes","No"))</f>
        <v>Yes</v>
      </c>
      <c r="I112" s="8">
        <v>2.8799999999999999E-2</v>
      </c>
      <c r="J112" s="8">
        <v>-0.01</v>
      </c>
      <c r="K112" s="28" t="s">
        <v>734</v>
      </c>
      <c r="L112" s="105" t="str">
        <f>IF(J112="Div by 0", "N/A", IF(OR(J112="N/A",K112="N/A"),"N/A", IF(J112&gt;VALUE(MID(K112,1,2)), "No", IF(J112&lt;-1*VALUE(MID(K112,1,2)), "No", "Yes"))))</f>
        <v>Yes</v>
      </c>
    </row>
    <row r="113" spans="1:12" x14ac:dyDescent="0.2">
      <c r="A113" s="168" t="s">
        <v>458</v>
      </c>
      <c r="B113" s="30" t="s">
        <v>296</v>
      </c>
      <c r="C113" s="4">
        <v>99.849302488000006</v>
      </c>
      <c r="D113" s="27" t="str">
        <f t="shared" ref="D113:D115" si="40">IF(OR($B113="N/A",$C113="N/A"),"N/A",IF(C113&gt;98,"Yes","No"))</f>
        <v>Yes</v>
      </c>
      <c r="E113" s="4">
        <v>99.935764105999993</v>
      </c>
      <c r="F113" s="27" t="str">
        <f t="shared" ref="F113:F115" si="41">IF(OR($B113="N/A",$E113="N/A"),"N/A",IF(E113&gt;98,"Yes","No"))</f>
        <v>Yes</v>
      </c>
      <c r="G113" s="4">
        <v>99.915826374000005</v>
      </c>
      <c r="H113" s="27" t="str">
        <f t="shared" si="39"/>
        <v>Yes</v>
      </c>
      <c r="I113" s="8">
        <v>8.6599999999999996E-2</v>
      </c>
      <c r="J113" s="8">
        <v>-0.02</v>
      </c>
      <c r="K113" s="28" t="s">
        <v>734</v>
      </c>
      <c r="L113" s="105" t="str">
        <f t="shared" ref="L113:L115" si="42">IF(J113="Div by 0", "N/A", IF(OR(J113="N/A",K113="N/A"),"N/A", IF(J113&gt;VALUE(MID(K113,1,2)), "No", IF(J113&lt;-1*VALUE(MID(K113,1,2)), "No", "Yes"))))</f>
        <v>Yes</v>
      </c>
    </row>
    <row r="114" spans="1:12" x14ac:dyDescent="0.2">
      <c r="A114" s="168" t="s">
        <v>459</v>
      </c>
      <c r="B114" s="30" t="s">
        <v>296</v>
      </c>
      <c r="C114" s="4">
        <v>99.856485626999998</v>
      </c>
      <c r="D114" s="27" t="str">
        <f t="shared" si="40"/>
        <v>Yes</v>
      </c>
      <c r="E114" s="4">
        <v>99.888365981999996</v>
      </c>
      <c r="F114" s="27" t="str">
        <f t="shared" si="41"/>
        <v>Yes</v>
      </c>
      <c r="G114" s="4">
        <v>99.893604510000003</v>
      </c>
      <c r="H114" s="27" t="str">
        <f t="shared" si="39"/>
        <v>Yes</v>
      </c>
      <c r="I114" s="8">
        <v>3.1899999999999998E-2</v>
      </c>
      <c r="J114" s="8">
        <v>5.1999999999999998E-3</v>
      </c>
      <c r="K114" s="28" t="s">
        <v>734</v>
      </c>
      <c r="L114" s="105" t="str">
        <f t="shared" si="42"/>
        <v>Yes</v>
      </c>
    </row>
    <row r="115" spans="1:12" x14ac:dyDescent="0.2">
      <c r="A115" s="168" t="s">
        <v>460</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734</v>
      </c>
      <c r="L115" s="105" t="str">
        <f t="shared" si="42"/>
        <v>N/A</v>
      </c>
    </row>
    <row r="116" spans="1:12" x14ac:dyDescent="0.2">
      <c r="A116" s="104" t="s">
        <v>461</v>
      </c>
      <c r="B116" s="30" t="s">
        <v>213</v>
      </c>
      <c r="C116" s="31">
        <v>1743910</v>
      </c>
      <c r="D116" s="27" t="str">
        <f>IF($B116="N/A","N/A",IF(C116&gt;10,"No",IF(C116&lt;-10,"No","Yes")))</f>
        <v>N/A</v>
      </c>
      <c r="E116" s="31">
        <v>1721689</v>
      </c>
      <c r="F116" s="27" t="str">
        <f>IF($B116="N/A","N/A",IF(E116&gt;10,"No",IF(E116&lt;-10,"No","Yes")))</f>
        <v>N/A</v>
      </c>
      <c r="G116" s="31">
        <v>1842295</v>
      </c>
      <c r="H116" s="27" t="str">
        <f>IF($B116="N/A","N/A",IF(G116&gt;10,"No",IF(G116&lt;-10,"No","Yes")))</f>
        <v>N/A</v>
      </c>
      <c r="I116" s="8">
        <v>-1.27</v>
      </c>
      <c r="J116" s="8">
        <v>7.0049999999999999</v>
      </c>
      <c r="K116" s="30" t="s">
        <v>734</v>
      </c>
      <c r="L116" s="105" t="str">
        <f>IF(J116="Div by 0", "N/A", IF(OR(J116="N/A",K116="N/A"),"N/A", IF(J116&gt;VALUE(MID(K116,1,2)), "No", IF(J116&lt;-1*VALUE(MID(K116,1,2)), "No", "Yes"))))</f>
        <v>Yes</v>
      </c>
    </row>
    <row r="117" spans="1:12" x14ac:dyDescent="0.2">
      <c r="A117" s="104" t="s">
        <v>211</v>
      </c>
      <c r="B117" s="30" t="s">
        <v>213</v>
      </c>
      <c r="C117" s="4">
        <v>66.603551788999994</v>
      </c>
      <c r="D117" s="27" t="str">
        <f>IF($B117="N/A","N/A",IF(C117&gt;10,"No",IF(C117&lt;-10,"No","Yes")))</f>
        <v>N/A</v>
      </c>
      <c r="E117" s="4">
        <v>67.589791188000007</v>
      </c>
      <c r="F117" s="27" t="str">
        <f>IF($B117="N/A","N/A",IF(E117&gt;10,"No",IF(E117&lt;-10,"No","Yes")))</f>
        <v>N/A</v>
      </c>
      <c r="G117" s="4">
        <v>69.876105617999997</v>
      </c>
      <c r="H117" s="27" t="str">
        <f>IF($B117="N/A","N/A",IF(G117&gt;10,"No",IF(G117&lt;-10,"No","Yes")))</f>
        <v>N/A</v>
      </c>
      <c r="I117" s="8">
        <v>1.4810000000000001</v>
      </c>
      <c r="J117" s="8">
        <v>3.383</v>
      </c>
      <c r="K117" s="30" t="s">
        <v>734</v>
      </c>
      <c r="L117" s="105" t="str">
        <f>IF(J117="Div by 0", "N/A", IF(OR(J117="N/A",K117="N/A"),"N/A", IF(J117&gt;VALUE(MID(K117,1,2)), "No", IF(J117&lt;-1*VALUE(MID(K117,1,2)), "No", "Yes"))))</f>
        <v>Yes</v>
      </c>
    </row>
    <row r="118" spans="1:12" x14ac:dyDescent="0.2">
      <c r="A118" s="137" t="s">
        <v>1602</v>
      </c>
      <c r="B118" s="30" t="s">
        <v>213</v>
      </c>
      <c r="C118" s="10">
        <v>21346550</v>
      </c>
      <c r="D118" s="7" t="str">
        <f>IF($B118="N/A","N/A",IF(C118&gt;10,"No",IF(C118&lt;-10,"No","Yes")))</f>
        <v>N/A</v>
      </c>
      <c r="E118" s="10">
        <v>22330142</v>
      </c>
      <c r="F118" s="7" t="str">
        <f>IF($B118="N/A","N/A",IF(E118&gt;10,"No",IF(E118&lt;-10,"No","Yes")))</f>
        <v>N/A</v>
      </c>
      <c r="G118" s="10">
        <v>240641673</v>
      </c>
      <c r="H118" s="7" t="str">
        <f>IF($B118="N/A","N/A",IF(G118&gt;10,"No",IF(G118&lt;-10,"No","Yes")))</f>
        <v>N/A</v>
      </c>
      <c r="I118" s="36">
        <v>4.6079999999999997</v>
      </c>
      <c r="J118" s="36">
        <v>977.7</v>
      </c>
      <c r="K118" s="30" t="s">
        <v>734</v>
      </c>
      <c r="L118" s="105" t="str">
        <f>IF(J118="Div by 0", "N/A", IF(K118="N/A","N/A", IF(J118&gt;VALUE(MID(K118,1,2)), "No", IF(J118&lt;-1*VALUE(MID(K118,1,2)), "No", "Yes"))))</f>
        <v>No</v>
      </c>
    </row>
    <row r="119" spans="1:12" x14ac:dyDescent="0.2">
      <c r="A119" s="137" t="s">
        <v>1603</v>
      </c>
      <c r="B119" s="30" t="s">
        <v>213</v>
      </c>
      <c r="C119" s="10">
        <v>4490762903</v>
      </c>
      <c r="D119" s="7" t="str">
        <f>IF($B119="N/A","N/A",IF(C119&gt;10,"No",IF(C119&lt;-10,"No","Yes")))</f>
        <v>N/A</v>
      </c>
      <c r="E119" s="10">
        <v>4576879206</v>
      </c>
      <c r="F119" s="7" t="str">
        <f>IF($B119="N/A","N/A",IF(E119&gt;10,"No",IF(E119&lt;-10,"No","Yes")))</f>
        <v>N/A</v>
      </c>
      <c r="G119" s="10">
        <v>4897915758</v>
      </c>
      <c r="H119" s="7" t="str">
        <f>IF($B119="N/A","N/A",IF(G119&gt;10,"No",IF(G119&lt;-10,"No","Yes")))</f>
        <v>N/A</v>
      </c>
      <c r="I119" s="36">
        <v>1.9179999999999999</v>
      </c>
      <c r="J119" s="36">
        <v>7.0140000000000002</v>
      </c>
      <c r="K119" s="30" t="s">
        <v>734</v>
      </c>
      <c r="L119" s="105" t="str">
        <f>IF(J119="Div by 0", "N/A", IF(K119="N/A","N/A", IF(J119&gt;VALUE(MID(K119,1,2)), "No", IF(J119&lt;-1*VALUE(MID(K119,1,2)), "No", "Yes"))))</f>
        <v>Yes</v>
      </c>
    </row>
    <row r="120" spans="1:12" x14ac:dyDescent="0.2">
      <c r="A120" s="137" t="s">
        <v>1604</v>
      </c>
      <c r="B120" s="30" t="s">
        <v>213</v>
      </c>
      <c r="C120" s="1">
        <v>391532</v>
      </c>
      <c r="D120" s="7" t="str">
        <f>IF($B120="N/A","N/A",IF(C120&gt;10,"No",IF(C120&lt;-10,"No","Yes")))</f>
        <v>N/A</v>
      </c>
      <c r="E120" s="1">
        <v>393771</v>
      </c>
      <c r="F120" s="7" t="str">
        <f>IF($B120="N/A","N/A",IF(E120&gt;10,"No",IF(E120&lt;-10,"No","Yes")))</f>
        <v>N/A</v>
      </c>
      <c r="G120" s="1">
        <v>398850</v>
      </c>
      <c r="H120" s="7" t="str">
        <f>IF($B120="N/A","N/A",IF(G120&gt;10,"No",IF(G120&lt;-10,"No","Yes")))</f>
        <v>N/A</v>
      </c>
      <c r="I120" s="36">
        <v>0.57189999999999996</v>
      </c>
      <c r="J120" s="36">
        <v>1.29</v>
      </c>
      <c r="K120" s="30" t="s">
        <v>734</v>
      </c>
      <c r="L120" s="105" t="str">
        <f>IF(J120="Div by 0", "N/A", IF(K120="N/A","N/A", IF(J120&gt;VALUE(MID(K120,1,2)), "No", IF(J120&lt;-1*VALUE(MID(K120,1,2)), "No", "Yes"))))</f>
        <v>Yes</v>
      </c>
    </row>
    <row r="121" spans="1:12" x14ac:dyDescent="0.2">
      <c r="A121" s="137" t="s">
        <v>1605</v>
      </c>
      <c r="B121" s="3" t="s">
        <v>213</v>
      </c>
      <c r="C121" s="1">
        <v>62811</v>
      </c>
      <c r="D121" s="5" t="str">
        <f t="shared" ref="D121:H134" si="43">IF($B121="N/A","N/A",IF(C121&lt;0,"No","Yes"))</f>
        <v>N/A</v>
      </c>
      <c r="E121" s="1">
        <v>62600</v>
      </c>
      <c r="F121" s="5" t="str">
        <f t="shared" si="43"/>
        <v>N/A</v>
      </c>
      <c r="G121" s="1">
        <v>61828</v>
      </c>
      <c r="H121" s="5" t="str">
        <f t="shared" si="43"/>
        <v>N/A</v>
      </c>
      <c r="I121" s="36">
        <v>-0.33600000000000002</v>
      </c>
      <c r="J121" s="36">
        <v>-1.23</v>
      </c>
      <c r="K121" s="3" t="s">
        <v>734</v>
      </c>
      <c r="L121" s="105" t="str">
        <f t="shared" ref="L121:L142" si="44">IF(J121="Div by 0", "N/A", IF(OR(J121="N/A",K121="N/A"),"N/A", IF(J121&gt;VALUE(MID(K121,1,2)), "No", IF(J121&lt;-1*VALUE(MID(K121,1,2)), "No", "Yes"))))</f>
        <v>Yes</v>
      </c>
    </row>
    <row r="122" spans="1:12" x14ac:dyDescent="0.2">
      <c r="A122" s="137" t="s">
        <v>1606</v>
      </c>
      <c r="B122" s="3" t="s">
        <v>213</v>
      </c>
      <c r="C122" s="1">
        <v>268031</v>
      </c>
      <c r="D122" s="5" t="str">
        <f t="shared" si="43"/>
        <v>N/A</v>
      </c>
      <c r="E122" s="1">
        <v>274770</v>
      </c>
      <c r="F122" s="5" t="str">
        <f t="shared" si="43"/>
        <v>N/A</v>
      </c>
      <c r="G122" s="1">
        <v>276488</v>
      </c>
      <c r="H122" s="5" t="str">
        <f t="shared" si="43"/>
        <v>N/A</v>
      </c>
      <c r="I122" s="36">
        <v>2.5139999999999998</v>
      </c>
      <c r="J122" s="36">
        <v>0.62529999999999997</v>
      </c>
      <c r="K122" s="3" t="s">
        <v>734</v>
      </c>
      <c r="L122" s="105" t="str">
        <f t="shared" si="44"/>
        <v>Yes</v>
      </c>
    </row>
    <row r="123" spans="1:12" x14ac:dyDescent="0.2">
      <c r="A123" s="137" t="s">
        <v>1607</v>
      </c>
      <c r="B123" s="3" t="s">
        <v>213</v>
      </c>
      <c r="C123" s="1">
        <v>45696</v>
      </c>
      <c r="D123" s="5" t="str">
        <f t="shared" si="43"/>
        <v>N/A</v>
      </c>
      <c r="E123" s="1">
        <v>43324</v>
      </c>
      <c r="F123" s="5" t="str">
        <f t="shared" si="43"/>
        <v>N/A</v>
      </c>
      <c r="G123" s="1">
        <v>44724</v>
      </c>
      <c r="H123" s="5" t="str">
        <f t="shared" si="43"/>
        <v>N/A</v>
      </c>
      <c r="I123" s="36">
        <v>-5.19</v>
      </c>
      <c r="J123" s="36">
        <v>3.2309999999999999</v>
      </c>
      <c r="K123" s="3" t="s">
        <v>734</v>
      </c>
      <c r="L123" s="105" t="str">
        <f t="shared" si="44"/>
        <v>Yes</v>
      </c>
    </row>
    <row r="124" spans="1:12" x14ac:dyDescent="0.2">
      <c r="A124" s="137" t="s">
        <v>1608</v>
      </c>
      <c r="B124" s="3" t="s">
        <v>213</v>
      </c>
      <c r="C124" s="1">
        <v>14994</v>
      </c>
      <c r="D124" s="5" t="str">
        <f t="shared" si="43"/>
        <v>N/A</v>
      </c>
      <c r="E124" s="1">
        <v>13077</v>
      </c>
      <c r="F124" s="5" t="str">
        <f t="shared" si="43"/>
        <v>N/A</v>
      </c>
      <c r="G124" s="1">
        <v>15810</v>
      </c>
      <c r="H124" s="5" t="str">
        <f t="shared" si="43"/>
        <v>N/A</v>
      </c>
      <c r="I124" s="36">
        <v>-12.8</v>
      </c>
      <c r="J124" s="36">
        <v>20.9</v>
      </c>
      <c r="K124" s="3" t="s">
        <v>734</v>
      </c>
      <c r="L124" s="105" t="str">
        <f t="shared" si="44"/>
        <v>Yes</v>
      </c>
    </row>
    <row r="125" spans="1:12" x14ac:dyDescent="0.2">
      <c r="A125" s="128" t="s">
        <v>1609</v>
      </c>
      <c r="B125" s="3" t="s">
        <v>213</v>
      </c>
      <c r="C125" s="40">
        <v>21.667886941999999</v>
      </c>
      <c r="D125" s="5" t="str">
        <f t="shared" si="43"/>
        <v>N/A</v>
      </c>
      <c r="E125" s="40">
        <v>22.002583734000002</v>
      </c>
      <c r="F125" s="5" t="str">
        <f t="shared" si="43"/>
        <v>N/A</v>
      </c>
      <c r="G125" s="40">
        <v>20.805067703999999</v>
      </c>
      <c r="H125" s="5" t="str">
        <f t="shared" si="43"/>
        <v>N/A</v>
      </c>
      <c r="I125" s="8">
        <v>1.5449999999999999</v>
      </c>
      <c r="J125" s="8">
        <v>-5.44</v>
      </c>
      <c r="K125" s="30" t="s">
        <v>734</v>
      </c>
      <c r="L125" s="105" t="str">
        <f>IF(J125="Div by 0", "N/A", IF(OR(J125="N/A",K125="N/A"),"N/A", IF(J125&gt;VALUE(MID(K125,1,2)), "No", IF(J125&lt;-1*VALUE(MID(K125,1,2)), "No", "Yes"))))</f>
        <v>Yes</v>
      </c>
    </row>
    <row r="126" spans="1:12" ht="25.5" x14ac:dyDescent="0.2">
      <c r="A126" s="128" t="s">
        <v>1610</v>
      </c>
      <c r="B126" s="3" t="s">
        <v>213</v>
      </c>
      <c r="C126" s="40">
        <v>92.053698357000002</v>
      </c>
      <c r="D126" s="5" t="str">
        <f t="shared" si="43"/>
        <v>N/A</v>
      </c>
      <c r="E126" s="40">
        <v>92.996999138000007</v>
      </c>
      <c r="F126" s="5" t="str">
        <f t="shared" si="43"/>
        <v>N/A</v>
      </c>
      <c r="G126" s="40">
        <v>92.475209022000001</v>
      </c>
      <c r="H126" s="5" t="str">
        <f t="shared" si="43"/>
        <v>N/A</v>
      </c>
      <c r="I126" s="8">
        <v>1.0249999999999999</v>
      </c>
      <c r="J126" s="8">
        <v>-0.56100000000000005</v>
      </c>
      <c r="K126" s="3" t="s">
        <v>734</v>
      </c>
      <c r="L126" s="105" t="str">
        <f t="shared" ref="L126:L129" si="45">IF(J126="Div by 0", "N/A", IF(OR(J126="N/A",K126="N/A"),"N/A", IF(J126&gt;VALUE(MID(K126,1,2)), "No", IF(J126&lt;-1*VALUE(MID(K126,1,2)), "No", "Yes"))))</f>
        <v>Yes</v>
      </c>
    </row>
    <row r="127" spans="1:12" ht="25.5" x14ac:dyDescent="0.2">
      <c r="A127" s="128" t="s">
        <v>1611</v>
      </c>
      <c r="B127" s="3" t="s">
        <v>213</v>
      </c>
      <c r="C127" s="40">
        <v>87.902649237000006</v>
      </c>
      <c r="D127" s="5" t="str">
        <f t="shared" si="43"/>
        <v>N/A</v>
      </c>
      <c r="E127" s="40">
        <v>90.073758400000003</v>
      </c>
      <c r="F127" s="5" t="str">
        <f t="shared" si="43"/>
        <v>N/A</v>
      </c>
      <c r="G127" s="40">
        <v>89.589071278999995</v>
      </c>
      <c r="H127" s="5" t="str">
        <f t="shared" si="43"/>
        <v>N/A</v>
      </c>
      <c r="I127" s="8">
        <v>2.4700000000000002</v>
      </c>
      <c r="J127" s="8">
        <v>-0.53800000000000003</v>
      </c>
      <c r="K127" s="3" t="s">
        <v>734</v>
      </c>
      <c r="L127" s="105" t="str">
        <f t="shared" si="45"/>
        <v>Yes</v>
      </c>
    </row>
    <row r="128" spans="1:12" ht="25.5" x14ac:dyDescent="0.2">
      <c r="A128" s="128" t="s">
        <v>1612</v>
      </c>
      <c r="B128" s="3" t="s">
        <v>213</v>
      </c>
      <c r="C128" s="40">
        <v>4.0589442268000004</v>
      </c>
      <c r="D128" s="5" t="str">
        <f t="shared" si="43"/>
        <v>N/A</v>
      </c>
      <c r="E128" s="40">
        <v>3.8223427598000002</v>
      </c>
      <c r="F128" s="5" t="str">
        <f t="shared" si="43"/>
        <v>N/A</v>
      </c>
      <c r="G128" s="40">
        <v>3.6534439941999999</v>
      </c>
      <c r="H128" s="5" t="str">
        <f t="shared" si="43"/>
        <v>N/A</v>
      </c>
      <c r="I128" s="8">
        <v>-5.83</v>
      </c>
      <c r="J128" s="8">
        <v>-4.42</v>
      </c>
      <c r="K128" s="3" t="s">
        <v>734</v>
      </c>
      <c r="L128" s="105" t="str">
        <f t="shared" si="45"/>
        <v>Yes</v>
      </c>
    </row>
    <row r="129" spans="1:12" ht="25.5" x14ac:dyDescent="0.2">
      <c r="A129" s="128" t="s">
        <v>1613</v>
      </c>
      <c r="B129" s="3" t="s">
        <v>213</v>
      </c>
      <c r="C129" s="40">
        <v>4.8680553752</v>
      </c>
      <c r="D129" s="5" t="str">
        <f t="shared" si="43"/>
        <v>N/A</v>
      </c>
      <c r="E129" s="40">
        <v>4.6069620543000003</v>
      </c>
      <c r="F129" s="5" t="str">
        <f t="shared" si="43"/>
        <v>N/A</v>
      </c>
      <c r="G129" s="40">
        <v>4.9804059928999997</v>
      </c>
      <c r="H129" s="5" t="str">
        <f t="shared" si="43"/>
        <v>N/A</v>
      </c>
      <c r="I129" s="8">
        <v>-5.36</v>
      </c>
      <c r="J129" s="8">
        <v>8.1059999999999999</v>
      </c>
      <c r="K129" s="3" t="s">
        <v>734</v>
      </c>
      <c r="L129" s="105" t="str">
        <f t="shared" si="45"/>
        <v>Yes</v>
      </c>
    </row>
    <row r="130" spans="1:12" ht="25.5" x14ac:dyDescent="0.2">
      <c r="A130" s="128" t="s">
        <v>1614</v>
      </c>
      <c r="B130" s="3" t="s">
        <v>213</v>
      </c>
      <c r="C130" s="40">
        <v>0.23369737339999999</v>
      </c>
      <c r="D130" s="5" t="str">
        <f t="shared" si="43"/>
        <v>N/A</v>
      </c>
      <c r="E130" s="40">
        <v>0.22043268799999999</v>
      </c>
      <c r="F130" s="5" t="str">
        <f t="shared" si="43"/>
        <v>N/A</v>
      </c>
      <c r="G130" s="40">
        <v>5.0911370188999996</v>
      </c>
      <c r="H130" s="5" t="str">
        <f t="shared" si="43"/>
        <v>N/A</v>
      </c>
      <c r="I130" s="8">
        <v>-5.68</v>
      </c>
      <c r="J130" s="8">
        <v>2210</v>
      </c>
      <c r="K130" s="30" t="s">
        <v>734</v>
      </c>
      <c r="L130" s="105" t="str">
        <f>IF(J130="Div by 0", "N/A", IF(OR(J130="N/A",K130="N/A"),"N/A", IF(J130&gt;VALUE(MID(K130,1,2)), "No", IF(J130&lt;-1*VALUE(MID(K130,1,2)), "No", "Yes"))))</f>
        <v>No</v>
      </c>
    </row>
    <row r="131" spans="1:12" ht="25.5" x14ac:dyDescent="0.2">
      <c r="A131" s="128" t="s">
        <v>1615</v>
      </c>
      <c r="B131" s="3" t="s">
        <v>213</v>
      </c>
      <c r="C131" s="40">
        <v>1.5920778E-3</v>
      </c>
      <c r="D131" s="5" t="str">
        <f t="shared" si="43"/>
        <v>N/A</v>
      </c>
      <c r="E131" s="40">
        <v>7.9872203999999999E-3</v>
      </c>
      <c r="F131" s="5" t="str">
        <f t="shared" si="43"/>
        <v>N/A</v>
      </c>
      <c r="G131" s="40">
        <v>0</v>
      </c>
      <c r="H131" s="5" t="str">
        <f t="shared" si="43"/>
        <v>N/A</v>
      </c>
      <c r="I131" s="8">
        <v>401.7</v>
      </c>
      <c r="J131" s="8">
        <v>-100</v>
      </c>
      <c r="K131" s="3" t="s">
        <v>734</v>
      </c>
      <c r="L131" s="105" t="str">
        <f t="shared" si="44"/>
        <v>No</v>
      </c>
    </row>
    <row r="132" spans="1:12" ht="25.5" x14ac:dyDescent="0.2">
      <c r="A132" s="128" t="s">
        <v>493</v>
      </c>
      <c r="B132" s="3" t="s">
        <v>213</v>
      </c>
      <c r="C132" s="40">
        <v>9.9988434200000004E-2</v>
      </c>
      <c r="D132" s="5" t="str">
        <f t="shared" si="43"/>
        <v>N/A</v>
      </c>
      <c r="E132" s="40">
        <v>9.2804891400000006E-2</v>
      </c>
      <c r="F132" s="5" t="str">
        <f t="shared" si="43"/>
        <v>N/A</v>
      </c>
      <c r="G132" s="40">
        <v>0.44558895869999998</v>
      </c>
      <c r="H132" s="5" t="str">
        <f t="shared" si="43"/>
        <v>N/A</v>
      </c>
      <c r="I132" s="8">
        <v>-7.18</v>
      </c>
      <c r="J132" s="8">
        <v>380.1</v>
      </c>
      <c r="K132" s="3" t="s">
        <v>734</v>
      </c>
      <c r="L132" s="105" t="str">
        <f t="shared" si="44"/>
        <v>No</v>
      </c>
    </row>
    <row r="133" spans="1:12" ht="25.5" x14ac:dyDescent="0.2">
      <c r="A133" s="128" t="s">
        <v>494</v>
      </c>
      <c r="B133" s="3" t="s">
        <v>213</v>
      </c>
      <c r="C133" s="40">
        <v>1.3721113444999999</v>
      </c>
      <c r="D133" s="5" t="str">
        <f t="shared" si="43"/>
        <v>N/A</v>
      </c>
      <c r="E133" s="40">
        <v>1.3318253162</v>
      </c>
      <c r="F133" s="5" t="str">
        <f t="shared" si="43"/>
        <v>N/A</v>
      </c>
      <c r="G133" s="40">
        <v>42.520794203999998</v>
      </c>
      <c r="H133" s="5" t="str">
        <f t="shared" si="43"/>
        <v>N/A</v>
      </c>
      <c r="I133" s="8">
        <v>-2.94</v>
      </c>
      <c r="J133" s="8">
        <v>3093</v>
      </c>
      <c r="K133" s="3" t="s">
        <v>734</v>
      </c>
      <c r="L133" s="105" t="str">
        <f t="shared" si="44"/>
        <v>No</v>
      </c>
    </row>
    <row r="134" spans="1:12" ht="25.5" x14ac:dyDescent="0.2">
      <c r="A134" s="128" t="s">
        <v>495</v>
      </c>
      <c r="B134" s="3" t="s">
        <v>213</v>
      </c>
      <c r="C134" s="40">
        <v>0.1267173536</v>
      </c>
      <c r="D134" s="5" t="str">
        <f t="shared" si="43"/>
        <v>N/A</v>
      </c>
      <c r="E134" s="40">
        <v>0.23705742909999999</v>
      </c>
      <c r="F134" s="5" t="str">
        <f t="shared" si="43"/>
        <v>N/A</v>
      </c>
      <c r="G134" s="40">
        <v>0.36053130929999999</v>
      </c>
      <c r="H134" s="5" t="str">
        <f t="shared" si="43"/>
        <v>N/A</v>
      </c>
      <c r="I134" s="8">
        <v>87.08</v>
      </c>
      <c r="J134" s="8">
        <v>52.09</v>
      </c>
      <c r="K134" s="3" t="s">
        <v>734</v>
      </c>
      <c r="L134" s="105" t="str">
        <f t="shared" si="44"/>
        <v>No</v>
      </c>
    </row>
    <row r="135" spans="1:12" ht="25.5" x14ac:dyDescent="0.2">
      <c r="A135" s="128" t="s">
        <v>496</v>
      </c>
      <c r="B135" s="22" t="s">
        <v>213</v>
      </c>
      <c r="C135" s="40">
        <v>8.8881624000000006E-2</v>
      </c>
      <c r="D135" s="27" t="str">
        <f t="shared" ref="D135:D141" si="46">IF($B135="N/A","N/A",IF(C135&gt;10,"No",IF(C135&lt;-10,"No","Yes")))</f>
        <v>N/A</v>
      </c>
      <c r="E135" s="40">
        <v>8.2027371200000004E-2</v>
      </c>
      <c r="F135" s="27" t="str">
        <f t="shared" ref="F135:F141" si="47">IF($B135="N/A","N/A",IF(E135&gt;10,"No",IF(E135&lt;-10,"No","Yes")))</f>
        <v>N/A</v>
      </c>
      <c r="G135" s="40">
        <v>3.0169236554999999</v>
      </c>
      <c r="H135" s="27" t="str">
        <f t="shared" ref="H135:H141" si="48">IF($B135="N/A","N/A",IF(G135&gt;10,"No",IF(G135&lt;-10,"No","Yes")))</f>
        <v>N/A</v>
      </c>
      <c r="I135" s="8">
        <v>-7.71</v>
      </c>
      <c r="J135" s="8">
        <v>3578</v>
      </c>
      <c r="K135" s="3" t="s">
        <v>734</v>
      </c>
      <c r="L135" s="105" t="str">
        <f t="shared" si="44"/>
        <v>No</v>
      </c>
    </row>
    <row r="136" spans="1:12" ht="25.5" x14ac:dyDescent="0.2">
      <c r="A136" s="128" t="s">
        <v>497</v>
      </c>
      <c r="B136" s="22" t="s">
        <v>213</v>
      </c>
      <c r="C136" s="40">
        <v>0</v>
      </c>
      <c r="D136" s="27" t="str">
        <f t="shared" si="46"/>
        <v>N/A</v>
      </c>
      <c r="E136" s="40">
        <v>5.0790939999999999E-4</v>
      </c>
      <c r="F136" s="27" t="str">
        <f t="shared" si="47"/>
        <v>N/A</v>
      </c>
      <c r="G136" s="40">
        <v>1.0279553699999999E-2</v>
      </c>
      <c r="H136" s="27" t="str">
        <f t="shared" si="48"/>
        <v>N/A</v>
      </c>
      <c r="I136" s="8" t="s">
        <v>1748</v>
      </c>
      <c r="J136" s="8">
        <v>1924</v>
      </c>
      <c r="K136" s="3" t="s">
        <v>734</v>
      </c>
      <c r="L136" s="105" t="str">
        <f t="shared" si="44"/>
        <v>No</v>
      </c>
    </row>
    <row r="137" spans="1:12" ht="25.5" x14ac:dyDescent="0.2">
      <c r="A137" s="128" t="s">
        <v>498</v>
      </c>
      <c r="B137" s="22" t="s">
        <v>213</v>
      </c>
      <c r="C137" s="40">
        <v>0.14456034240000001</v>
      </c>
      <c r="D137" s="27" t="str">
        <f t="shared" si="46"/>
        <v>N/A</v>
      </c>
      <c r="E137" s="40">
        <v>0.13688158850000001</v>
      </c>
      <c r="F137" s="27" t="str">
        <f t="shared" si="47"/>
        <v>N/A</v>
      </c>
      <c r="G137" s="40">
        <v>3.2719067319000001</v>
      </c>
      <c r="H137" s="27" t="str">
        <f t="shared" si="48"/>
        <v>N/A</v>
      </c>
      <c r="I137" s="8">
        <v>-5.31</v>
      </c>
      <c r="J137" s="8">
        <v>2290</v>
      </c>
      <c r="K137" s="3" t="s">
        <v>734</v>
      </c>
      <c r="L137" s="105" t="str">
        <f t="shared" si="44"/>
        <v>No</v>
      </c>
    </row>
    <row r="138" spans="1:12" ht="25.5" x14ac:dyDescent="0.2">
      <c r="A138" s="128" t="s">
        <v>499</v>
      </c>
      <c r="B138" s="22" t="s">
        <v>213</v>
      </c>
      <c r="C138" s="40">
        <v>2.0432557000000001E-3</v>
      </c>
      <c r="D138" s="27" t="str">
        <f t="shared" si="46"/>
        <v>N/A</v>
      </c>
      <c r="E138" s="40">
        <v>3.5553658999999999E-3</v>
      </c>
      <c r="F138" s="27" t="str">
        <f t="shared" si="47"/>
        <v>N/A</v>
      </c>
      <c r="G138" s="40">
        <v>0.2091011659</v>
      </c>
      <c r="H138" s="27" t="str">
        <f t="shared" si="48"/>
        <v>N/A</v>
      </c>
      <c r="I138" s="8">
        <v>74</v>
      </c>
      <c r="J138" s="8">
        <v>5781</v>
      </c>
      <c r="K138" s="3" t="s">
        <v>734</v>
      </c>
      <c r="L138" s="105" t="str">
        <f t="shared" si="44"/>
        <v>No</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1748</v>
      </c>
      <c r="J139" s="8" t="s">
        <v>1748</v>
      </c>
      <c r="K139" s="3" t="s">
        <v>734</v>
      </c>
      <c r="L139" s="105" t="str">
        <f t="shared" si="44"/>
        <v>N/A</v>
      </c>
    </row>
    <row r="140" spans="1:12" ht="25.5" x14ac:dyDescent="0.2">
      <c r="A140" s="128" t="s">
        <v>501</v>
      </c>
      <c r="B140" s="22" t="s">
        <v>213</v>
      </c>
      <c r="C140" s="40">
        <v>2.2731219899999999E-2</v>
      </c>
      <c r="D140" s="27" t="str">
        <f t="shared" si="46"/>
        <v>N/A</v>
      </c>
      <c r="E140" s="40">
        <v>2.5649425699999999E-2</v>
      </c>
      <c r="F140" s="27" t="str">
        <f t="shared" si="47"/>
        <v>N/A</v>
      </c>
      <c r="G140" s="40">
        <v>2.3567757301999999</v>
      </c>
      <c r="H140" s="27" t="str">
        <f t="shared" si="48"/>
        <v>N/A</v>
      </c>
      <c r="I140" s="8">
        <v>12.84</v>
      </c>
      <c r="J140" s="8">
        <v>9088</v>
      </c>
      <c r="K140" s="3" t="s">
        <v>734</v>
      </c>
      <c r="L140" s="105" t="str">
        <f t="shared" si="44"/>
        <v>No</v>
      </c>
    </row>
    <row r="141" spans="1:12" ht="25.5" x14ac:dyDescent="0.2">
      <c r="A141" s="128" t="s">
        <v>502</v>
      </c>
      <c r="B141" s="22" t="s">
        <v>213</v>
      </c>
      <c r="C141" s="40">
        <v>0</v>
      </c>
      <c r="D141" s="27" t="str">
        <f t="shared" si="46"/>
        <v>N/A</v>
      </c>
      <c r="E141" s="40">
        <v>0</v>
      </c>
      <c r="F141" s="27" t="str">
        <f t="shared" si="47"/>
        <v>N/A</v>
      </c>
      <c r="G141" s="40">
        <v>0</v>
      </c>
      <c r="H141" s="27" t="str">
        <f t="shared" si="48"/>
        <v>N/A</v>
      </c>
      <c r="I141" s="8" t="s">
        <v>1748</v>
      </c>
      <c r="J141" s="8" t="s">
        <v>1748</v>
      </c>
      <c r="K141" s="3" t="s">
        <v>734</v>
      </c>
      <c r="L141" s="105" t="str">
        <f t="shared" si="44"/>
        <v>N/A</v>
      </c>
    </row>
    <row r="142" spans="1:12" ht="25.5" x14ac:dyDescent="0.2">
      <c r="A142" s="128" t="s">
        <v>503</v>
      </c>
      <c r="B142" s="22" t="s">
        <v>213</v>
      </c>
      <c r="C142" s="40">
        <v>0.3169600441</v>
      </c>
      <c r="D142" s="5" t="str">
        <f t="shared" ref="D142" si="49">IF($B142="N/A","N/A",IF(C142&lt;0,"No","Yes"))</f>
        <v>N/A</v>
      </c>
      <c r="E142" s="40">
        <v>0.38601115879999998</v>
      </c>
      <c r="F142" s="5" t="str">
        <f t="shared" ref="F142" si="50">IF($B142="N/A","N/A",IF(E142&lt;0,"No","Yes"))</f>
        <v>N/A</v>
      </c>
      <c r="G142" s="40">
        <v>12.221386486</v>
      </c>
      <c r="H142" s="5" t="str">
        <f t="shared" ref="H142" si="51">IF($B142="N/A","N/A",IF(G142&lt;0,"No","Yes"))</f>
        <v>N/A</v>
      </c>
      <c r="I142" s="8">
        <v>21.79</v>
      </c>
      <c r="J142" s="8">
        <v>3066</v>
      </c>
      <c r="K142" s="3" t="s">
        <v>734</v>
      </c>
      <c r="L142" s="105" t="str">
        <f t="shared" si="44"/>
        <v>No</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1748</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1748</v>
      </c>
      <c r="J147" s="8" t="s">
        <v>1748</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1748</v>
      </c>
      <c r="J148" s="8" t="s">
        <v>1748</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1748</v>
      </c>
      <c r="J149" s="8" t="s">
        <v>1748</v>
      </c>
      <c r="K149" s="3" t="s">
        <v>734</v>
      </c>
      <c r="L149" s="105" t="str">
        <f t="shared" si="55"/>
        <v>N/A</v>
      </c>
    </row>
    <row r="150" spans="1:12" x14ac:dyDescent="0.2">
      <c r="A150" s="137" t="s">
        <v>733</v>
      </c>
      <c r="B150" s="30" t="s">
        <v>213</v>
      </c>
      <c r="C150" s="1">
        <v>1352378</v>
      </c>
      <c r="D150" s="7" t="str">
        <f t="shared" ref="D150:D172" si="56">IF($B150="N/A","N/A",IF(C150&gt;10,"No",IF(C150&lt;-10,"No","Yes")))</f>
        <v>N/A</v>
      </c>
      <c r="E150" s="1">
        <v>1327918</v>
      </c>
      <c r="F150" s="7" t="str">
        <f t="shared" ref="F150:F172" si="57">IF($B150="N/A","N/A",IF(E150&gt;10,"No",IF(E150&lt;-10,"No","Yes")))</f>
        <v>N/A</v>
      </c>
      <c r="G150" s="1">
        <v>1443445</v>
      </c>
      <c r="H150" s="7" t="str">
        <f t="shared" ref="H150:H172" si="58">IF($B150="N/A","N/A",IF(G150&gt;10,"No",IF(G150&lt;-10,"No","Yes")))</f>
        <v>N/A</v>
      </c>
      <c r="I150" s="8">
        <v>-1.81</v>
      </c>
      <c r="J150" s="8">
        <v>8.6999999999999993</v>
      </c>
      <c r="K150" s="30" t="s">
        <v>734</v>
      </c>
      <c r="L150" s="105" t="str">
        <f t="shared" ref="L150:L172" si="59">IF(J150="Div by 0", "N/A", IF(K150="N/A","N/A", IF(J150&gt;VALUE(MID(K150,1,2)), "No", IF(J150&lt;-1*VALUE(MID(K150,1,2)), "No", "Yes"))))</f>
        <v>Yes</v>
      </c>
    </row>
    <row r="151" spans="1:12" x14ac:dyDescent="0.2">
      <c r="A151" s="137" t="s">
        <v>531</v>
      </c>
      <c r="B151" s="30" t="s">
        <v>213</v>
      </c>
      <c r="C151" s="1">
        <v>101</v>
      </c>
      <c r="D151" s="7" t="str">
        <f t="shared" si="56"/>
        <v>N/A</v>
      </c>
      <c r="E151" s="1">
        <v>68</v>
      </c>
      <c r="F151" s="7" t="str">
        <f t="shared" si="57"/>
        <v>N/A</v>
      </c>
      <c r="G151" s="1">
        <v>114</v>
      </c>
      <c r="H151" s="7" t="str">
        <f t="shared" si="58"/>
        <v>N/A</v>
      </c>
      <c r="I151" s="8">
        <v>-32.700000000000003</v>
      </c>
      <c r="J151" s="8">
        <v>67.650000000000006</v>
      </c>
      <c r="K151" s="30" t="s">
        <v>734</v>
      </c>
      <c r="L151" s="105" t="str">
        <f t="shared" si="59"/>
        <v>No</v>
      </c>
    </row>
    <row r="152" spans="1:12" x14ac:dyDescent="0.2">
      <c r="A152" s="137" t="s">
        <v>532</v>
      </c>
      <c r="B152" s="30" t="s">
        <v>213</v>
      </c>
      <c r="C152" s="1">
        <v>14982</v>
      </c>
      <c r="D152" s="7" t="str">
        <f t="shared" si="56"/>
        <v>N/A</v>
      </c>
      <c r="E152" s="1">
        <v>13361</v>
      </c>
      <c r="F152" s="7" t="str">
        <f t="shared" si="57"/>
        <v>N/A</v>
      </c>
      <c r="G152" s="1">
        <v>13308</v>
      </c>
      <c r="H152" s="7" t="str">
        <f t="shared" si="58"/>
        <v>N/A</v>
      </c>
      <c r="I152" s="8">
        <v>-10.8</v>
      </c>
      <c r="J152" s="8">
        <v>-0.39700000000000002</v>
      </c>
      <c r="K152" s="30" t="s">
        <v>734</v>
      </c>
      <c r="L152" s="105" t="str">
        <f t="shared" si="59"/>
        <v>Yes</v>
      </c>
    </row>
    <row r="153" spans="1:12" x14ac:dyDescent="0.2">
      <c r="A153" s="137" t="s">
        <v>533</v>
      </c>
      <c r="B153" s="30" t="s">
        <v>213</v>
      </c>
      <c r="C153" s="1">
        <v>1059926</v>
      </c>
      <c r="D153" s="7" t="str">
        <f t="shared" si="56"/>
        <v>N/A</v>
      </c>
      <c r="E153" s="1">
        <v>1062658</v>
      </c>
      <c r="F153" s="7" t="str">
        <f t="shared" si="57"/>
        <v>N/A</v>
      </c>
      <c r="G153" s="1">
        <v>1148977</v>
      </c>
      <c r="H153" s="7" t="str">
        <f t="shared" si="58"/>
        <v>N/A</v>
      </c>
      <c r="I153" s="8">
        <v>0.25779999999999997</v>
      </c>
      <c r="J153" s="8">
        <v>8.1229999999999993</v>
      </c>
      <c r="K153" s="30" t="s">
        <v>734</v>
      </c>
      <c r="L153" s="105" t="str">
        <f t="shared" si="59"/>
        <v>Yes</v>
      </c>
    </row>
    <row r="154" spans="1:12" x14ac:dyDescent="0.2">
      <c r="A154" s="137" t="s">
        <v>534</v>
      </c>
      <c r="B154" s="30" t="s">
        <v>213</v>
      </c>
      <c r="C154" s="1">
        <v>277369</v>
      </c>
      <c r="D154" s="7" t="str">
        <f t="shared" si="56"/>
        <v>N/A</v>
      </c>
      <c r="E154" s="1">
        <v>251831</v>
      </c>
      <c r="F154" s="7" t="str">
        <f t="shared" si="57"/>
        <v>N/A</v>
      </c>
      <c r="G154" s="1">
        <v>281046</v>
      </c>
      <c r="H154" s="7" t="str">
        <f t="shared" si="58"/>
        <v>N/A</v>
      </c>
      <c r="I154" s="8">
        <v>-9.2100000000000009</v>
      </c>
      <c r="J154" s="8">
        <v>11.6</v>
      </c>
      <c r="K154" s="30" t="s">
        <v>734</v>
      </c>
      <c r="L154" s="105" t="str">
        <f t="shared" si="59"/>
        <v>Yes</v>
      </c>
    </row>
    <row r="155" spans="1:12" x14ac:dyDescent="0.2">
      <c r="A155" s="128" t="s">
        <v>535</v>
      </c>
      <c r="B155" s="3" t="s">
        <v>213</v>
      </c>
      <c r="C155" s="40">
        <v>74.842346492999994</v>
      </c>
      <c r="D155" s="5" t="str">
        <f t="shared" ref="D155:D159" si="60">IF($B155="N/A","N/A",IF(C155&lt;0,"No","Yes"))</f>
        <v>N/A</v>
      </c>
      <c r="E155" s="40">
        <v>74.199539799999997</v>
      </c>
      <c r="F155" s="5" t="str">
        <f t="shared" ref="F155:F159" si="61">IF($B155="N/A","N/A",IF(E155&lt;0,"No","Yes"))</f>
        <v>N/A</v>
      </c>
      <c r="G155" s="40">
        <v>75.293897337000004</v>
      </c>
      <c r="H155" s="5" t="str">
        <f t="shared" ref="H155:H159" si="62">IF($B155="N/A","N/A",IF(G155&lt;0,"No","Yes"))</f>
        <v>N/A</v>
      </c>
      <c r="I155" s="8">
        <v>-0.85899999999999999</v>
      </c>
      <c r="J155" s="8">
        <v>1.4750000000000001</v>
      </c>
      <c r="K155" s="30" t="s">
        <v>734</v>
      </c>
      <c r="L155" s="105" t="str">
        <f>IF(J155="Div by 0", "N/A", IF(OR(J155="N/A",K155="N/A"),"N/A", IF(J155&gt;VALUE(MID(K155,1,2)), "No", IF(J155&lt;-1*VALUE(MID(K155,1,2)), "No", "Yes"))))</f>
        <v>Yes</v>
      </c>
    </row>
    <row r="156" spans="1:12" ht="25.5" x14ac:dyDescent="0.2">
      <c r="A156" s="128" t="s">
        <v>536</v>
      </c>
      <c r="B156" s="3" t="s">
        <v>213</v>
      </c>
      <c r="C156" s="40">
        <v>0.14802221800000001</v>
      </c>
      <c r="D156" s="5" t="str">
        <f t="shared" si="60"/>
        <v>N/A</v>
      </c>
      <c r="E156" s="40">
        <v>0.1010191045</v>
      </c>
      <c r="F156" s="5" t="str">
        <f t="shared" si="61"/>
        <v>N/A</v>
      </c>
      <c r="G156" s="40">
        <v>0.17050808419999999</v>
      </c>
      <c r="H156" s="5" t="str">
        <f t="shared" si="62"/>
        <v>N/A</v>
      </c>
      <c r="I156" s="8">
        <v>-31.8</v>
      </c>
      <c r="J156" s="8">
        <v>68.790000000000006</v>
      </c>
      <c r="K156" s="3" t="s">
        <v>734</v>
      </c>
      <c r="L156" s="105" t="str">
        <f t="shared" ref="L156:L159" si="63">IF(J156="Div by 0", "N/A", IF(OR(J156="N/A",K156="N/A"),"N/A", IF(J156&gt;VALUE(MID(K156,1,2)), "No", IF(J156&lt;-1*VALUE(MID(K156,1,2)), "No", "Yes"))))</f>
        <v>No</v>
      </c>
    </row>
    <row r="157" spans="1:12" ht="25.5" x14ac:dyDescent="0.2">
      <c r="A157" s="128" t="s">
        <v>537</v>
      </c>
      <c r="B157" s="3" t="s">
        <v>213</v>
      </c>
      <c r="C157" s="40">
        <v>4.9134521411999996</v>
      </c>
      <c r="D157" s="5" t="str">
        <f t="shared" si="60"/>
        <v>N/A</v>
      </c>
      <c r="E157" s="40">
        <v>4.3799377150999996</v>
      </c>
      <c r="F157" s="5" t="str">
        <f t="shared" si="61"/>
        <v>N/A</v>
      </c>
      <c r="G157" s="40">
        <v>4.3121269660000001</v>
      </c>
      <c r="H157" s="5" t="str">
        <f t="shared" si="62"/>
        <v>N/A</v>
      </c>
      <c r="I157" s="8">
        <v>-10.9</v>
      </c>
      <c r="J157" s="8">
        <v>-1.55</v>
      </c>
      <c r="K157" s="3" t="s">
        <v>734</v>
      </c>
      <c r="L157" s="105" t="str">
        <f t="shared" si="63"/>
        <v>Yes</v>
      </c>
    </row>
    <row r="158" spans="1:12" ht="25.5" x14ac:dyDescent="0.2">
      <c r="A158" s="128" t="s">
        <v>538</v>
      </c>
      <c r="B158" s="3" t="s">
        <v>213</v>
      </c>
      <c r="C158" s="40">
        <v>94.147857986999995</v>
      </c>
      <c r="D158" s="5" t="str">
        <f t="shared" si="60"/>
        <v>N/A</v>
      </c>
      <c r="E158" s="40">
        <v>93.755034448000004</v>
      </c>
      <c r="F158" s="5" t="str">
        <f t="shared" si="61"/>
        <v>N/A</v>
      </c>
      <c r="G158" s="40">
        <v>93.858400863</v>
      </c>
      <c r="H158" s="5" t="str">
        <f t="shared" si="62"/>
        <v>N/A</v>
      </c>
      <c r="I158" s="8">
        <v>-0.41699999999999998</v>
      </c>
      <c r="J158" s="8">
        <v>0.1103</v>
      </c>
      <c r="K158" s="3" t="s">
        <v>734</v>
      </c>
      <c r="L158" s="105" t="str">
        <f t="shared" si="63"/>
        <v>Yes</v>
      </c>
    </row>
    <row r="159" spans="1:12" ht="25.5" x14ac:dyDescent="0.2">
      <c r="A159" s="128" t="s">
        <v>539</v>
      </c>
      <c r="B159" s="3" t="s">
        <v>213</v>
      </c>
      <c r="C159" s="40">
        <v>90.052531103000007</v>
      </c>
      <c r="D159" s="5" t="str">
        <f t="shared" si="60"/>
        <v>N/A</v>
      </c>
      <c r="E159" s="40">
        <v>88.718808679000006</v>
      </c>
      <c r="F159" s="5" t="str">
        <f t="shared" si="61"/>
        <v>N/A</v>
      </c>
      <c r="G159" s="40">
        <v>88.534040649999994</v>
      </c>
      <c r="H159" s="5" t="str">
        <f t="shared" si="62"/>
        <v>N/A</v>
      </c>
      <c r="I159" s="8">
        <v>-1.48</v>
      </c>
      <c r="J159" s="8">
        <v>-0.20799999999999999</v>
      </c>
      <c r="K159" s="3" t="s">
        <v>734</v>
      </c>
      <c r="L159" s="105" t="str">
        <f t="shared" si="63"/>
        <v>Yes</v>
      </c>
    </row>
    <row r="160" spans="1:12" ht="25.5" x14ac:dyDescent="0.2">
      <c r="A160" s="137" t="s">
        <v>540</v>
      </c>
      <c r="B160" s="30" t="s">
        <v>213</v>
      </c>
      <c r="C160" s="1">
        <v>945114.36</v>
      </c>
      <c r="D160" s="7" t="str">
        <f t="shared" si="56"/>
        <v>N/A</v>
      </c>
      <c r="E160" s="1">
        <v>933128.86</v>
      </c>
      <c r="F160" s="7" t="str">
        <f t="shared" si="57"/>
        <v>N/A</v>
      </c>
      <c r="G160" s="1">
        <v>1063120.3500000001</v>
      </c>
      <c r="H160" s="7" t="str">
        <f t="shared" si="58"/>
        <v>N/A</v>
      </c>
      <c r="I160" s="8">
        <v>-1.27</v>
      </c>
      <c r="J160" s="8">
        <v>13.93</v>
      </c>
      <c r="K160" s="30" t="s">
        <v>734</v>
      </c>
      <c r="L160" s="105" t="str">
        <f t="shared" si="59"/>
        <v>Yes</v>
      </c>
    </row>
    <row r="161" spans="1:12" x14ac:dyDescent="0.2">
      <c r="A161" s="137" t="s">
        <v>541</v>
      </c>
      <c r="B161" s="30" t="s">
        <v>213</v>
      </c>
      <c r="C161" s="10">
        <v>3164453620</v>
      </c>
      <c r="D161" s="7" t="str">
        <f t="shared" si="56"/>
        <v>N/A</v>
      </c>
      <c r="E161" s="10">
        <v>5237985222</v>
      </c>
      <c r="F161" s="7" t="str">
        <f t="shared" si="57"/>
        <v>N/A</v>
      </c>
      <c r="G161" s="10">
        <v>4630941657</v>
      </c>
      <c r="H161" s="7" t="str">
        <f t="shared" si="58"/>
        <v>N/A</v>
      </c>
      <c r="I161" s="8">
        <v>65.53</v>
      </c>
      <c r="J161" s="8">
        <v>-11.6</v>
      </c>
      <c r="K161" s="30" t="s">
        <v>734</v>
      </c>
      <c r="L161" s="105" t="str">
        <f t="shared" si="59"/>
        <v>Yes</v>
      </c>
    </row>
    <row r="162" spans="1:12" x14ac:dyDescent="0.2">
      <c r="A162" s="137" t="s">
        <v>1264</v>
      </c>
      <c r="B162" s="30" t="s">
        <v>213</v>
      </c>
      <c r="C162" s="10">
        <v>2339.9179963000001</v>
      </c>
      <c r="D162" s="7" t="str">
        <f t="shared" si="56"/>
        <v>N/A</v>
      </c>
      <c r="E162" s="10">
        <v>3944.5095419999998</v>
      </c>
      <c r="F162" s="7" t="str">
        <f t="shared" si="57"/>
        <v>N/A</v>
      </c>
      <c r="G162" s="10">
        <v>3208.2563983999999</v>
      </c>
      <c r="H162" s="7" t="str">
        <f t="shared" si="58"/>
        <v>N/A</v>
      </c>
      <c r="I162" s="8">
        <v>68.569999999999993</v>
      </c>
      <c r="J162" s="8">
        <v>-18.7</v>
      </c>
      <c r="K162" s="30" t="s">
        <v>734</v>
      </c>
      <c r="L162" s="105" t="str">
        <f t="shared" si="59"/>
        <v>Yes</v>
      </c>
    </row>
    <row r="163" spans="1:12" ht="25.5" x14ac:dyDescent="0.2">
      <c r="A163" s="137" t="s">
        <v>1265</v>
      </c>
      <c r="B163" s="30" t="s">
        <v>213</v>
      </c>
      <c r="C163" s="10">
        <v>6066.0990099000001</v>
      </c>
      <c r="D163" s="7" t="str">
        <f t="shared" si="56"/>
        <v>N/A</v>
      </c>
      <c r="E163" s="10">
        <v>6857.6911765000004</v>
      </c>
      <c r="F163" s="7" t="str">
        <f t="shared" si="57"/>
        <v>N/A</v>
      </c>
      <c r="G163" s="10">
        <v>4602.8245613999998</v>
      </c>
      <c r="H163" s="7" t="str">
        <f t="shared" si="58"/>
        <v>N/A</v>
      </c>
      <c r="I163" s="8">
        <v>13.05</v>
      </c>
      <c r="J163" s="8">
        <v>-32.9</v>
      </c>
      <c r="K163" s="30" t="s">
        <v>734</v>
      </c>
      <c r="L163" s="105" t="str">
        <f t="shared" si="59"/>
        <v>No</v>
      </c>
    </row>
    <row r="164" spans="1:12" ht="25.5" x14ac:dyDescent="0.2">
      <c r="A164" s="137" t="s">
        <v>1266</v>
      </c>
      <c r="B164" s="30" t="s">
        <v>213</v>
      </c>
      <c r="C164" s="10">
        <v>10131.984181</v>
      </c>
      <c r="D164" s="7" t="str">
        <f t="shared" si="56"/>
        <v>N/A</v>
      </c>
      <c r="E164" s="10">
        <v>15157.190929</v>
      </c>
      <c r="F164" s="7" t="str">
        <f t="shared" si="57"/>
        <v>N/A</v>
      </c>
      <c r="G164" s="10">
        <v>12225.272994000001</v>
      </c>
      <c r="H164" s="7" t="str">
        <f t="shared" si="58"/>
        <v>N/A</v>
      </c>
      <c r="I164" s="8">
        <v>49.6</v>
      </c>
      <c r="J164" s="8">
        <v>-19.3</v>
      </c>
      <c r="K164" s="30" t="s">
        <v>734</v>
      </c>
      <c r="L164" s="105" t="str">
        <f t="shared" si="59"/>
        <v>Yes</v>
      </c>
    </row>
    <row r="165" spans="1:12" ht="25.5" x14ac:dyDescent="0.2">
      <c r="A165" s="137" t="s">
        <v>1267</v>
      </c>
      <c r="B165" s="30" t="s">
        <v>213</v>
      </c>
      <c r="C165" s="10">
        <v>1921.3767734999999</v>
      </c>
      <c r="D165" s="7" t="str">
        <f t="shared" si="56"/>
        <v>N/A</v>
      </c>
      <c r="E165" s="10">
        <v>3199.0810609</v>
      </c>
      <c r="F165" s="7" t="str">
        <f t="shared" si="57"/>
        <v>N/A</v>
      </c>
      <c r="G165" s="10">
        <v>2593.2600434999999</v>
      </c>
      <c r="H165" s="7" t="str">
        <f t="shared" si="58"/>
        <v>N/A</v>
      </c>
      <c r="I165" s="8">
        <v>66.5</v>
      </c>
      <c r="J165" s="8">
        <v>-18.899999999999999</v>
      </c>
      <c r="K165" s="30" t="s">
        <v>734</v>
      </c>
      <c r="L165" s="105" t="str">
        <f t="shared" si="59"/>
        <v>Yes</v>
      </c>
    </row>
    <row r="166" spans="1:12" ht="25.5" x14ac:dyDescent="0.2">
      <c r="A166" s="137" t="s">
        <v>1268</v>
      </c>
      <c r="B166" s="30" t="s">
        <v>213</v>
      </c>
      <c r="C166" s="10">
        <v>3517.0706135</v>
      </c>
      <c r="D166" s="7" t="str">
        <f t="shared" si="56"/>
        <v>N/A</v>
      </c>
      <c r="E166" s="10">
        <v>6494.3338548000002</v>
      </c>
      <c r="F166" s="7" t="str">
        <f t="shared" si="57"/>
        <v>N/A</v>
      </c>
      <c r="G166" s="10">
        <v>5294.9583235</v>
      </c>
      <c r="H166" s="7" t="str">
        <f t="shared" si="58"/>
        <v>N/A</v>
      </c>
      <c r="I166" s="8">
        <v>84.65</v>
      </c>
      <c r="J166" s="8">
        <v>-18.5</v>
      </c>
      <c r="K166" s="30" t="s">
        <v>734</v>
      </c>
      <c r="L166" s="105" t="str">
        <f t="shared" si="59"/>
        <v>Yes</v>
      </c>
    </row>
    <row r="167" spans="1:12" x14ac:dyDescent="0.2">
      <c r="A167" s="168" t="s">
        <v>542</v>
      </c>
      <c r="B167" s="22" t="s">
        <v>213</v>
      </c>
      <c r="C167" s="29">
        <v>395338674</v>
      </c>
      <c r="D167" s="27" t="str">
        <f t="shared" si="56"/>
        <v>N/A</v>
      </c>
      <c r="E167" s="29">
        <v>398422337</v>
      </c>
      <c r="F167" s="27" t="str">
        <f t="shared" si="57"/>
        <v>N/A</v>
      </c>
      <c r="G167" s="29">
        <v>389565996</v>
      </c>
      <c r="H167" s="27" t="str">
        <f t="shared" si="58"/>
        <v>N/A</v>
      </c>
      <c r="I167" s="8">
        <v>0.78</v>
      </c>
      <c r="J167" s="8">
        <v>-2.2200000000000002</v>
      </c>
      <c r="K167" s="28" t="s">
        <v>734</v>
      </c>
      <c r="L167" s="105" t="str">
        <f t="shared" si="59"/>
        <v>Yes</v>
      </c>
    </row>
    <row r="168" spans="1:12" x14ac:dyDescent="0.2">
      <c r="A168" s="168" t="s">
        <v>1269</v>
      </c>
      <c r="B168" s="22" t="s">
        <v>213</v>
      </c>
      <c r="C168" s="29">
        <v>292.32853093</v>
      </c>
      <c r="D168" s="27" t="str">
        <f t="shared" si="56"/>
        <v>N/A</v>
      </c>
      <c r="E168" s="29">
        <v>300.03534631000002</v>
      </c>
      <c r="F168" s="27" t="str">
        <f t="shared" si="57"/>
        <v>N/A</v>
      </c>
      <c r="G168" s="29">
        <v>269.88627623000002</v>
      </c>
      <c r="H168" s="27" t="str">
        <f t="shared" si="58"/>
        <v>N/A</v>
      </c>
      <c r="I168" s="8">
        <v>2.6360000000000001</v>
      </c>
      <c r="J168" s="8">
        <v>-10</v>
      </c>
      <c r="K168" s="28" t="s">
        <v>734</v>
      </c>
      <c r="L168" s="105" t="str">
        <f t="shared" si="59"/>
        <v>Yes</v>
      </c>
    </row>
    <row r="169" spans="1:12" ht="25.5" x14ac:dyDescent="0.2">
      <c r="A169" s="168" t="s">
        <v>1270</v>
      </c>
      <c r="B169" s="30" t="s">
        <v>213</v>
      </c>
      <c r="C169" s="10">
        <v>3014.7623761999998</v>
      </c>
      <c r="D169" s="7" t="str">
        <f t="shared" si="56"/>
        <v>N/A</v>
      </c>
      <c r="E169" s="10">
        <v>5069.1911765000004</v>
      </c>
      <c r="F169" s="7" t="str">
        <f t="shared" si="57"/>
        <v>N/A</v>
      </c>
      <c r="G169" s="10">
        <v>3761.7280701999998</v>
      </c>
      <c r="H169" s="7" t="str">
        <f t="shared" si="58"/>
        <v>N/A</v>
      </c>
      <c r="I169" s="8">
        <v>68.150000000000006</v>
      </c>
      <c r="J169" s="8">
        <v>-25.8</v>
      </c>
      <c r="K169" s="30" t="s">
        <v>734</v>
      </c>
      <c r="L169" s="105" t="str">
        <f t="shared" si="59"/>
        <v>Yes</v>
      </c>
    </row>
    <row r="170" spans="1:12" ht="25.5" x14ac:dyDescent="0.2">
      <c r="A170" s="168" t="s">
        <v>1271</v>
      </c>
      <c r="B170" s="30" t="s">
        <v>213</v>
      </c>
      <c r="C170" s="10">
        <v>6288.7645173999999</v>
      </c>
      <c r="D170" s="7" t="str">
        <f t="shared" si="56"/>
        <v>N/A</v>
      </c>
      <c r="E170" s="10">
        <v>7278.8745602999998</v>
      </c>
      <c r="F170" s="7" t="str">
        <f t="shared" si="57"/>
        <v>N/A</v>
      </c>
      <c r="G170" s="10">
        <v>6928.1390141000002</v>
      </c>
      <c r="H170" s="7" t="str">
        <f t="shared" si="58"/>
        <v>N/A</v>
      </c>
      <c r="I170" s="8">
        <v>15.74</v>
      </c>
      <c r="J170" s="8">
        <v>-4.82</v>
      </c>
      <c r="K170" s="30" t="s">
        <v>734</v>
      </c>
      <c r="L170" s="105" t="str">
        <f t="shared" si="59"/>
        <v>Yes</v>
      </c>
    </row>
    <row r="171" spans="1:12" ht="25.5" x14ac:dyDescent="0.2">
      <c r="A171" s="168" t="s">
        <v>1272</v>
      </c>
      <c r="B171" s="30" t="s">
        <v>213</v>
      </c>
      <c r="C171" s="10">
        <v>166.23247755</v>
      </c>
      <c r="D171" s="7" t="str">
        <f t="shared" si="56"/>
        <v>N/A</v>
      </c>
      <c r="E171" s="10">
        <v>171.14301026000001</v>
      </c>
      <c r="F171" s="7" t="str">
        <f t="shared" si="57"/>
        <v>N/A</v>
      </c>
      <c r="G171" s="10">
        <v>143.74557106</v>
      </c>
      <c r="H171" s="7" t="str">
        <f t="shared" si="58"/>
        <v>N/A</v>
      </c>
      <c r="I171" s="8">
        <v>2.9540000000000002</v>
      </c>
      <c r="J171" s="8">
        <v>-16</v>
      </c>
      <c r="K171" s="30" t="s">
        <v>734</v>
      </c>
      <c r="L171" s="105" t="str">
        <f t="shared" si="59"/>
        <v>Yes</v>
      </c>
    </row>
    <row r="172" spans="1:12" ht="25.5" x14ac:dyDescent="0.2">
      <c r="A172" s="168" t="s">
        <v>1273</v>
      </c>
      <c r="B172" s="30" t="s">
        <v>213</v>
      </c>
      <c r="C172" s="10">
        <v>449.29962612999998</v>
      </c>
      <c r="D172" s="7" t="str">
        <f t="shared" si="56"/>
        <v>N/A</v>
      </c>
      <c r="E172" s="10">
        <v>472.37274203999999</v>
      </c>
      <c r="F172" s="7" t="str">
        <f t="shared" si="57"/>
        <v>N/A</v>
      </c>
      <c r="G172" s="10">
        <v>468.88100169000001</v>
      </c>
      <c r="H172" s="7" t="str">
        <f t="shared" si="58"/>
        <v>N/A</v>
      </c>
      <c r="I172" s="8">
        <v>5.1349999999999998</v>
      </c>
      <c r="J172" s="8">
        <v>-0.73899999999999999</v>
      </c>
      <c r="K172" s="30" t="s">
        <v>734</v>
      </c>
      <c r="L172" s="105" t="str">
        <f t="shared" si="59"/>
        <v>Yes</v>
      </c>
    </row>
    <row r="173" spans="1:12" ht="25.5" x14ac:dyDescent="0.2">
      <c r="A173" s="128" t="s">
        <v>543</v>
      </c>
      <c r="B173" s="92" t="s">
        <v>213</v>
      </c>
      <c r="C173" s="93">
        <v>148671448</v>
      </c>
      <c r="D173" s="94" t="str">
        <f>IF($B173="N/A","N/A",IF(C173&gt;10,"No",IF(C173&lt;-10,"No","Yes")))</f>
        <v>N/A</v>
      </c>
      <c r="E173" s="93">
        <v>151187026</v>
      </c>
      <c r="F173" s="94" t="str">
        <f>IF($B173="N/A","N/A",IF(E173&gt;10,"No",IF(E173&lt;-10,"No","Yes")))</f>
        <v>N/A</v>
      </c>
      <c r="G173" s="93">
        <v>152884224</v>
      </c>
      <c r="H173" s="94" t="str">
        <f>IF($B173="N/A","N/A",IF(G173&gt;10,"No",IF(G173&lt;-10,"No","Yes")))</f>
        <v>N/A</v>
      </c>
      <c r="I173" s="89">
        <v>1.6919999999999999</v>
      </c>
      <c r="J173" s="89">
        <v>1.123</v>
      </c>
      <c r="K173" s="90" t="s">
        <v>734</v>
      </c>
      <c r="L173" s="107" t="str">
        <f>IF(J173="Div by 0", "N/A", IF(K173="N/A","N/A", IF(J173&gt;VALUE(MID(K173,1,2)), "No", IF(J173&lt;-1*VALUE(MID(K173,1,2)), "No", "Yes"))))</f>
        <v>Yes</v>
      </c>
    </row>
    <row r="174" spans="1:12" ht="25.5" x14ac:dyDescent="0.2">
      <c r="A174" s="128" t="s">
        <v>1274</v>
      </c>
      <c r="B174" s="30" t="s">
        <v>213</v>
      </c>
      <c r="C174" s="10">
        <v>171674</v>
      </c>
      <c r="D174" s="7" t="str">
        <f t="shared" ref="D174:D181" si="64">IF($B174="N/A","N/A",IF(C174&gt;10,"No",IF(C174&lt;-10,"No","Yes")))</f>
        <v>N/A</v>
      </c>
      <c r="E174" s="10">
        <v>150013</v>
      </c>
      <c r="F174" s="7" t="str">
        <f t="shared" ref="F174:F181" si="65">IF($B174="N/A","N/A",IF(E174&gt;10,"No",IF(E174&lt;-10,"No","Yes")))</f>
        <v>N/A</v>
      </c>
      <c r="G174" s="10">
        <v>236043</v>
      </c>
      <c r="H174" s="7" t="str">
        <f t="shared" ref="H174:H181" si="66">IF($B174="N/A","N/A",IF(G174&gt;10,"No",IF(G174&lt;-10,"No","Yes")))</f>
        <v>N/A</v>
      </c>
      <c r="I174" s="8">
        <v>-12.6</v>
      </c>
      <c r="J174" s="8">
        <v>57.35</v>
      </c>
      <c r="K174" s="30" t="s">
        <v>734</v>
      </c>
      <c r="L174" s="105" t="str">
        <f t="shared" ref="L174:L181" si="67">IF(J174="Div by 0", "N/A", IF(K174="N/A","N/A", IF(J174&gt;VALUE(MID(K174,1,2)), "No", IF(J174&lt;-1*VALUE(MID(K174,1,2)), "No", "Yes"))))</f>
        <v>No</v>
      </c>
    </row>
    <row r="175" spans="1:12" ht="25.5" x14ac:dyDescent="0.2">
      <c r="A175" s="128" t="s">
        <v>544</v>
      </c>
      <c r="B175" s="30" t="s">
        <v>213</v>
      </c>
      <c r="C175" s="10">
        <v>26844324</v>
      </c>
      <c r="D175" s="7" t="str">
        <f t="shared" si="64"/>
        <v>N/A</v>
      </c>
      <c r="E175" s="10">
        <v>25861017</v>
      </c>
      <c r="F175" s="7" t="str">
        <f t="shared" si="65"/>
        <v>N/A</v>
      </c>
      <c r="G175" s="10">
        <v>27715767</v>
      </c>
      <c r="H175" s="7" t="str">
        <f t="shared" si="66"/>
        <v>N/A</v>
      </c>
      <c r="I175" s="8">
        <v>-3.66</v>
      </c>
      <c r="J175" s="8">
        <v>7.1719999999999997</v>
      </c>
      <c r="K175" s="30" t="s">
        <v>734</v>
      </c>
      <c r="L175" s="105" t="str">
        <f t="shared" si="67"/>
        <v>Yes</v>
      </c>
    </row>
    <row r="176" spans="1:12" ht="25.5" x14ac:dyDescent="0.2">
      <c r="A176" s="128" t="s">
        <v>509</v>
      </c>
      <c r="B176" s="30" t="s">
        <v>213</v>
      </c>
      <c r="C176" s="10">
        <v>219651228</v>
      </c>
      <c r="D176" s="7" t="str">
        <f t="shared" si="64"/>
        <v>N/A</v>
      </c>
      <c r="E176" s="10">
        <v>221224281</v>
      </c>
      <c r="F176" s="7" t="str">
        <f t="shared" si="65"/>
        <v>N/A</v>
      </c>
      <c r="G176" s="10">
        <v>208729962</v>
      </c>
      <c r="H176" s="7" t="str">
        <f t="shared" si="66"/>
        <v>N/A</v>
      </c>
      <c r="I176" s="8">
        <v>0.71619999999999995</v>
      </c>
      <c r="J176" s="8">
        <v>-5.65</v>
      </c>
      <c r="K176" s="30" t="s">
        <v>734</v>
      </c>
      <c r="L176" s="105" t="str">
        <f t="shared" si="67"/>
        <v>Yes</v>
      </c>
    </row>
    <row r="177" spans="1:12" ht="25.5" x14ac:dyDescent="0.2">
      <c r="A177" s="128" t="s">
        <v>510</v>
      </c>
      <c r="B177" s="30" t="s">
        <v>213</v>
      </c>
      <c r="C177" s="10">
        <v>109.93335295</v>
      </c>
      <c r="D177" s="7" t="str">
        <f t="shared" si="64"/>
        <v>N/A</v>
      </c>
      <c r="E177" s="10">
        <v>113.85268216999999</v>
      </c>
      <c r="F177" s="7" t="str">
        <f t="shared" si="65"/>
        <v>N/A</v>
      </c>
      <c r="G177" s="10">
        <v>105.91621017999999</v>
      </c>
      <c r="H177" s="7" t="str">
        <f t="shared" si="66"/>
        <v>N/A</v>
      </c>
      <c r="I177" s="8">
        <v>3.5649999999999999</v>
      </c>
      <c r="J177" s="8">
        <v>-6.97</v>
      </c>
      <c r="K177" s="30" t="s">
        <v>734</v>
      </c>
      <c r="L177" s="105" t="str">
        <f t="shared" si="67"/>
        <v>Yes</v>
      </c>
    </row>
    <row r="178" spans="1:12" ht="25.5" x14ac:dyDescent="0.2">
      <c r="A178" s="128" t="s">
        <v>1275</v>
      </c>
      <c r="B178" s="22" t="s">
        <v>213</v>
      </c>
      <c r="C178" s="29">
        <v>0.1269423194</v>
      </c>
      <c r="D178" s="27" t="str">
        <f t="shared" si="64"/>
        <v>N/A</v>
      </c>
      <c r="E178" s="29">
        <v>0.11296857189999999</v>
      </c>
      <c r="F178" s="27" t="str">
        <f t="shared" si="65"/>
        <v>N/A</v>
      </c>
      <c r="G178" s="29">
        <v>0.16352753310000001</v>
      </c>
      <c r="H178" s="27" t="str">
        <f t="shared" si="66"/>
        <v>N/A</v>
      </c>
      <c r="I178" s="8">
        <v>-11</v>
      </c>
      <c r="J178" s="8">
        <v>44.75</v>
      </c>
      <c r="K178" s="28" t="s">
        <v>734</v>
      </c>
      <c r="L178" s="105" t="str">
        <f t="shared" si="67"/>
        <v>No</v>
      </c>
    </row>
    <row r="179" spans="1:12" ht="25.5" x14ac:dyDescent="0.2">
      <c r="A179" s="128" t="s">
        <v>511</v>
      </c>
      <c r="B179" s="22" t="s">
        <v>213</v>
      </c>
      <c r="C179" s="29">
        <v>19.849719531000002</v>
      </c>
      <c r="D179" s="27" t="str">
        <f t="shared" si="64"/>
        <v>N/A</v>
      </c>
      <c r="E179" s="29">
        <v>19.474859893000001</v>
      </c>
      <c r="F179" s="27" t="str">
        <f t="shared" si="65"/>
        <v>N/A</v>
      </c>
      <c r="G179" s="29">
        <v>19.201124393000001</v>
      </c>
      <c r="H179" s="27" t="str">
        <f t="shared" si="66"/>
        <v>N/A</v>
      </c>
      <c r="I179" s="8">
        <v>-1.89</v>
      </c>
      <c r="J179" s="8">
        <v>-1.41</v>
      </c>
      <c r="K179" s="28" t="s">
        <v>734</v>
      </c>
      <c r="L179" s="105" t="str">
        <f t="shared" si="67"/>
        <v>Yes</v>
      </c>
    </row>
    <row r="180" spans="1:12" ht="25.5" x14ac:dyDescent="0.2">
      <c r="A180" s="128" t="s">
        <v>512</v>
      </c>
      <c r="B180" s="22" t="s">
        <v>213</v>
      </c>
      <c r="C180" s="29">
        <v>162.41851611999999</v>
      </c>
      <c r="D180" s="27" t="str">
        <f t="shared" si="64"/>
        <v>N/A</v>
      </c>
      <c r="E180" s="29">
        <v>166.59483567999999</v>
      </c>
      <c r="F180" s="27" t="str">
        <f t="shared" si="65"/>
        <v>N/A</v>
      </c>
      <c r="G180" s="29">
        <v>144.60541413000001</v>
      </c>
      <c r="H180" s="27" t="str">
        <f t="shared" si="66"/>
        <v>N/A</v>
      </c>
      <c r="I180" s="8">
        <v>2.5710000000000002</v>
      </c>
      <c r="J180" s="8">
        <v>-13.2</v>
      </c>
      <c r="K180" s="28" t="s">
        <v>734</v>
      </c>
      <c r="L180" s="105" t="str">
        <f t="shared" si="67"/>
        <v>Yes</v>
      </c>
    </row>
    <row r="181" spans="1:12" ht="25.5" x14ac:dyDescent="0.2">
      <c r="A181" s="128" t="s">
        <v>1625</v>
      </c>
      <c r="B181" s="30" t="s">
        <v>213</v>
      </c>
      <c r="C181" s="9">
        <v>85.818535941999997</v>
      </c>
      <c r="D181" s="7" t="str">
        <f t="shared" si="64"/>
        <v>N/A</v>
      </c>
      <c r="E181" s="9">
        <v>87.567003384000003</v>
      </c>
      <c r="F181" s="7" t="str">
        <f t="shared" si="65"/>
        <v>N/A</v>
      </c>
      <c r="G181" s="9">
        <v>87.777365954000004</v>
      </c>
      <c r="H181" s="7" t="str">
        <f t="shared" si="66"/>
        <v>N/A</v>
      </c>
      <c r="I181" s="36">
        <v>2.0369999999999999</v>
      </c>
      <c r="J181" s="36">
        <v>0.2402</v>
      </c>
      <c r="K181" s="30" t="s">
        <v>734</v>
      </c>
      <c r="L181" s="105" t="str">
        <f t="shared" si="67"/>
        <v>Yes</v>
      </c>
    </row>
    <row r="182" spans="1:12" ht="25.5" x14ac:dyDescent="0.2">
      <c r="A182" s="128" t="s">
        <v>1626</v>
      </c>
      <c r="B182" s="95" t="s">
        <v>213</v>
      </c>
      <c r="C182" s="96">
        <v>91.089108910999997</v>
      </c>
      <c r="D182" s="91" t="str">
        <f t="shared" ref="D182" si="68">IF($B182="N/A","N/A",IF(C182&lt;0,"No","Yes"))</f>
        <v>N/A</v>
      </c>
      <c r="E182" s="96">
        <v>92.647058823999998</v>
      </c>
      <c r="F182" s="91" t="str">
        <f t="shared" ref="F182" si="69">IF($B182="N/A","N/A",IF(E182&lt;0,"No","Yes"))</f>
        <v>N/A</v>
      </c>
      <c r="G182" s="96">
        <v>93.859649122999997</v>
      </c>
      <c r="H182" s="91" t="str">
        <f t="shared" ref="H182" si="70">IF($B182="N/A","N/A",IF(G182&lt;0,"No","Yes"))</f>
        <v>N/A</v>
      </c>
      <c r="I182" s="97">
        <v>1.71</v>
      </c>
      <c r="J182" s="97">
        <v>1.3089999999999999</v>
      </c>
      <c r="K182" s="95" t="s">
        <v>734</v>
      </c>
      <c r="L182" s="107" t="str">
        <f t="shared" ref="L182" si="71">IF(J182="Div by 0", "N/A", IF(OR(J182="N/A",K182="N/A"),"N/A", IF(J182&gt;VALUE(MID(K182,1,2)), "No", IF(J182&lt;-1*VALUE(MID(K182,1,2)), "No", "Yes"))))</f>
        <v>Yes</v>
      </c>
    </row>
    <row r="183" spans="1:12" ht="25.5" x14ac:dyDescent="0.2">
      <c r="A183" s="128" t="s">
        <v>1627</v>
      </c>
      <c r="B183" s="3" t="s">
        <v>213</v>
      </c>
      <c r="C183" s="9">
        <v>93.605660125</v>
      </c>
      <c r="D183" s="5" t="str">
        <f t="shared" ref="D183:D185" si="72">IF($B183="N/A","N/A",IF(C183&lt;0,"No","Yes"))</f>
        <v>N/A</v>
      </c>
      <c r="E183" s="9">
        <v>94.019908689000005</v>
      </c>
      <c r="F183" s="5" t="str">
        <f t="shared" ref="F183:F185" si="73">IF($B183="N/A","N/A",IF(E183&lt;0,"No","Yes"))</f>
        <v>N/A</v>
      </c>
      <c r="G183" s="9">
        <v>94.311692214999994</v>
      </c>
      <c r="H183" s="5" t="str">
        <f t="shared" ref="H183:H185" si="74">IF($B183="N/A","N/A",IF(G183&lt;0,"No","Yes"))</f>
        <v>N/A</v>
      </c>
      <c r="I183" s="36">
        <v>0.4425</v>
      </c>
      <c r="J183" s="36">
        <v>0.31030000000000002</v>
      </c>
      <c r="K183" s="3" t="s">
        <v>734</v>
      </c>
      <c r="L183" s="105" t="str">
        <f t="shared" ref="L183:L213" si="75">IF(J183="Div by 0", "N/A", IF(OR(J183="N/A",K183="N/A"),"N/A", IF(J183&gt;VALUE(MID(K183,1,2)), "No", IF(J183&lt;-1*VALUE(MID(K183,1,2)), "No", "Yes"))))</f>
        <v>Yes</v>
      </c>
    </row>
    <row r="184" spans="1:12" ht="25.5" x14ac:dyDescent="0.2">
      <c r="A184" s="128" t="s">
        <v>1628</v>
      </c>
      <c r="B184" s="3" t="s">
        <v>213</v>
      </c>
      <c r="C184" s="9">
        <v>86.854270959000004</v>
      </c>
      <c r="D184" s="5" t="str">
        <f t="shared" si="72"/>
        <v>N/A</v>
      </c>
      <c r="E184" s="9">
        <v>88.101722284999994</v>
      </c>
      <c r="F184" s="5" t="str">
        <f t="shared" si="73"/>
        <v>N/A</v>
      </c>
      <c r="G184" s="9">
        <v>88.834328275999994</v>
      </c>
      <c r="H184" s="5" t="str">
        <f t="shared" si="74"/>
        <v>N/A</v>
      </c>
      <c r="I184" s="36">
        <v>1.4359999999999999</v>
      </c>
      <c r="J184" s="36">
        <v>0.83150000000000002</v>
      </c>
      <c r="K184" s="3" t="s">
        <v>734</v>
      </c>
      <c r="L184" s="105" t="str">
        <f t="shared" si="75"/>
        <v>Yes</v>
      </c>
    </row>
    <row r="185" spans="1:12" ht="25.5" x14ac:dyDescent="0.2">
      <c r="A185" s="128" t="s">
        <v>1629</v>
      </c>
      <c r="B185" s="3" t="s">
        <v>213</v>
      </c>
      <c r="C185" s="9">
        <v>81.438084285000002</v>
      </c>
      <c r="D185" s="5" t="str">
        <f t="shared" si="72"/>
        <v>N/A</v>
      </c>
      <c r="E185" s="9">
        <v>84.966902407000006</v>
      </c>
      <c r="F185" s="5" t="str">
        <f t="shared" si="73"/>
        <v>N/A</v>
      </c>
      <c r="G185" s="9">
        <v>83.144396291000007</v>
      </c>
      <c r="H185" s="5" t="str">
        <f t="shared" si="74"/>
        <v>N/A</v>
      </c>
      <c r="I185" s="36">
        <v>4.3330000000000002</v>
      </c>
      <c r="J185" s="36">
        <v>-2.14</v>
      </c>
      <c r="K185" s="3" t="s">
        <v>734</v>
      </c>
      <c r="L185" s="105" t="str">
        <f t="shared" si="75"/>
        <v>Yes</v>
      </c>
    </row>
    <row r="186" spans="1:12" ht="25.5" x14ac:dyDescent="0.2">
      <c r="A186" s="128" t="s">
        <v>1631</v>
      </c>
      <c r="B186" s="98" t="s">
        <v>213</v>
      </c>
      <c r="C186" s="96">
        <v>9.1657805731999993</v>
      </c>
      <c r="D186" s="88" t="str">
        <f>IF($B186="N/A","N/A",IF(C186&gt;10,"No",IF(C186&lt;-10,"No","Yes")))</f>
        <v>N/A</v>
      </c>
      <c r="E186" s="96">
        <v>9.5011137736000002</v>
      </c>
      <c r="F186" s="88" t="str">
        <f>IF($B186="N/A","N/A",IF(E186&gt;10,"No",IF(E186&lt;-10,"No","Yes")))</f>
        <v>N/A</v>
      </c>
      <c r="G186" s="96">
        <v>9.1303097796999992</v>
      </c>
      <c r="H186" s="88" t="str">
        <f>IF($B186="N/A","N/A",IF(G186&gt;10,"No",IF(G186&lt;-10,"No","Yes")))</f>
        <v>N/A</v>
      </c>
      <c r="I186" s="97">
        <v>3.6589999999999998</v>
      </c>
      <c r="J186" s="97">
        <v>-3.9</v>
      </c>
      <c r="K186" s="98" t="s">
        <v>734</v>
      </c>
      <c r="L186" s="105" t="str">
        <f t="shared" si="75"/>
        <v>Yes</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0</v>
      </c>
      <c r="H188" s="27" t="str">
        <f t="shared" si="78"/>
        <v>N/A</v>
      </c>
      <c r="I188" s="36" t="s">
        <v>1748</v>
      </c>
      <c r="J188" s="36" t="s">
        <v>1748</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v>4.4366289999999998E-4</v>
      </c>
      <c r="D190" s="27" t="str">
        <f t="shared" si="76"/>
        <v>N/A</v>
      </c>
      <c r="E190" s="9">
        <v>4.5183510000000002E-4</v>
      </c>
      <c r="F190" s="27" t="str">
        <f t="shared" si="77"/>
        <v>N/A</v>
      </c>
      <c r="G190" s="9">
        <v>9.0062319999999999E-4</v>
      </c>
      <c r="H190" s="27" t="str">
        <f t="shared" si="78"/>
        <v>N/A</v>
      </c>
      <c r="I190" s="36">
        <v>1.8420000000000001</v>
      </c>
      <c r="J190" s="36">
        <v>99.33</v>
      </c>
      <c r="K190" s="28" t="s">
        <v>734</v>
      </c>
      <c r="L190" s="105" t="str">
        <f t="shared" si="75"/>
        <v>No</v>
      </c>
    </row>
    <row r="191" spans="1:12" ht="25.5" x14ac:dyDescent="0.2">
      <c r="A191" s="128" t="s">
        <v>1636</v>
      </c>
      <c r="B191" s="22" t="s">
        <v>213</v>
      </c>
      <c r="C191" s="9">
        <v>62.369692497000003</v>
      </c>
      <c r="D191" s="27" t="str">
        <f t="shared" si="76"/>
        <v>N/A</v>
      </c>
      <c r="E191" s="9">
        <v>70.590804552999998</v>
      </c>
      <c r="F191" s="27" t="str">
        <f t="shared" si="77"/>
        <v>N/A</v>
      </c>
      <c r="G191" s="9">
        <v>70.419170803</v>
      </c>
      <c r="H191" s="27" t="str">
        <f t="shared" si="78"/>
        <v>N/A</v>
      </c>
      <c r="I191" s="36">
        <v>13.18</v>
      </c>
      <c r="J191" s="36">
        <v>-0.24299999999999999</v>
      </c>
      <c r="K191" s="28" t="s">
        <v>734</v>
      </c>
      <c r="L191" s="105" t="str">
        <f t="shared" si="75"/>
        <v>Yes</v>
      </c>
    </row>
    <row r="192" spans="1:12" ht="25.5" x14ac:dyDescent="0.2">
      <c r="A192" s="128" t="s">
        <v>1637</v>
      </c>
      <c r="B192" s="22" t="s">
        <v>213</v>
      </c>
      <c r="C192" s="9">
        <v>40.323193662999998</v>
      </c>
      <c r="D192" s="27" t="str">
        <f t="shared" si="76"/>
        <v>N/A</v>
      </c>
      <c r="E192" s="9">
        <v>40.344885753</v>
      </c>
      <c r="F192" s="27" t="str">
        <f t="shared" si="77"/>
        <v>N/A</v>
      </c>
      <c r="G192" s="9">
        <v>42.374181212000003</v>
      </c>
      <c r="H192" s="27" t="str">
        <f t="shared" si="78"/>
        <v>N/A</v>
      </c>
      <c r="I192" s="36">
        <v>5.3800000000000001E-2</v>
      </c>
      <c r="J192" s="36">
        <v>5.03</v>
      </c>
      <c r="K192" s="28" t="s">
        <v>734</v>
      </c>
      <c r="L192" s="105" t="str">
        <f t="shared" si="75"/>
        <v>Yes</v>
      </c>
    </row>
    <row r="193" spans="1:12" ht="25.5" x14ac:dyDescent="0.2">
      <c r="A193" s="128" t="s">
        <v>1638</v>
      </c>
      <c r="B193" s="22" t="s">
        <v>213</v>
      </c>
      <c r="C193" s="9">
        <v>13.654540373</v>
      </c>
      <c r="D193" s="27" t="str">
        <f t="shared" si="76"/>
        <v>N/A</v>
      </c>
      <c r="E193" s="9">
        <v>14.021423009999999</v>
      </c>
      <c r="F193" s="27" t="str">
        <f t="shared" si="77"/>
        <v>N/A</v>
      </c>
      <c r="G193" s="9">
        <v>15.022671455999999</v>
      </c>
      <c r="H193" s="27" t="str">
        <f t="shared" si="78"/>
        <v>N/A</v>
      </c>
      <c r="I193" s="36">
        <v>2.6869999999999998</v>
      </c>
      <c r="J193" s="36">
        <v>7.141</v>
      </c>
      <c r="K193" s="28" t="s">
        <v>734</v>
      </c>
      <c r="L193" s="105" t="str">
        <f t="shared" si="75"/>
        <v>Yes</v>
      </c>
    </row>
    <row r="194" spans="1:12" ht="25.5" x14ac:dyDescent="0.2">
      <c r="A194" s="128" t="s">
        <v>1639</v>
      </c>
      <c r="B194" s="22" t="s">
        <v>213</v>
      </c>
      <c r="C194" s="9">
        <v>0.71429733399999995</v>
      </c>
      <c r="D194" s="27" t="str">
        <f t="shared" si="76"/>
        <v>N/A</v>
      </c>
      <c r="E194" s="9">
        <v>0.90457392700000006</v>
      </c>
      <c r="F194" s="27" t="str">
        <f t="shared" si="77"/>
        <v>N/A</v>
      </c>
      <c r="G194" s="9">
        <v>0.65530726839999998</v>
      </c>
      <c r="H194" s="27" t="str">
        <f t="shared" si="78"/>
        <v>N/A</v>
      </c>
      <c r="I194" s="36">
        <v>26.64</v>
      </c>
      <c r="J194" s="36">
        <v>-27.6</v>
      </c>
      <c r="K194" s="28" t="s">
        <v>734</v>
      </c>
      <c r="L194" s="105" t="str">
        <f t="shared" si="75"/>
        <v>Yes</v>
      </c>
    </row>
    <row r="195" spans="1:12" ht="25.5" x14ac:dyDescent="0.2">
      <c r="A195" s="128" t="s">
        <v>1640</v>
      </c>
      <c r="B195" s="22" t="s">
        <v>213</v>
      </c>
      <c r="C195" s="9">
        <v>7.9335807001000003</v>
      </c>
      <c r="D195" s="27" t="str">
        <f t="shared" si="76"/>
        <v>N/A</v>
      </c>
      <c r="E195" s="9">
        <v>8.6796022044000001</v>
      </c>
      <c r="F195" s="27" t="str">
        <f t="shared" si="77"/>
        <v>N/A</v>
      </c>
      <c r="G195" s="9">
        <v>9.6779579409000007</v>
      </c>
      <c r="H195" s="27" t="str">
        <f t="shared" si="78"/>
        <v>N/A</v>
      </c>
      <c r="I195" s="36">
        <v>9.4030000000000005</v>
      </c>
      <c r="J195" s="36">
        <v>11.5</v>
      </c>
      <c r="K195" s="28" t="s">
        <v>734</v>
      </c>
      <c r="L195" s="105" t="str">
        <f t="shared" si="75"/>
        <v>Yes</v>
      </c>
    </row>
    <row r="196" spans="1:12" ht="25.5" x14ac:dyDescent="0.2">
      <c r="A196" s="128" t="s">
        <v>1641</v>
      </c>
      <c r="B196" s="22" t="s">
        <v>213</v>
      </c>
      <c r="C196" s="9">
        <v>7.5052980699999994E-2</v>
      </c>
      <c r="D196" s="27" t="str">
        <f t="shared" si="76"/>
        <v>N/A</v>
      </c>
      <c r="E196" s="9">
        <v>7.4326878599999993E-2</v>
      </c>
      <c r="F196" s="27" t="str">
        <f t="shared" si="77"/>
        <v>N/A</v>
      </c>
      <c r="G196" s="9">
        <v>6.9070868699999996E-2</v>
      </c>
      <c r="H196" s="27" t="str">
        <f t="shared" si="78"/>
        <v>N/A</v>
      </c>
      <c r="I196" s="36">
        <v>-0.96699999999999997</v>
      </c>
      <c r="J196" s="36">
        <v>-7.07</v>
      </c>
      <c r="K196" s="28" t="s">
        <v>734</v>
      </c>
      <c r="L196" s="105" t="str">
        <f t="shared" si="75"/>
        <v>Yes</v>
      </c>
    </row>
    <row r="197" spans="1:12" ht="25.5" x14ac:dyDescent="0.2">
      <c r="A197" s="128" t="s">
        <v>1642</v>
      </c>
      <c r="B197" s="22" t="s">
        <v>213</v>
      </c>
      <c r="C197" s="9">
        <v>41.915499955999998</v>
      </c>
      <c r="D197" s="27" t="str">
        <f t="shared" si="76"/>
        <v>N/A</v>
      </c>
      <c r="E197" s="9">
        <v>50.547097035</v>
      </c>
      <c r="F197" s="27" t="str">
        <f t="shared" si="77"/>
        <v>N/A</v>
      </c>
      <c r="G197" s="9">
        <v>51.375286207999999</v>
      </c>
      <c r="H197" s="27" t="str">
        <f t="shared" si="78"/>
        <v>N/A</v>
      </c>
      <c r="I197" s="36">
        <v>20.59</v>
      </c>
      <c r="J197" s="36">
        <v>1.6379999999999999</v>
      </c>
      <c r="K197" s="28" t="s">
        <v>734</v>
      </c>
      <c r="L197" s="105" t="str">
        <f t="shared" si="75"/>
        <v>Yes</v>
      </c>
    </row>
    <row r="198" spans="1:12" ht="25.5" x14ac:dyDescent="0.2">
      <c r="A198" s="128" t="s">
        <v>1643</v>
      </c>
      <c r="B198" s="22" t="s">
        <v>213</v>
      </c>
      <c r="C198" s="9">
        <v>66.573177025999996</v>
      </c>
      <c r="D198" s="27" t="str">
        <f t="shared" si="76"/>
        <v>N/A</v>
      </c>
      <c r="E198" s="9">
        <v>66.865875754000001</v>
      </c>
      <c r="F198" s="27" t="str">
        <f t="shared" si="77"/>
        <v>N/A</v>
      </c>
      <c r="G198" s="9">
        <v>65.679606774000007</v>
      </c>
      <c r="H198" s="27" t="str">
        <f t="shared" si="78"/>
        <v>N/A</v>
      </c>
      <c r="I198" s="36">
        <v>0.43969999999999998</v>
      </c>
      <c r="J198" s="36">
        <v>-1.77</v>
      </c>
      <c r="K198" s="28" t="s">
        <v>734</v>
      </c>
      <c r="L198" s="105" t="str">
        <f t="shared" si="75"/>
        <v>Yes</v>
      </c>
    </row>
    <row r="199" spans="1:12" ht="25.5" x14ac:dyDescent="0.2">
      <c r="A199" s="128" t="s">
        <v>1644</v>
      </c>
      <c r="B199" s="22" t="s">
        <v>213</v>
      </c>
      <c r="C199" s="9">
        <v>6.0023159205000001</v>
      </c>
      <c r="D199" s="27" t="str">
        <f t="shared" si="76"/>
        <v>N/A</v>
      </c>
      <c r="E199" s="9">
        <v>5.5688679572000002</v>
      </c>
      <c r="F199" s="27" t="str">
        <f t="shared" si="77"/>
        <v>N/A</v>
      </c>
      <c r="G199" s="9">
        <v>5.1776825579999999</v>
      </c>
      <c r="H199" s="27" t="str">
        <f t="shared" si="78"/>
        <v>N/A</v>
      </c>
      <c r="I199" s="36">
        <v>-7.22</v>
      </c>
      <c r="J199" s="36">
        <v>-7.02</v>
      </c>
      <c r="K199" s="28" t="s">
        <v>734</v>
      </c>
      <c r="L199" s="105" t="str">
        <f t="shared" si="75"/>
        <v>Yes</v>
      </c>
    </row>
    <row r="200" spans="1:12" ht="25.5" x14ac:dyDescent="0.2">
      <c r="A200" s="128" t="s">
        <v>1645</v>
      </c>
      <c r="B200" s="22" t="s">
        <v>213</v>
      </c>
      <c r="C200" s="9">
        <v>2.6519952261999999</v>
      </c>
      <c r="D200" s="27" t="str">
        <f t="shared" si="76"/>
        <v>N/A</v>
      </c>
      <c r="E200" s="9">
        <v>3.2367962480000001</v>
      </c>
      <c r="F200" s="27" t="str">
        <f t="shared" si="77"/>
        <v>N/A</v>
      </c>
      <c r="G200" s="9">
        <v>3.5538589970999999</v>
      </c>
      <c r="H200" s="27" t="str">
        <f t="shared" si="78"/>
        <v>N/A</v>
      </c>
      <c r="I200" s="36">
        <v>22.05</v>
      </c>
      <c r="J200" s="36">
        <v>9.7959999999999994</v>
      </c>
      <c r="K200" s="28" t="s">
        <v>734</v>
      </c>
      <c r="L200" s="105" t="str">
        <f t="shared" si="75"/>
        <v>Yes</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1748</v>
      </c>
      <c r="J201" s="36" t="s">
        <v>1748</v>
      </c>
      <c r="K201" s="28" t="s">
        <v>734</v>
      </c>
      <c r="L201" s="105" t="str">
        <f t="shared" si="75"/>
        <v>N/A</v>
      </c>
    </row>
    <row r="202" spans="1:12" ht="25.5" x14ac:dyDescent="0.2">
      <c r="A202" s="128" t="s">
        <v>1647</v>
      </c>
      <c r="B202" s="22" t="s">
        <v>213</v>
      </c>
      <c r="C202" s="9">
        <v>1.47887647E-2</v>
      </c>
      <c r="D202" s="27" t="str">
        <f t="shared" si="76"/>
        <v>N/A</v>
      </c>
      <c r="E202" s="9">
        <v>8.1330323000000006E-3</v>
      </c>
      <c r="F202" s="27" t="str">
        <f t="shared" si="77"/>
        <v>N/A</v>
      </c>
      <c r="G202" s="9">
        <v>1.2608724300000001E-2</v>
      </c>
      <c r="H202" s="27" t="str">
        <f t="shared" si="78"/>
        <v>N/A</v>
      </c>
      <c r="I202" s="36">
        <v>-45</v>
      </c>
      <c r="J202" s="36">
        <v>55.03</v>
      </c>
      <c r="K202" s="28" t="s">
        <v>734</v>
      </c>
      <c r="L202" s="105" t="str">
        <f t="shared" si="75"/>
        <v>No</v>
      </c>
    </row>
    <row r="203" spans="1:12" ht="25.5" x14ac:dyDescent="0.2">
      <c r="A203" s="128" t="s">
        <v>1648</v>
      </c>
      <c r="B203" s="22" t="s">
        <v>213</v>
      </c>
      <c r="C203" s="9">
        <v>0.125630556</v>
      </c>
      <c r="D203" s="27" t="str">
        <f t="shared" si="76"/>
        <v>N/A</v>
      </c>
      <c r="E203" s="9">
        <v>0.12237201390000001</v>
      </c>
      <c r="F203" s="27" t="str">
        <f t="shared" si="77"/>
        <v>N/A</v>
      </c>
      <c r="G203" s="9">
        <v>0.14714796890000001</v>
      </c>
      <c r="H203" s="27" t="str">
        <f t="shared" si="78"/>
        <v>N/A</v>
      </c>
      <c r="I203" s="36">
        <v>-2.59</v>
      </c>
      <c r="J203" s="36">
        <v>20.25</v>
      </c>
      <c r="K203" s="28" t="s">
        <v>734</v>
      </c>
      <c r="L203" s="105" t="str">
        <f t="shared" si="75"/>
        <v>Yes</v>
      </c>
    </row>
    <row r="204" spans="1:12" ht="25.5" x14ac:dyDescent="0.2">
      <c r="A204" s="128" t="s">
        <v>1649</v>
      </c>
      <c r="B204" s="22" t="s">
        <v>213</v>
      </c>
      <c r="C204" s="9">
        <v>0.62120206040000003</v>
      </c>
      <c r="D204" s="27" t="str">
        <f t="shared" si="76"/>
        <v>N/A</v>
      </c>
      <c r="E204" s="9">
        <v>0.75486588779999997</v>
      </c>
      <c r="F204" s="27" t="str">
        <f t="shared" si="77"/>
        <v>N/A</v>
      </c>
      <c r="G204" s="9">
        <v>0.85635406960000005</v>
      </c>
      <c r="H204" s="27" t="str">
        <f t="shared" si="78"/>
        <v>N/A</v>
      </c>
      <c r="I204" s="36">
        <v>21.52</v>
      </c>
      <c r="J204" s="36">
        <v>13.44</v>
      </c>
      <c r="K204" s="28" t="s">
        <v>734</v>
      </c>
      <c r="L204" s="105" t="str">
        <f t="shared" si="75"/>
        <v>Yes</v>
      </c>
    </row>
    <row r="205" spans="1:12" ht="25.5" x14ac:dyDescent="0.2">
      <c r="A205" s="128" t="s">
        <v>1650</v>
      </c>
      <c r="B205" s="22" t="s">
        <v>213</v>
      </c>
      <c r="C205" s="9">
        <v>2.9577529E-3</v>
      </c>
      <c r="D205" s="27" t="str">
        <f t="shared" si="76"/>
        <v>N/A</v>
      </c>
      <c r="E205" s="9">
        <v>2.1838698E-3</v>
      </c>
      <c r="F205" s="27" t="str">
        <f t="shared" si="77"/>
        <v>N/A</v>
      </c>
      <c r="G205" s="9">
        <v>1.5241314999999999E-3</v>
      </c>
      <c r="H205" s="27" t="str">
        <f t="shared" si="78"/>
        <v>N/A</v>
      </c>
      <c r="I205" s="36">
        <v>-26.2</v>
      </c>
      <c r="J205" s="36">
        <v>-30.2</v>
      </c>
      <c r="K205" s="28" t="s">
        <v>734</v>
      </c>
      <c r="L205" s="105" t="str">
        <f t="shared" si="75"/>
        <v>No</v>
      </c>
    </row>
    <row r="206" spans="1:12" ht="25.5" x14ac:dyDescent="0.2">
      <c r="A206" s="128" t="s">
        <v>1651</v>
      </c>
      <c r="B206" s="22" t="s">
        <v>213</v>
      </c>
      <c r="C206" s="9">
        <v>24.349848933000001</v>
      </c>
      <c r="D206" s="27" t="str">
        <f t="shared" si="76"/>
        <v>N/A</v>
      </c>
      <c r="E206" s="9">
        <v>29.301959910000001</v>
      </c>
      <c r="F206" s="27" t="str">
        <f t="shared" si="77"/>
        <v>N/A</v>
      </c>
      <c r="G206" s="9">
        <v>30.887841241</v>
      </c>
      <c r="H206" s="27" t="str">
        <f t="shared" si="78"/>
        <v>N/A</v>
      </c>
      <c r="I206" s="36">
        <v>20.34</v>
      </c>
      <c r="J206" s="36">
        <v>5.4119999999999999</v>
      </c>
      <c r="K206" s="28" t="s">
        <v>734</v>
      </c>
      <c r="L206" s="105" t="str">
        <f t="shared" si="75"/>
        <v>Yes</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1748</v>
      </c>
      <c r="J207" s="36" t="s">
        <v>1748</v>
      </c>
      <c r="K207" s="28" t="s">
        <v>734</v>
      </c>
      <c r="L207" s="105" t="str">
        <f t="shared" si="75"/>
        <v>N/A</v>
      </c>
    </row>
    <row r="208" spans="1:12" ht="25.5" x14ac:dyDescent="0.2">
      <c r="A208" s="128" t="s">
        <v>1653</v>
      </c>
      <c r="B208" s="22" t="s">
        <v>213</v>
      </c>
      <c r="C208" s="9">
        <v>11.615169722999999</v>
      </c>
      <c r="D208" s="27" t="str">
        <f t="shared" si="76"/>
        <v>N/A</v>
      </c>
      <c r="E208" s="9">
        <v>11.907060526</v>
      </c>
      <c r="F208" s="27" t="str">
        <f t="shared" si="77"/>
        <v>N/A</v>
      </c>
      <c r="G208" s="9">
        <v>12.266002515</v>
      </c>
      <c r="H208" s="27" t="str">
        <f t="shared" si="78"/>
        <v>N/A</v>
      </c>
      <c r="I208" s="36">
        <v>2.5129999999999999</v>
      </c>
      <c r="J208" s="36">
        <v>3.0150000000000001</v>
      </c>
      <c r="K208" s="28" t="s">
        <v>734</v>
      </c>
      <c r="L208" s="105" t="str">
        <f t="shared" si="75"/>
        <v>Yes</v>
      </c>
    </row>
    <row r="209" spans="1:12" ht="25.5" x14ac:dyDescent="0.2">
      <c r="A209" s="128" t="s">
        <v>1654</v>
      </c>
      <c r="B209" s="22" t="s">
        <v>213</v>
      </c>
      <c r="C209" s="9">
        <v>1.4049326E-3</v>
      </c>
      <c r="D209" s="27" t="str">
        <f t="shared" si="76"/>
        <v>N/A</v>
      </c>
      <c r="E209" s="9">
        <v>1.3555054E-3</v>
      </c>
      <c r="F209" s="27" t="str">
        <f t="shared" si="77"/>
        <v>N/A</v>
      </c>
      <c r="G209" s="9">
        <v>7.6206579999999998E-4</v>
      </c>
      <c r="H209" s="27" t="str">
        <f t="shared" si="78"/>
        <v>N/A</v>
      </c>
      <c r="I209" s="36">
        <v>-3.52</v>
      </c>
      <c r="J209" s="36">
        <v>-43.8</v>
      </c>
      <c r="K209" s="28" t="s">
        <v>734</v>
      </c>
      <c r="L209" s="105" t="str">
        <f t="shared" si="75"/>
        <v>No</v>
      </c>
    </row>
    <row r="210" spans="1:12" ht="25.5" x14ac:dyDescent="0.2">
      <c r="A210" s="128" t="s">
        <v>1655</v>
      </c>
      <c r="B210" s="22" t="s">
        <v>213</v>
      </c>
      <c r="C210" s="9">
        <v>8.0978099318000005</v>
      </c>
      <c r="D210" s="27" t="str">
        <f t="shared" si="76"/>
        <v>N/A</v>
      </c>
      <c r="E210" s="9">
        <v>11.784462595000001</v>
      </c>
      <c r="F210" s="27" t="str">
        <f t="shared" si="77"/>
        <v>N/A</v>
      </c>
      <c r="G210" s="9">
        <v>13.044002368999999</v>
      </c>
      <c r="H210" s="27" t="str">
        <f t="shared" si="78"/>
        <v>N/A</v>
      </c>
      <c r="I210" s="36">
        <v>45.53</v>
      </c>
      <c r="J210" s="36">
        <v>10.69</v>
      </c>
      <c r="K210" s="28" t="s">
        <v>734</v>
      </c>
      <c r="L210" s="105" t="str">
        <f t="shared" si="75"/>
        <v>Yes</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1748</v>
      </c>
      <c r="J211" s="36" t="s">
        <v>1748</v>
      </c>
      <c r="K211" s="28" t="s">
        <v>734</v>
      </c>
      <c r="L211" s="105" t="str">
        <f t="shared" si="75"/>
        <v>N/A</v>
      </c>
    </row>
    <row r="212" spans="1:12" ht="25.5" x14ac:dyDescent="0.2">
      <c r="A212" s="128" t="s">
        <v>1657</v>
      </c>
      <c r="B212" s="22" t="s">
        <v>213</v>
      </c>
      <c r="C212" s="9">
        <v>0</v>
      </c>
      <c r="D212" s="27" t="str">
        <f t="shared" si="76"/>
        <v>N/A</v>
      </c>
      <c r="E212" s="9">
        <v>0</v>
      </c>
      <c r="F212" s="27" t="str">
        <f t="shared" si="77"/>
        <v>N/A</v>
      </c>
      <c r="G212" s="9">
        <v>0</v>
      </c>
      <c r="H212" s="27" t="str">
        <f t="shared" si="78"/>
        <v>N/A</v>
      </c>
      <c r="I212" s="36" t="s">
        <v>1748</v>
      </c>
      <c r="J212" s="36" t="s">
        <v>1748</v>
      </c>
      <c r="K212" s="28" t="s">
        <v>734</v>
      </c>
      <c r="L212" s="105" t="str">
        <f t="shared" si="75"/>
        <v>N/A</v>
      </c>
    </row>
    <row r="213" spans="1:12" ht="38.25" x14ac:dyDescent="0.2">
      <c r="A213" s="129" t="s">
        <v>1630</v>
      </c>
      <c r="B213" s="113" t="s">
        <v>213</v>
      </c>
      <c r="C213" s="169">
        <v>0.55176881020000001</v>
      </c>
      <c r="D213" s="145" t="str">
        <f t="shared" si="76"/>
        <v>N/A</v>
      </c>
      <c r="E213" s="169">
        <v>0.73867512899999999</v>
      </c>
      <c r="F213" s="145" t="str">
        <f t="shared" si="77"/>
        <v>N/A</v>
      </c>
      <c r="G213" s="169">
        <v>0.91766572329999996</v>
      </c>
      <c r="H213" s="145" t="str">
        <f t="shared" si="78"/>
        <v>N/A</v>
      </c>
      <c r="I213" s="170">
        <v>33.869999999999997</v>
      </c>
      <c r="J213" s="170">
        <v>24.23</v>
      </c>
      <c r="K213" s="161" t="s">
        <v>734</v>
      </c>
      <c r="L213" s="116" t="str">
        <f t="shared" si="75"/>
        <v>Yes</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293633</v>
      </c>
      <c r="D6" s="7" t="str">
        <f t="shared" ref="D6:D39" si="0">IF($B6="N/A","N/A",IF(C6&gt;10,"No",IF(C6&lt;-10,"No","Yes")))</f>
        <v>N/A</v>
      </c>
      <c r="E6" s="1">
        <v>301457</v>
      </c>
      <c r="F6" s="7" t="str">
        <f t="shared" ref="F6:F39" si="1">IF($B6="N/A","N/A",IF(E6&gt;10,"No",IF(E6&lt;-10,"No","Yes")))</f>
        <v>N/A</v>
      </c>
      <c r="G6" s="1">
        <v>313055</v>
      </c>
      <c r="H6" s="7" t="str">
        <f t="shared" ref="H6:H39" si="2">IF($B6="N/A","N/A",IF(G6&gt;10,"No",IF(G6&lt;-10,"No","Yes")))</f>
        <v>N/A</v>
      </c>
      <c r="I6" s="36">
        <v>2.665</v>
      </c>
      <c r="J6" s="36">
        <v>3.847</v>
      </c>
      <c r="K6" s="30" t="s">
        <v>734</v>
      </c>
      <c r="L6" s="105" t="str">
        <f t="shared" ref="L6:L39" si="3">IF(J6="Div by 0", "N/A", IF(K6="N/A","N/A", IF(J6&gt;VALUE(MID(K6,1,2)), "No", IF(J6&lt;-1*VALUE(MID(K6,1,2)), "No", "Yes"))))</f>
        <v>Yes</v>
      </c>
    </row>
    <row r="7" spans="1:12" x14ac:dyDescent="0.2">
      <c r="A7" s="138" t="s">
        <v>4</v>
      </c>
      <c r="B7" s="22" t="s">
        <v>213</v>
      </c>
      <c r="C7" s="23">
        <v>228964</v>
      </c>
      <c r="D7" s="27" t="str">
        <f t="shared" si="0"/>
        <v>N/A</v>
      </c>
      <c r="E7" s="23">
        <v>231360</v>
      </c>
      <c r="F7" s="27" t="str">
        <f t="shared" si="1"/>
        <v>N/A</v>
      </c>
      <c r="G7" s="23">
        <v>227611</v>
      </c>
      <c r="H7" s="27" t="str">
        <f t="shared" si="2"/>
        <v>N/A</v>
      </c>
      <c r="I7" s="8">
        <v>1.046</v>
      </c>
      <c r="J7" s="8">
        <v>-1.62</v>
      </c>
      <c r="K7" s="28" t="s">
        <v>734</v>
      </c>
      <c r="L7" s="105" t="str">
        <f t="shared" si="3"/>
        <v>Yes</v>
      </c>
    </row>
    <row r="8" spans="1:12" x14ac:dyDescent="0.2">
      <c r="A8" s="138" t="s">
        <v>359</v>
      </c>
      <c r="B8" s="22" t="s">
        <v>213</v>
      </c>
      <c r="C8" s="4">
        <v>77.976249264000003</v>
      </c>
      <c r="D8" s="27" t="str">
        <f>IF($B8="N/A","N/A",IF(C8&gt;10,"No",IF(C8&lt;-10,"No","Yes")))</f>
        <v>N/A</v>
      </c>
      <c r="E8" s="4">
        <v>76.747264121000001</v>
      </c>
      <c r="F8" s="27" t="str">
        <f t="shared" si="1"/>
        <v>N/A</v>
      </c>
      <c r="G8" s="4">
        <v>72.706393445000003</v>
      </c>
      <c r="H8" s="27" t="str">
        <f t="shared" si="2"/>
        <v>N/A</v>
      </c>
      <c r="I8" s="8">
        <v>-1.58</v>
      </c>
      <c r="J8" s="8">
        <v>-5.27</v>
      </c>
      <c r="K8" s="28" t="s">
        <v>734</v>
      </c>
      <c r="L8" s="105" t="str">
        <f t="shared" si="3"/>
        <v>Yes</v>
      </c>
    </row>
    <row r="9" spans="1:12" x14ac:dyDescent="0.2">
      <c r="A9" s="138" t="s">
        <v>83</v>
      </c>
      <c r="B9" s="22" t="s">
        <v>213</v>
      </c>
      <c r="C9" s="23">
        <v>215634.63</v>
      </c>
      <c r="D9" s="27" t="str">
        <f t="shared" si="0"/>
        <v>N/A</v>
      </c>
      <c r="E9" s="23">
        <v>219671.67999999999</v>
      </c>
      <c r="F9" s="27" t="str">
        <f t="shared" si="1"/>
        <v>N/A</v>
      </c>
      <c r="G9" s="23">
        <v>224635.38</v>
      </c>
      <c r="H9" s="27" t="str">
        <f t="shared" si="2"/>
        <v>N/A</v>
      </c>
      <c r="I9" s="8">
        <v>1.8720000000000001</v>
      </c>
      <c r="J9" s="8">
        <v>2.2599999999999998</v>
      </c>
      <c r="K9" s="28" t="s">
        <v>734</v>
      </c>
      <c r="L9" s="105" t="str">
        <f t="shared" si="3"/>
        <v>Yes</v>
      </c>
    </row>
    <row r="10" spans="1:12" x14ac:dyDescent="0.2">
      <c r="A10" s="138" t="s">
        <v>100</v>
      </c>
      <c r="B10" s="22" t="s">
        <v>213</v>
      </c>
      <c r="C10" s="23">
        <v>4128</v>
      </c>
      <c r="D10" s="27" t="str">
        <f t="shared" si="0"/>
        <v>N/A</v>
      </c>
      <c r="E10" s="23">
        <v>4123</v>
      </c>
      <c r="F10" s="27" t="str">
        <f t="shared" si="1"/>
        <v>N/A</v>
      </c>
      <c r="G10" s="23">
        <v>4145</v>
      </c>
      <c r="H10" s="27" t="str">
        <f t="shared" si="2"/>
        <v>N/A</v>
      </c>
      <c r="I10" s="8">
        <v>-0.121</v>
      </c>
      <c r="J10" s="8">
        <v>0.53359999999999996</v>
      </c>
      <c r="K10" s="28" t="s">
        <v>734</v>
      </c>
      <c r="L10" s="105" t="str">
        <f t="shared" si="3"/>
        <v>Yes</v>
      </c>
    </row>
    <row r="11" spans="1:12" x14ac:dyDescent="0.2">
      <c r="A11" s="138" t="s">
        <v>975</v>
      </c>
      <c r="B11" s="22" t="s">
        <v>213</v>
      </c>
      <c r="C11" s="23">
        <v>862</v>
      </c>
      <c r="D11" s="27" t="str">
        <f t="shared" si="0"/>
        <v>N/A</v>
      </c>
      <c r="E11" s="23">
        <v>852</v>
      </c>
      <c r="F11" s="27" t="str">
        <f t="shared" si="1"/>
        <v>N/A</v>
      </c>
      <c r="G11" s="23">
        <v>901</v>
      </c>
      <c r="H11" s="27" t="str">
        <f t="shared" si="2"/>
        <v>N/A</v>
      </c>
      <c r="I11" s="8">
        <v>-1.1599999999999999</v>
      </c>
      <c r="J11" s="8">
        <v>5.7510000000000003</v>
      </c>
      <c r="K11" s="28" t="s">
        <v>734</v>
      </c>
      <c r="L11" s="105" t="str">
        <f t="shared" si="3"/>
        <v>Yes</v>
      </c>
    </row>
    <row r="12" spans="1:12" x14ac:dyDescent="0.2">
      <c r="A12" s="138" t="s">
        <v>976</v>
      </c>
      <c r="B12" s="22" t="s">
        <v>213</v>
      </c>
      <c r="C12" s="23">
        <v>2025</v>
      </c>
      <c r="D12" s="27" t="str">
        <f t="shared" si="0"/>
        <v>N/A</v>
      </c>
      <c r="E12" s="23">
        <v>2091</v>
      </c>
      <c r="F12" s="27" t="str">
        <f t="shared" si="1"/>
        <v>N/A</v>
      </c>
      <c r="G12" s="23">
        <v>2149</v>
      </c>
      <c r="H12" s="27" t="str">
        <f t="shared" si="2"/>
        <v>N/A</v>
      </c>
      <c r="I12" s="8">
        <v>3.2589999999999999</v>
      </c>
      <c r="J12" s="8">
        <v>2.774</v>
      </c>
      <c r="K12" s="28" t="s">
        <v>734</v>
      </c>
      <c r="L12" s="105" t="str">
        <f t="shared" si="3"/>
        <v>Yes</v>
      </c>
    </row>
    <row r="13" spans="1:12" x14ac:dyDescent="0.2">
      <c r="A13" s="138" t="s">
        <v>977</v>
      </c>
      <c r="B13" s="22" t="s">
        <v>213</v>
      </c>
      <c r="C13" s="23">
        <v>28</v>
      </c>
      <c r="D13" s="27" t="str">
        <f t="shared" si="0"/>
        <v>N/A</v>
      </c>
      <c r="E13" s="23">
        <v>28</v>
      </c>
      <c r="F13" s="27" t="str">
        <f t="shared" si="1"/>
        <v>N/A</v>
      </c>
      <c r="G13" s="23">
        <v>19</v>
      </c>
      <c r="H13" s="27" t="str">
        <f t="shared" si="2"/>
        <v>N/A</v>
      </c>
      <c r="I13" s="8">
        <v>0</v>
      </c>
      <c r="J13" s="8">
        <v>-32.1</v>
      </c>
      <c r="K13" s="28" t="s">
        <v>734</v>
      </c>
      <c r="L13" s="105" t="str">
        <f t="shared" si="3"/>
        <v>No</v>
      </c>
    </row>
    <row r="14" spans="1:12" x14ac:dyDescent="0.2">
      <c r="A14" s="138" t="s">
        <v>978</v>
      </c>
      <c r="B14" s="22" t="s">
        <v>213</v>
      </c>
      <c r="C14" s="23">
        <v>1213</v>
      </c>
      <c r="D14" s="27" t="str">
        <f t="shared" si="0"/>
        <v>N/A</v>
      </c>
      <c r="E14" s="23">
        <v>1152</v>
      </c>
      <c r="F14" s="27" t="str">
        <f t="shared" si="1"/>
        <v>N/A</v>
      </c>
      <c r="G14" s="23">
        <v>1076</v>
      </c>
      <c r="H14" s="27" t="str">
        <f t="shared" si="2"/>
        <v>N/A</v>
      </c>
      <c r="I14" s="8">
        <v>-5.03</v>
      </c>
      <c r="J14" s="8">
        <v>-6.6</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193488</v>
      </c>
      <c r="D16" s="27" t="str">
        <f t="shared" si="0"/>
        <v>N/A</v>
      </c>
      <c r="E16" s="23">
        <v>194961</v>
      </c>
      <c r="F16" s="27" t="str">
        <f t="shared" si="1"/>
        <v>N/A</v>
      </c>
      <c r="G16" s="23">
        <v>198141</v>
      </c>
      <c r="H16" s="27" t="str">
        <f t="shared" si="2"/>
        <v>N/A</v>
      </c>
      <c r="I16" s="8">
        <v>0.76129999999999998</v>
      </c>
      <c r="J16" s="8">
        <v>1.631</v>
      </c>
      <c r="K16" s="28" t="s">
        <v>734</v>
      </c>
      <c r="L16" s="105" t="str">
        <f t="shared" si="3"/>
        <v>Yes</v>
      </c>
    </row>
    <row r="17" spans="1:12" x14ac:dyDescent="0.2">
      <c r="A17" s="137" t="s">
        <v>980</v>
      </c>
      <c r="B17" s="22" t="s">
        <v>213</v>
      </c>
      <c r="C17" s="23">
        <v>172297</v>
      </c>
      <c r="D17" s="27" t="str">
        <f t="shared" si="0"/>
        <v>N/A</v>
      </c>
      <c r="E17" s="23">
        <v>173114</v>
      </c>
      <c r="F17" s="27" t="str">
        <f t="shared" si="1"/>
        <v>N/A</v>
      </c>
      <c r="G17" s="23">
        <v>177461</v>
      </c>
      <c r="H17" s="27" t="str">
        <f t="shared" si="2"/>
        <v>N/A</v>
      </c>
      <c r="I17" s="8">
        <v>0.47420000000000001</v>
      </c>
      <c r="J17" s="8">
        <v>2.5110000000000001</v>
      </c>
      <c r="K17" s="28" t="s">
        <v>734</v>
      </c>
      <c r="L17" s="105" t="str">
        <f t="shared" si="3"/>
        <v>Yes</v>
      </c>
    </row>
    <row r="18" spans="1:12" x14ac:dyDescent="0.2">
      <c r="A18" s="137" t="s">
        <v>981</v>
      </c>
      <c r="B18" s="22" t="s">
        <v>213</v>
      </c>
      <c r="C18" s="23">
        <v>4503</v>
      </c>
      <c r="D18" s="27" t="str">
        <f t="shared" si="0"/>
        <v>N/A</v>
      </c>
      <c r="E18" s="23">
        <v>3862</v>
      </c>
      <c r="F18" s="27" t="str">
        <f t="shared" si="1"/>
        <v>N/A</v>
      </c>
      <c r="G18" s="23">
        <v>2770</v>
      </c>
      <c r="H18" s="27" t="str">
        <f t="shared" si="2"/>
        <v>N/A</v>
      </c>
      <c r="I18" s="8">
        <v>-14.2</v>
      </c>
      <c r="J18" s="8">
        <v>-28.3</v>
      </c>
      <c r="K18" s="28" t="s">
        <v>734</v>
      </c>
      <c r="L18" s="105" t="str">
        <f t="shared" si="3"/>
        <v>Yes</v>
      </c>
    </row>
    <row r="19" spans="1:12" x14ac:dyDescent="0.2">
      <c r="A19" s="137" t="s">
        <v>982</v>
      </c>
      <c r="B19" s="22" t="s">
        <v>213</v>
      </c>
      <c r="C19" s="23">
        <v>337</v>
      </c>
      <c r="D19" s="27" t="str">
        <f t="shared" si="0"/>
        <v>N/A</v>
      </c>
      <c r="E19" s="23">
        <v>327</v>
      </c>
      <c r="F19" s="27" t="str">
        <f t="shared" si="1"/>
        <v>N/A</v>
      </c>
      <c r="G19" s="23">
        <v>315</v>
      </c>
      <c r="H19" s="27" t="str">
        <f t="shared" si="2"/>
        <v>N/A</v>
      </c>
      <c r="I19" s="8">
        <v>-2.97</v>
      </c>
      <c r="J19" s="8">
        <v>-3.67</v>
      </c>
      <c r="K19" s="28" t="s">
        <v>734</v>
      </c>
      <c r="L19" s="105" t="str">
        <f t="shared" si="3"/>
        <v>Yes</v>
      </c>
    </row>
    <row r="20" spans="1:12" x14ac:dyDescent="0.2">
      <c r="A20" s="137" t="s">
        <v>983</v>
      </c>
      <c r="B20" s="22" t="s">
        <v>213</v>
      </c>
      <c r="C20" s="23">
        <v>16351</v>
      </c>
      <c r="D20" s="27" t="str">
        <f t="shared" si="0"/>
        <v>N/A</v>
      </c>
      <c r="E20" s="23">
        <v>17658</v>
      </c>
      <c r="F20" s="27" t="str">
        <f t="shared" si="1"/>
        <v>N/A</v>
      </c>
      <c r="G20" s="23">
        <v>17595</v>
      </c>
      <c r="H20" s="27" t="str">
        <f t="shared" si="2"/>
        <v>N/A</v>
      </c>
      <c r="I20" s="8">
        <v>7.9930000000000003</v>
      </c>
      <c r="J20" s="8">
        <v>-0.35699999999999998</v>
      </c>
      <c r="K20" s="28" t="s">
        <v>734</v>
      </c>
      <c r="L20" s="105" t="str">
        <f t="shared" si="3"/>
        <v>Yes</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65867</v>
      </c>
      <c r="D22" s="27" t="str">
        <f t="shared" si="0"/>
        <v>N/A</v>
      </c>
      <c r="E22" s="23">
        <v>70766</v>
      </c>
      <c r="F22" s="27" t="str">
        <f t="shared" si="1"/>
        <v>N/A</v>
      </c>
      <c r="G22" s="23">
        <v>75155</v>
      </c>
      <c r="H22" s="27" t="str">
        <f t="shared" si="2"/>
        <v>N/A</v>
      </c>
      <c r="I22" s="8">
        <v>7.4379999999999997</v>
      </c>
      <c r="J22" s="8">
        <v>6.202</v>
      </c>
      <c r="K22" s="28" t="s">
        <v>734</v>
      </c>
      <c r="L22" s="105" t="str">
        <f t="shared" si="3"/>
        <v>Yes</v>
      </c>
    </row>
    <row r="23" spans="1:12" x14ac:dyDescent="0.2">
      <c r="A23" s="137" t="s">
        <v>985</v>
      </c>
      <c r="B23" s="22" t="s">
        <v>213</v>
      </c>
      <c r="C23" s="23">
        <v>9908</v>
      </c>
      <c r="D23" s="27" t="str">
        <f t="shared" si="0"/>
        <v>N/A</v>
      </c>
      <c r="E23" s="23">
        <v>14307</v>
      </c>
      <c r="F23" s="27" t="str">
        <f t="shared" si="1"/>
        <v>N/A</v>
      </c>
      <c r="G23" s="23">
        <v>16704</v>
      </c>
      <c r="H23" s="27" t="str">
        <f t="shared" si="2"/>
        <v>N/A</v>
      </c>
      <c r="I23" s="8">
        <v>44.4</v>
      </c>
      <c r="J23" s="8">
        <v>16.75</v>
      </c>
      <c r="K23" s="28" t="s">
        <v>734</v>
      </c>
      <c r="L23" s="105" t="str">
        <f t="shared" si="3"/>
        <v>Yes</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201</v>
      </c>
      <c r="D25" s="27" t="str">
        <f t="shared" si="0"/>
        <v>N/A</v>
      </c>
      <c r="E25" s="23">
        <v>247</v>
      </c>
      <c r="F25" s="27" t="str">
        <f t="shared" si="1"/>
        <v>N/A</v>
      </c>
      <c r="G25" s="23">
        <v>177</v>
      </c>
      <c r="H25" s="27" t="str">
        <f t="shared" si="2"/>
        <v>N/A</v>
      </c>
      <c r="I25" s="8">
        <v>22.89</v>
      </c>
      <c r="J25" s="8">
        <v>-28.3</v>
      </c>
      <c r="K25" s="28" t="s">
        <v>734</v>
      </c>
      <c r="L25" s="105" t="str">
        <f t="shared" si="3"/>
        <v>Yes</v>
      </c>
    </row>
    <row r="26" spans="1:12" x14ac:dyDescent="0.2">
      <c r="A26" s="137" t="s">
        <v>988</v>
      </c>
      <c r="B26" s="22" t="s">
        <v>213</v>
      </c>
      <c r="C26" s="23">
        <v>24769</v>
      </c>
      <c r="D26" s="27" t="str">
        <f t="shared" si="0"/>
        <v>N/A</v>
      </c>
      <c r="E26" s="23">
        <v>25244</v>
      </c>
      <c r="F26" s="27" t="str">
        <f t="shared" si="1"/>
        <v>N/A</v>
      </c>
      <c r="G26" s="23">
        <v>29681</v>
      </c>
      <c r="H26" s="27" t="str">
        <f t="shared" si="2"/>
        <v>N/A</v>
      </c>
      <c r="I26" s="8">
        <v>1.9179999999999999</v>
      </c>
      <c r="J26" s="8">
        <v>17.579999999999998</v>
      </c>
      <c r="K26" s="28" t="s">
        <v>734</v>
      </c>
      <c r="L26" s="105" t="str">
        <f t="shared" si="3"/>
        <v>Yes</v>
      </c>
    </row>
    <row r="27" spans="1:12" x14ac:dyDescent="0.2">
      <c r="A27" s="137" t="s">
        <v>989</v>
      </c>
      <c r="B27" s="22" t="s">
        <v>213</v>
      </c>
      <c r="C27" s="23">
        <v>4591</v>
      </c>
      <c r="D27" s="27" t="str">
        <f t="shared" si="0"/>
        <v>N/A</v>
      </c>
      <c r="E27" s="23">
        <v>4587</v>
      </c>
      <c r="F27" s="27" t="str">
        <f t="shared" si="1"/>
        <v>N/A</v>
      </c>
      <c r="G27" s="23">
        <v>4531</v>
      </c>
      <c r="H27" s="27" t="str">
        <f t="shared" si="2"/>
        <v>N/A</v>
      </c>
      <c r="I27" s="8">
        <v>-8.6999999999999994E-2</v>
      </c>
      <c r="J27" s="8">
        <v>-1.22</v>
      </c>
      <c r="K27" s="28" t="s">
        <v>734</v>
      </c>
      <c r="L27" s="105" t="str">
        <f t="shared" si="3"/>
        <v>Yes</v>
      </c>
    </row>
    <row r="28" spans="1:12" x14ac:dyDescent="0.2">
      <c r="A28" s="156" t="s">
        <v>990</v>
      </c>
      <c r="B28" s="22" t="s">
        <v>213</v>
      </c>
      <c r="C28" s="23">
        <v>26350</v>
      </c>
      <c r="D28" s="27" t="str">
        <f t="shared" si="0"/>
        <v>N/A</v>
      </c>
      <c r="E28" s="23">
        <v>26381</v>
      </c>
      <c r="F28" s="27" t="str">
        <f t="shared" si="1"/>
        <v>N/A</v>
      </c>
      <c r="G28" s="23">
        <v>24061</v>
      </c>
      <c r="H28" s="27" t="str">
        <f t="shared" si="2"/>
        <v>N/A</v>
      </c>
      <c r="I28" s="8">
        <v>0.1176</v>
      </c>
      <c r="J28" s="8">
        <v>-8.7899999999999991</v>
      </c>
      <c r="K28" s="28" t="s">
        <v>734</v>
      </c>
      <c r="L28" s="105" t="str">
        <f t="shared" si="3"/>
        <v>Yes</v>
      </c>
    </row>
    <row r="29" spans="1:12" x14ac:dyDescent="0.2">
      <c r="A29" s="156" t="s">
        <v>991</v>
      </c>
      <c r="B29" s="22" t="s">
        <v>213</v>
      </c>
      <c r="C29" s="23">
        <v>48</v>
      </c>
      <c r="D29" s="27" t="str">
        <f t="shared" si="0"/>
        <v>N/A</v>
      </c>
      <c r="E29" s="23">
        <v>0</v>
      </c>
      <c r="F29" s="27" t="str">
        <f t="shared" si="1"/>
        <v>N/A</v>
      </c>
      <c r="G29" s="23">
        <v>11</v>
      </c>
      <c r="H29" s="27" t="str">
        <f t="shared" si="2"/>
        <v>N/A</v>
      </c>
      <c r="I29" s="8">
        <v>-100</v>
      </c>
      <c r="J29" s="8" t="s">
        <v>1748</v>
      </c>
      <c r="K29" s="28" t="s">
        <v>734</v>
      </c>
      <c r="L29" s="105" t="str">
        <f t="shared" si="3"/>
        <v>N/A</v>
      </c>
    </row>
    <row r="30" spans="1:12" x14ac:dyDescent="0.2">
      <c r="A30" s="156" t="s">
        <v>106</v>
      </c>
      <c r="B30" s="22" t="s">
        <v>213</v>
      </c>
      <c r="C30" s="23">
        <v>30150</v>
      </c>
      <c r="D30" s="27" t="str">
        <f t="shared" si="0"/>
        <v>N/A</v>
      </c>
      <c r="E30" s="23">
        <v>31607</v>
      </c>
      <c r="F30" s="27" t="str">
        <f t="shared" si="1"/>
        <v>N/A</v>
      </c>
      <c r="G30" s="23">
        <v>35614</v>
      </c>
      <c r="H30" s="27" t="str">
        <f t="shared" si="2"/>
        <v>N/A</v>
      </c>
      <c r="I30" s="8">
        <v>4.8330000000000002</v>
      </c>
      <c r="J30" s="8">
        <v>12.68</v>
      </c>
      <c r="K30" s="28" t="s">
        <v>734</v>
      </c>
      <c r="L30" s="105" t="str">
        <f t="shared" si="3"/>
        <v>Yes</v>
      </c>
    </row>
    <row r="31" spans="1:12" x14ac:dyDescent="0.2">
      <c r="A31" s="168" t="s">
        <v>992</v>
      </c>
      <c r="B31" s="22" t="s">
        <v>213</v>
      </c>
      <c r="C31" s="23">
        <v>14492</v>
      </c>
      <c r="D31" s="27" t="str">
        <f t="shared" si="0"/>
        <v>N/A</v>
      </c>
      <c r="E31" s="23">
        <v>18324</v>
      </c>
      <c r="F31" s="27" t="str">
        <f t="shared" si="1"/>
        <v>N/A</v>
      </c>
      <c r="G31" s="23">
        <v>21990</v>
      </c>
      <c r="H31" s="27" t="str">
        <f t="shared" si="2"/>
        <v>N/A</v>
      </c>
      <c r="I31" s="8">
        <v>26.44</v>
      </c>
      <c r="J31" s="8">
        <v>20.010000000000002</v>
      </c>
      <c r="K31" s="28" t="s">
        <v>734</v>
      </c>
      <c r="L31" s="105" t="str">
        <f t="shared" si="3"/>
        <v>Yes</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18</v>
      </c>
      <c r="D33" s="27" t="str">
        <f t="shared" si="0"/>
        <v>N/A</v>
      </c>
      <c r="E33" s="23">
        <v>20</v>
      </c>
      <c r="F33" s="27" t="str">
        <f t="shared" si="1"/>
        <v>N/A</v>
      </c>
      <c r="G33" s="23">
        <v>16</v>
      </c>
      <c r="H33" s="27" t="str">
        <f t="shared" si="2"/>
        <v>N/A</v>
      </c>
      <c r="I33" s="8">
        <v>11.11</v>
      </c>
      <c r="J33" s="8">
        <v>-20</v>
      </c>
      <c r="K33" s="28" t="s">
        <v>734</v>
      </c>
      <c r="L33" s="105" t="str">
        <f t="shared" si="3"/>
        <v>Yes</v>
      </c>
    </row>
    <row r="34" spans="1:12" x14ac:dyDescent="0.2">
      <c r="A34" s="168" t="s">
        <v>995</v>
      </c>
      <c r="B34" s="22" t="s">
        <v>213</v>
      </c>
      <c r="C34" s="23">
        <v>13391</v>
      </c>
      <c r="D34" s="27" t="str">
        <f t="shared" si="0"/>
        <v>N/A</v>
      </c>
      <c r="E34" s="23">
        <v>12739</v>
      </c>
      <c r="F34" s="27" t="str">
        <f t="shared" si="1"/>
        <v>N/A</v>
      </c>
      <c r="G34" s="23">
        <v>12562</v>
      </c>
      <c r="H34" s="27" t="str">
        <f t="shared" si="2"/>
        <v>N/A</v>
      </c>
      <c r="I34" s="8">
        <v>-4.87</v>
      </c>
      <c r="J34" s="8">
        <v>-1.39</v>
      </c>
      <c r="K34" s="28" t="s">
        <v>734</v>
      </c>
      <c r="L34" s="105" t="str">
        <f t="shared" si="3"/>
        <v>Yes</v>
      </c>
    </row>
    <row r="35" spans="1:12" x14ac:dyDescent="0.2">
      <c r="A35" s="168" t="s">
        <v>996</v>
      </c>
      <c r="B35" s="22" t="s">
        <v>213</v>
      </c>
      <c r="C35" s="23">
        <v>523</v>
      </c>
      <c r="D35" s="27" t="str">
        <f t="shared" si="0"/>
        <v>N/A</v>
      </c>
      <c r="E35" s="23">
        <v>472</v>
      </c>
      <c r="F35" s="27" t="str">
        <f t="shared" si="1"/>
        <v>N/A</v>
      </c>
      <c r="G35" s="23">
        <v>1024</v>
      </c>
      <c r="H35" s="27" t="str">
        <f t="shared" si="2"/>
        <v>N/A</v>
      </c>
      <c r="I35" s="8">
        <v>-9.75</v>
      </c>
      <c r="J35" s="8">
        <v>116.9</v>
      </c>
      <c r="K35" s="28" t="s">
        <v>734</v>
      </c>
      <c r="L35" s="105" t="str">
        <f t="shared" si="3"/>
        <v>No</v>
      </c>
    </row>
    <row r="36" spans="1:12" x14ac:dyDescent="0.2">
      <c r="A36" s="168" t="s">
        <v>997</v>
      </c>
      <c r="B36" s="22" t="s">
        <v>213</v>
      </c>
      <c r="C36" s="23">
        <v>1726</v>
      </c>
      <c r="D36" s="27" t="str">
        <f t="shared" si="0"/>
        <v>N/A</v>
      </c>
      <c r="E36" s="23">
        <v>52</v>
      </c>
      <c r="F36" s="27" t="str">
        <f t="shared" si="1"/>
        <v>N/A</v>
      </c>
      <c r="G36" s="23">
        <v>22</v>
      </c>
      <c r="H36" s="27" t="str">
        <f t="shared" si="2"/>
        <v>N/A</v>
      </c>
      <c r="I36" s="8">
        <v>-97</v>
      </c>
      <c r="J36" s="8">
        <v>-57.7</v>
      </c>
      <c r="K36" s="28" t="s">
        <v>734</v>
      </c>
      <c r="L36" s="105" t="str">
        <f t="shared" si="3"/>
        <v>No</v>
      </c>
    </row>
    <row r="37" spans="1:12" x14ac:dyDescent="0.2">
      <c r="A37" s="168" t="s">
        <v>122</v>
      </c>
      <c r="B37" s="22" t="s">
        <v>213</v>
      </c>
      <c r="C37" s="23">
        <v>2133</v>
      </c>
      <c r="D37" s="27" t="str">
        <f t="shared" si="0"/>
        <v>N/A</v>
      </c>
      <c r="E37" s="23">
        <v>1919</v>
      </c>
      <c r="F37" s="27" t="str">
        <f t="shared" si="1"/>
        <v>N/A</v>
      </c>
      <c r="G37" s="23">
        <v>1730</v>
      </c>
      <c r="H37" s="27" t="str">
        <f t="shared" si="2"/>
        <v>N/A</v>
      </c>
      <c r="I37" s="8">
        <v>-10</v>
      </c>
      <c r="J37" s="8">
        <v>-9.85</v>
      </c>
      <c r="K37" s="28" t="s">
        <v>734</v>
      </c>
      <c r="L37" s="105" t="str">
        <f t="shared" si="3"/>
        <v>Yes</v>
      </c>
    </row>
    <row r="38" spans="1:12" x14ac:dyDescent="0.2">
      <c r="A38" s="168" t="s">
        <v>84</v>
      </c>
      <c r="B38" s="22" t="s">
        <v>213</v>
      </c>
      <c r="C38" s="29">
        <v>2691433099</v>
      </c>
      <c r="D38" s="27" t="str">
        <f t="shared" si="0"/>
        <v>N/A</v>
      </c>
      <c r="E38" s="29">
        <v>2781410010</v>
      </c>
      <c r="F38" s="27" t="str">
        <f t="shared" si="1"/>
        <v>N/A</v>
      </c>
      <c r="G38" s="29">
        <v>2785945477</v>
      </c>
      <c r="H38" s="27" t="str">
        <f t="shared" si="2"/>
        <v>N/A</v>
      </c>
      <c r="I38" s="8">
        <v>3.343</v>
      </c>
      <c r="J38" s="8">
        <v>0.16309999999999999</v>
      </c>
      <c r="K38" s="28" t="s">
        <v>734</v>
      </c>
      <c r="L38" s="105" t="str">
        <f t="shared" si="3"/>
        <v>Yes</v>
      </c>
    </row>
    <row r="39" spans="1:12" x14ac:dyDescent="0.2">
      <c r="A39" s="168" t="s">
        <v>1276</v>
      </c>
      <c r="B39" s="22" t="s">
        <v>213</v>
      </c>
      <c r="C39" s="29">
        <v>9165.9762322000006</v>
      </c>
      <c r="D39" s="27" t="str">
        <f t="shared" si="0"/>
        <v>N/A</v>
      </c>
      <c r="E39" s="29">
        <v>9226.5563911000008</v>
      </c>
      <c r="F39" s="27" t="str">
        <f t="shared" si="1"/>
        <v>N/A</v>
      </c>
      <c r="G39" s="29">
        <v>8899.2205107999998</v>
      </c>
      <c r="H39" s="27" t="str">
        <f t="shared" si="2"/>
        <v>N/A</v>
      </c>
      <c r="I39" s="8">
        <v>0.66090000000000004</v>
      </c>
      <c r="J39" s="8">
        <v>-3.55</v>
      </c>
      <c r="K39" s="28" t="s">
        <v>734</v>
      </c>
      <c r="L39" s="105" t="str">
        <f t="shared" si="3"/>
        <v>Yes</v>
      </c>
    </row>
    <row r="40" spans="1:12" x14ac:dyDescent="0.2">
      <c r="A40" s="168" t="s">
        <v>1277</v>
      </c>
      <c r="B40" s="22" t="s">
        <v>213</v>
      </c>
      <c r="C40" s="29">
        <v>11754.830886</v>
      </c>
      <c r="D40" s="27" t="str">
        <f>IF($B40="N/A","N/A",IF(C40&gt;10,"No",IF(C40&lt;-10,"No","Yes")))</f>
        <v>N/A</v>
      </c>
      <c r="E40" s="29">
        <v>12022.000389000001</v>
      </c>
      <c r="F40" s="27" t="str">
        <f>IF($B40="N/A","N/A",IF(E40&gt;10,"No",IF(E40&lt;-10,"No","Yes")))</f>
        <v>N/A</v>
      </c>
      <c r="G40" s="29">
        <v>12239.942169</v>
      </c>
      <c r="H40" s="27" t="str">
        <f>IF($B40="N/A","N/A",IF(G40&gt;10,"No",IF(G40&lt;-10,"No","Yes")))</f>
        <v>N/A</v>
      </c>
      <c r="I40" s="8">
        <v>2.2730000000000001</v>
      </c>
      <c r="J40" s="8">
        <v>1.8129999999999999</v>
      </c>
      <c r="K40" s="28" t="s">
        <v>734</v>
      </c>
      <c r="L40" s="105" t="str">
        <f>IF(J40="Div by 0", "N/A", IF(K40="N/A","N/A", IF(J40&gt;VALUE(MID(K40,1,2)), "No", IF(J40&lt;-1*VALUE(MID(K40,1,2)), "No", "Yes"))))</f>
        <v>Yes</v>
      </c>
    </row>
    <row r="41" spans="1:12" x14ac:dyDescent="0.2">
      <c r="A41" s="168" t="s">
        <v>107</v>
      </c>
      <c r="B41" s="22" t="s">
        <v>213</v>
      </c>
      <c r="C41" s="29">
        <v>14754694</v>
      </c>
      <c r="D41" s="27" t="str">
        <f t="shared" ref="D41:D44" si="4">IF($B41="N/A","N/A",IF(C41&gt;10,"No",IF(C41&lt;-10,"No","Yes")))</f>
        <v>N/A</v>
      </c>
      <c r="E41" s="29">
        <v>16694612</v>
      </c>
      <c r="F41" s="27" t="str">
        <f t="shared" ref="F41:F44" si="5">IF($B41="N/A","N/A",IF(E41&gt;10,"No",IF(E41&lt;-10,"No","Yes")))</f>
        <v>N/A</v>
      </c>
      <c r="G41" s="29">
        <v>237641360</v>
      </c>
      <c r="H41" s="27" t="str">
        <f t="shared" ref="H41:H44" si="6">IF($B41="N/A","N/A",IF(G41&gt;10,"No",IF(G41&lt;-10,"No","Yes")))</f>
        <v>N/A</v>
      </c>
      <c r="I41" s="8">
        <v>13.15</v>
      </c>
      <c r="J41" s="8">
        <v>1323</v>
      </c>
      <c r="K41" s="28" t="s">
        <v>734</v>
      </c>
      <c r="L41" s="105" t="str">
        <f t="shared" ref="L41:L43" si="7">IF(J41="Div by 0", "N/A", IF(K41="N/A","N/A", IF(J41&gt;VALUE(MID(K41,1,2)), "No", IF(J41&lt;-1*VALUE(MID(K41,1,2)), "No", "Yes"))))</f>
        <v>No</v>
      </c>
    </row>
    <row r="42" spans="1:12" x14ac:dyDescent="0.2">
      <c r="A42" s="168" t="s">
        <v>158</v>
      </c>
      <c r="B42" s="30" t="s">
        <v>217</v>
      </c>
      <c r="C42" s="1">
        <v>2570</v>
      </c>
      <c r="D42" s="27" t="str">
        <f>IF($B42="N/A","N/A",IF(C42&gt;0,"No",IF(C42&lt;0,"No","Yes")))</f>
        <v>No</v>
      </c>
      <c r="E42" s="1">
        <v>2897</v>
      </c>
      <c r="F42" s="27" t="str">
        <f>IF($B42="N/A","N/A",IF(E42&gt;0,"No",IF(E42&lt;0,"No","Yes")))</f>
        <v>No</v>
      </c>
      <c r="G42" s="1">
        <v>28003</v>
      </c>
      <c r="H42" s="27" t="str">
        <f>IF($B42="N/A","N/A",IF(G42&gt;0,"No",IF(G42&lt;0,"No","Yes")))</f>
        <v>No</v>
      </c>
      <c r="I42" s="8">
        <v>12.72</v>
      </c>
      <c r="J42" s="8">
        <v>866.6</v>
      </c>
      <c r="K42" s="28" t="s">
        <v>734</v>
      </c>
      <c r="L42" s="105" t="str">
        <f t="shared" si="7"/>
        <v>No</v>
      </c>
    </row>
    <row r="43" spans="1:12" x14ac:dyDescent="0.2">
      <c r="A43" s="168" t="s">
        <v>156</v>
      </c>
      <c r="B43" s="22" t="s">
        <v>213</v>
      </c>
      <c r="C43" s="29">
        <v>2871931</v>
      </c>
      <c r="D43" s="27" t="str">
        <f t="shared" si="4"/>
        <v>N/A</v>
      </c>
      <c r="E43" s="29">
        <v>4215530</v>
      </c>
      <c r="F43" s="27" t="str">
        <f t="shared" si="5"/>
        <v>N/A</v>
      </c>
      <c r="G43" s="29">
        <v>225109253</v>
      </c>
      <c r="H43" s="27" t="str">
        <f t="shared" si="6"/>
        <v>N/A</v>
      </c>
      <c r="I43" s="8">
        <v>46.78</v>
      </c>
      <c r="J43" s="8">
        <v>5240</v>
      </c>
      <c r="K43" s="28" t="s">
        <v>734</v>
      </c>
      <c r="L43" s="105" t="str">
        <f t="shared" si="7"/>
        <v>No</v>
      </c>
    </row>
    <row r="44" spans="1:12" x14ac:dyDescent="0.2">
      <c r="A44" s="168" t="s">
        <v>1278</v>
      </c>
      <c r="B44" s="22" t="s">
        <v>213</v>
      </c>
      <c r="C44" s="29">
        <v>1117.4828794</v>
      </c>
      <c r="D44" s="27" t="str">
        <f t="shared" si="4"/>
        <v>N/A</v>
      </c>
      <c r="E44" s="29">
        <v>1455.1363478999999</v>
      </c>
      <c r="F44" s="27" t="str">
        <f t="shared" si="5"/>
        <v>N/A</v>
      </c>
      <c r="G44" s="29">
        <v>8038.7548833999999</v>
      </c>
      <c r="H44" s="27" t="str">
        <f t="shared" si="6"/>
        <v>N/A</v>
      </c>
      <c r="I44" s="8">
        <v>30.22</v>
      </c>
      <c r="J44" s="8">
        <v>452.4</v>
      </c>
      <c r="K44" s="28" t="s">
        <v>734</v>
      </c>
      <c r="L44" s="105" t="str">
        <f>IF(J44="Div by 0", "N/A", IF(OR(J44="N/A",K44="N/A"),"N/A", IF(J44&gt;VALUE(MID(K44,1,2)), "No", IF(J44&lt;-1*VALUE(MID(K44,1,2)), "No", "Yes"))))</f>
        <v>No</v>
      </c>
    </row>
    <row r="45" spans="1:12" x14ac:dyDescent="0.2">
      <c r="A45" s="168" t="s">
        <v>1279</v>
      </c>
      <c r="B45" s="22" t="s">
        <v>213</v>
      </c>
      <c r="C45" s="29">
        <v>11065.126211000001</v>
      </c>
      <c r="D45" s="27" t="str">
        <f t="shared" ref="D45:D71" si="8">IF($B45="N/A","N/A",IF(C45&gt;10,"No",IF(C45&lt;-10,"No","Yes")))</f>
        <v>N/A</v>
      </c>
      <c r="E45" s="29">
        <v>11464.522435000001</v>
      </c>
      <c r="F45" s="27" t="str">
        <f t="shared" ref="F45:F71" si="9">IF($B45="N/A","N/A",IF(E45&gt;10,"No",IF(E45&lt;-10,"No","Yes")))</f>
        <v>N/A</v>
      </c>
      <c r="G45" s="29">
        <v>11355.621713</v>
      </c>
      <c r="H45" s="27" t="str">
        <f t="shared" ref="H45:H71" si="10">IF($B45="N/A","N/A",IF(G45&gt;10,"No",IF(G45&lt;-10,"No","Yes")))</f>
        <v>N/A</v>
      </c>
      <c r="I45" s="8">
        <v>3.61</v>
      </c>
      <c r="J45" s="8">
        <v>-0.95</v>
      </c>
      <c r="K45" s="28" t="s">
        <v>734</v>
      </c>
      <c r="L45" s="105" t="str">
        <f t="shared" ref="L45:L71" si="11">IF(J45="Div by 0", "N/A", IF(K45="N/A","N/A", IF(J45&gt;VALUE(MID(K45,1,2)), "No", IF(J45&lt;-1*VALUE(MID(K45,1,2)), "No", "Yes"))))</f>
        <v>Yes</v>
      </c>
    </row>
    <row r="46" spans="1:12" x14ac:dyDescent="0.2">
      <c r="A46" s="168" t="s">
        <v>1280</v>
      </c>
      <c r="B46" s="22" t="s">
        <v>213</v>
      </c>
      <c r="C46" s="29">
        <v>10410.861949</v>
      </c>
      <c r="D46" s="27" t="str">
        <f t="shared" si="8"/>
        <v>N/A</v>
      </c>
      <c r="E46" s="29">
        <v>11373.10446</v>
      </c>
      <c r="F46" s="27" t="str">
        <f t="shared" si="9"/>
        <v>N/A</v>
      </c>
      <c r="G46" s="29">
        <v>12009.123196</v>
      </c>
      <c r="H46" s="27" t="str">
        <f t="shared" si="10"/>
        <v>N/A</v>
      </c>
      <c r="I46" s="8">
        <v>9.2430000000000003</v>
      </c>
      <c r="J46" s="8">
        <v>5.5919999999999996</v>
      </c>
      <c r="K46" s="28" t="s">
        <v>734</v>
      </c>
      <c r="L46" s="105" t="str">
        <f t="shared" si="11"/>
        <v>Yes</v>
      </c>
    </row>
    <row r="47" spans="1:12" x14ac:dyDescent="0.2">
      <c r="A47" s="168" t="s">
        <v>1281</v>
      </c>
      <c r="B47" s="22" t="s">
        <v>213</v>
      </c>
      <c r="C47" s="29">
        <v>5957.7432098999998</v>
      </c>
      <c r="D47" s="27" t="str">
        <f t="shared" si="8"/>
        <v>N/A</v>
      </c>
      <c r="E47" s="29">
        <v>6390.7130559999996</v>
      </c>
      <c r="F47" s="27" t="str">
        <f t="shared" si="9"/>
        <v>N/A</v>
      </c>
      <c r="G47" s="29">
        <v>6890.9906933000002</v>
      </c>
      <c r="H47" s="27" t="str">
        <f t="shared" si="10"/>
        <v>N/A</v>
      </c>
      <c r="I47" s="8">
        <v>7.2670000000000003</v>
      </c>
      <c r="J47" s="8">
        <v>7.8280000000000003</v>
      </c>
      <c r="K47" s="28" t="s">
        <v>734</v>
      </c>
      <c r="L47" s="105" t="str">
        <f t="shared" si="11"/>
        <v>Yes</v>
      </c>
    </row>
    <row r="48" spans="1:12" x14ac:dyDescent="0.2">
      <c r="A48" s="168" t="s">
        <v>1282</v>
      </c>
      <c r="B48" s="22" t="s">
        <v>213</v>
      </c>
      <c r="C48" s="29">
        <v>1778.1785714</v>
      </c>
      <c r="D48" s="27" t="str">
        <f t="shared" si="8"/>
        <v>N/A</v>
      </c>
      <c r="E48" s="29">
        <v>1802.4285714</v>
      </c>
      <c r="F48" s="27" t="str">
        <f t="shared" si="9"/>
        <v>N/A</v>
      </c>
      <c r="G48" s="29">
        <v>2092.6842105000001</v>
      </c>
      <c r="H48" s="27" t="str">
        <f t="shared" si="10"/>
        <v>N/A</v>
      </c>
      <c r="I48" s="8">
        <v>1.3640000000000001</v>
      </c>
      <c r="J48" s="8">
        <v>16.100000000000001</v>
      </c>
      <c r="K48" s="28" t="s">
        <v>734</v>
      </c>
      <c r="L48" s="105" t="str">
        <f t="shared" si="11"/>
        <v>Yes</v>
      </c>
    </row>
    <row r="49" spans="1:12" x14ac:dyDescent="0.2">
      <c r="A49" s="168" t="s">
        <v>1283</v>
      </c>
      <c r="B49" s="22" t="s">
        <v>213</v>
      </c>
      <c r="C49" s="29">
        <v>20270.782358</v>
      </c>
      <c r="D49" s="27" t="str">
        <f t="shared" si="8"/>
        <v>N/A</v>
      </c>
      <c r="E49" s="29">
        <v>20976.46875</v>
      </c>
      <c r="F49" s="27" t="str">
        <f t="shared" si="9"/>
        <v>N/A</v>
      </c>
      <c r="G49" s="29">
        <v>19888.784387</v>
      </c>
      <c r="H49" s="27" t="str">
        <f t="shared" si="10"/>
        <v>N/A</v>
      </c>
      <c r="I49" s="8">
        <v>3.4809999999999999</v>
      </c>
      <c r="J49" s="8">
        <v>-5.19</v>
      </c>
      <c r="K49" s="28" t="s">
        <v>734</v>
      </c>
      <c r="L49" s="105" t="str">
        <f t="shared" si="11"/>
        <v>Yes</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12693.379104</v>
      </c>
      <c r="D51" s="27" t="str">
        <f t="shared" si="8"/>
        <v>N/A</v>
      </c>
      <c r="E51" s="29">
        <v>13028.834567</v>
      </c>
      <c r="F51" s="27" t="str">
        <f t="shared" si="9"/>
        <v>N/A</v>
      </c>
      <c r="G51" s="29">
        <v>13251.43571</v>
      </c>
      <c r="H51" s="27" t="str">
        <f t="shared" si="10"/>
        <v>N/A</v>
      </c>
      <c r="I51" s="8">
        <v>2.6429999999999998</v>
      </c>
      <c r="J51" s="8">
        <v>1.7090000000000001</v>
      </c>
      <c r="K51" s="28" t="s">
        <v>734</v>
      </c>
      <c r="L51" s="105" t="str">
        <f t="shared" si="11"/>
        <v>Yes</v>
      </c>
    </row>
    <row r="52" spans="1:12" x14ac:dyDescent="0.2">
      <c r="A52" s="168" t="s">
        <v>1286</v>
      </c>
      <c r="B52" s="22" t="s">
        <v>213</v>
      </c>
      <c r="C52" s="29">
        <v>12739.738852</v>
      </c>
      <c r="D52" s="27" t="str">
        <f t="shared" si="8"/>
        <v>N/A</v>
      </c>
      <c r="E52" s="29">
        <v>13097.984743999999</v>
      </c>
      <c r="F52" s="27" t="str">
        <f t="shared" si="9"/>
        <v>N/A</v>
      </c>
      <c r="G52" s="29">
        <v>13330.441725000001</v>
      </c>
      <c r="H52" s="27" t="str">
        <f t="shared" si="10"/>
        <v>N/A</v>
      </c>
      <c r="I52" s="8">
        <v>2.8119999999999998</v>
      </c>
      <c r="J52" s="8">
        <v>1.7749999999999999</v>
      </c>
      <c r="K52" s="28" t="s">
        <v>734</v>
      </c>
      <c r="L52" s="105" t="str">
        <f t="shared" si="11"/>
        <v>Yes</v>
      </c>
    </row>
    <row r="53" spans="1:12" x14ac:dyDescent="0.2">
      <c r="A53" s="168" t="s">
        <v>1287</v>
      </c>
      <c r="B53" s="22" t="s">
        <v>213</v>
      </c>
      <c r="C53" s="29">
        <v>17824.002665</v>
      </c>
      <c r="D53" s="27" t="str">
        <f t="shared" si="8"/>
        <v>N/A</v>
      </c>
      <c r="E53" s="29">
        <v>20125.422837999999</v>
      </c>
      <c r="F53" s="27" t="str">
        <f t="shared" si="9"/>
        <v>N/A</v>
      </c>
      <c r="G53" s="29">
        <v>20124.593862999998</v>
      </c>
      <c r="H53" s="27" t="str">
        <f t="shared" si="10"/>
        <v>N/A</v>
      </c>
      <c r="I53" s="8">
        <v>12.91</v>
      </c>
      <c r="J53" s="8">
        <v>-4.0000000000000001E-3</v>
      </c>
      <c r="K53" s="28" t="s">
        <v>734</v>
      </c>
      <c r="L53" s="105" t="str">
        <f t="shared" si="11"/>
        <v>Yes</v>
      </c>
    </row>
    <row r="54" spans="1:12" x14ac:dyDescent="0.2">
      <c r="A54" s="168" t="s">
        <v>1288</v>
      </c>
      <c r="B54" s="22" t="s">
        <v>213</v>
      </c>
      <c r="C54" s="29">
        <v>6300.9109791999999</v>
      </c>
      <c r="D54" s="27" t="str">
        <f t="shared" si="8"/>
        <v>N/A</v>
      </c>
      <c r="E54" s="29">
        <v>8201.7217125000006</v>
      </c>
      <c r="F54" s="27" t="str">
        <f t="shared" si="9"/>
        <v>N/A</v>
      </c>
      <c r="G54" s="29">
        <v>7172.0444444000004</v>
      </c>
      <c r="H54" s="27" t="str">
        <f t="shared" si="10"/>
        <v>N/A</v>
      </c>
      <c r="I54" s="8">
        <v>30.17</v>
      </c>
      <c r="J54" s="8">
        <v>-12.6</v>
      </c>
      <c r="K54" s="28" t="s">
        <v>734</v>
      </c>
      <c r="L54" s="105" t="str">
        <f t="shared" si="11"/>
        <v>Yes</v>
      </c>
    </row>
    <row r="55" spans="1:12" x14ac:dyDescent="0.2">
      <c r="A55" s="168" t="s">
        <v>1663</v>
      </c>
      <c r="B55" s="22" t="s">
        <v>213</v>
      </c>
      <c r="C55" s="29">
        <v>10923.665831</v>
      </c>
      <c r="D55" s="27" t="str">
        <f t="shared" si="8"/>
        <v>N/A</v>
      </c>
      <c r="E55" s="29">
        <v>10888.194529</v>
      </c>
      <c r="F55" s="27" t="str">
        <f t="shared" si="9"/>
        <v>N/A</v>
      </c>
      <c r="G55" s="29">
        <v>11481.380222</v>
      </c>
      <c r="H55" s="27" t="str">
        <f t="shared" si="10"/>
        <v>N/A</v>
      </c>
      <c r="I55" s="8">
        <v>-0.32500000000000001</v>
      </c>
      <c r="J55" s="8">
        <v>5.4480000000000004</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2513.5420012999998</v>
      </c>
      <c r="D57" s="27" t="str">
        <f t="shared" si="8"/>
        <v>N/A</v>
      </c>
      <c r="E57" s="29">
        <v>2387.0229770999999</v>
      </c>
      <c r="F57" s="27" t="str">
        <f t="shared" si="9"/>
        <v>N/A</v>
      </c>
      <c r="G57" s="29">
        <v>1177.8362052</v>
      </c>
      <c r="H57" s="27" t="str">
        <f t="shared" si="10"/>
        <v>N/A</v>
      </c>
      <c r="I57" s="8">
        <v>-5.03</v>
      </c>
      <c r="J57" s="8">
        <v>-50.7</v>
      </c>
      <c r="K57" s="28" t="s">
        <v>734</v>
      </c>
      <c r="L57" s="105" t="str">
        <f t="shared" si="11"/>
        <v>No</v>
      </c>
    </row>
    <row r="58" spans="1:12" x14ac:dyDescent="0.2">
      <c r="A58" s="168" t="s">
        <v>1290</v>
      </c>
      <c r="B58" s="22" t="s">
        <v>213</v>
      </c>
      <c r="C58" s="29">
        <v>624.77795720999995</v>
      </c>
      <c r="D58" s="27" t="str">
        <f t="shared" si="8"/>
        <v>N/A</v>
      </c>
      <c r="E58" s="29">
        <v>484.48703432000002</v>
      </c>
      <c r="F58" s="27" t="str">
        <f t="shared" si="9"/>
        <v>N/A</v>
      </c>
      <c r="G58" s="29">
        <v>470.13074712999997</v>
      </c>
      <c r="H58" s="27" t="str">
        <f t="shared" si="10"/>
        <v>N/A</v>
      </c>
      <c r="I58" s="8">
        <v>-22.5</v>
      </c>
      <c r="J58" s="8">
        <v>-2.96</v>
      </c>
      <c r="K58" s="28" t="s">
        <v>734</v>
      </c>
      <c r="L58" s="105" t="str">
        <f t="shared" si="11"/>
        <v>Yes</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v>6308.5771144</v>
      </c>
      <c r="D60" s="27" t="str">
        <f t="shared" si="8"/>
        <v>N/A</v>
      </c>
      <c r="E60" s="29">
        <v>7019.6437247000003</v>
      </c>
      <c r="F60" s="27" t="str">
        <f t="shared" si="9"/>
        <v>N/A</v>
      </c>
      <c r="G60" s="29">
        <v>4668.3898305000002</v>
      </c>
      <c r="H60" s="27" t="str">
        <f t="shared" si="10"/>
        <v>N/A</v>
      </c>
      <c r="I60" s="8">
        <v>11.27</v>
      </c>
      <c r="J60" s="8">
        <v>-33.5</v>
      </c>
      <c r="K60" s="28" t="s">
        <v>734</v>
      </c>
      <c r="L60" s="105" t="str">
        <f t="shared" si="11"/>
        <v>No</v>
      </c>
    </row>
    <row r="61" spans="1:12" x14ac:dyDescent="0.2">
      <c r="A61" s="104" t="s">
        <v>1667</v>
      </c>
      <c r="B61" s="22" t="s">
        <v>213</v>
      </c>
      <c r="C61" s="29">
        <v>774.35778593999999</v>
      </c>
      <c r="D61" s="27" t="str">
        <f t="shared" si="8"/>
        <v>N/A</v>
      </c>
      <c r="E61" s="29">
        <v>787.85929329999999</v>
      </c>
      <c r="F61" s="27" t="str">
        <f t="shared" si="9"/>
        <v>N/A</v>
      </c>
      <c r="G61" s="29">
        <v>706.61025572000005</v>
      </c>
      <c r="H61" s="27" t="str">
        <f t="shared" si="10"/>
        <v>N/A</v>
      </c>
      <c r="I61" s="8">
        <v>1.744</v>
      </c>
      <c r="J61" s="8">
        <v>-10.3</v>
      </c>
      <c r="K61" s="28" t="s">
        <v>734</v>
      </c>
      <c r="L61" s="105" t="str">
        <f t="shared" si="11"/>
        <v>Yes</v>
      </c>
    </row>
    <row r="62" spans="1:12" x14ac:dyDescent="0.2">
      <c r="A62" s="104" t="s">
        <v>1668</v>
      </c>
      <c r="B62" s="22" t="s">
        <v>213</v>
      </c>
      <c r="C62" s="29">
        <v>3260.2491832000001</v>
      </c>
      <c r="D62" s="27" t="str">
        <f t="shared" si="8"/>
        <v>N/A</v>
      </c>
      <c r="E62" s="29">
        <v>3597.3858731</v>
      </c>
      <c r="F62" s="27" t="str">
        <f t="shared" si="9"/>
        <v>N/A</v>
      </c>
      <c r="G62" s="29">
        <v>3570.9721915999999</v>
      </c>
      <c r="H62" s="27" t="str">
        <f t="shared" si="10"/>
        <v>N/A</v>
      </c>
      <c r="I62" s="8">
        <v>10.34</v>
      </c>
      <c r="J62" s="8">
        <v>-0.73399999999999999</v>
      </c>
      <c r="K62" s="28" t="s">
        <v>734</v>
      </c>
      <c r="L62" s="105" t="str">
        <f t="shared" si="11"/>
        <v>Yes</v>
      </c>
    </row>
    <row r="63" spans="1:12" x14ac:dyDescent="0.2">
      <c r="A63" s="104" t="s">
        <v>1669</v>
      </c>
      <c r="B63" s="22" t="s">
        <v>213</v>
      </c>
      <c r="C63" s="29">
        <v>4703.5075521999997</v>
      </c>
      <c r="D63" s="27" t="str">
        <f t="shared" si="8"/>
        <v>N/A</v>
      </c>
      <c r="E63" s="29">
        <v>4695.2250104000004</v>
      </c>
      <c r="F63" s="27" t="str">
        <f t="shared" si="9"/>
        <v>N/A</v>
      </c>
      <c r="G63" s="29">
        <v>1774.1547317</v>
      </c>
      <c r="H63" s="27" t="str">
        <f t="shared" si="10"/>
        <v>N/A</v>
      </c>
      <c r="I63" s="8">
        <v>-0.17599999999999999</v>
      </c>
      <c r="J63" s="8">
        <v>-62.2</v>
      </c>
      <c r="K63" s="28" t="s">
        <v>734</v>
      </c>
      <c r="L63" s="105" t="str">
        <f t="shared" si="11"/>
        <v>No</v>
      </c>
    </row>
    <row r="64" spans="1:12" x14ac:dyDescent="0.2">
      <c r="A64" s="104" t="s">
        <v>1670</v>
      </c>
      <c r="B64" s="22" t="s">
        <v>213</v>
      </c>
      <c r="C64" s="29">
        <v>330.22916666999998</v>
      </c>
      <c r="D64" s="27" t="str">
        <f t="shared" si="8"/>
        <v>N/A</v>
      </c>
      <c r="E64" s="29" t="s">
        <v>1748</v>
      </c>
      <c r="F64" s="27" t="str">
        <f t="shared" si="9"/>
        <v>N/A</v>
      </c>
      <c r="G64" s="29">
        <v>0</v>
      </c>
      <c r="H64" s="27" t="str">
        <f t="shared" si="10"/>
        <v>N/A</v>
      </c>
      <c r="I64" s="8" t="s">
        <v>1748</v>
      </c>
      <c r="J64" s="8" t="s">
        <v>1748</v>
      </c>
      <c r="K64" s="28" t="s">
        <v>734</v>
      </c>
      <c r="L64" s="105" t="str">
        <f t="shared" si="11"/>
        <v>N/A</v>
      </c>
    </row>
    <row r="65" spans="1:12" x14ac:dyDescent="0.2">
      <c r="A65" s="104" t="s">
        <v>1671</v>
      </c>
      <c r="B65" s="22" t="s">
        <v>213</v>
      </c>
      <c r="C65" s="29">
        <v>801.99837478999996</v>
      </c>
      <c r="D65" s="27" t="str">
        <f t="shared" si="8"/>
        <v>N/A</v>
      </c>
      <c r="E65" s="29">
        <v>794.35251685000003</v>
      </c>
      <c r="F65" s="27" t="str">
        <f t="shared" si="9"/>
        <v>N/A</v>
      </c>
      <c r="G65" s="29">
        <v>693.64356713999996</v>
      </c>
      <c r="H65" s="27" t="str">
        <f t="shared" si="10"/>
        <v>N/A</v>
      </c>
      <c r="I65" s="8">
        <v>-0.95299999999999996</v>
      </c>
      <c r="J65" s="8">
        <v>-12.7</v>
      </c>
      <c r="K65" s="28" t="s">
        <v>734</v>
      </c>
      <c r="L65" s="105" t="str">
        <f t="shared" si="11"/>
        <v>Yes</v>
      </c>
    </row>
    <row r="66" spans="1:12" x14ac:dyDescent="0.2">
      <c r="A66" s="104" t="s">
        <v>1672</v>
      </c>
      <c r="B66" s="22" t="s">
        <v>213</v>
      </c>
      <c r="C66" s="29">
        <v>731.94955837999998</v>
      </c>
      <c r="D66" s="27" t="str">
        <f t="shared" si="8"/>
        <v>N/A</v>
      </c>
      <c r="E66" s="29">
        <v>608.20950665999999</v>
      </c>
      <c r="F66" s="27" t="str">
        <f t="shared" si="9"/>
        <v>N/A</v>
      </c>
      <c r="G66" s="29">
        <v>576.16939518000004</v>
      </c>
      <c r="H66" s="27" t="str">
        <f t="shared" si="10"/>
        <v>N/A</v>
      </c>
      <c r="I66" s="8">
        <v>-16.899999999999999</v>
      </c>
      <c r="J66" s="8">
        <v>-5.27</v>
      </c>
      <c r="K66" s="28" t="s">
        <v>734</v>
      </c>
      <c r="L66" s="105" t="str">
        <f t="shared" si="11"/>
        <v>Yes</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v>2331.8333333</v>
      </c>
      <c r="D68" s="27" t="str">
        <f t="shared" si="8"/>
        <v>N/A</v>
      </c>
      <c r="E68" s="29">
        <v>2693.65</v>
      </c>
      <c r="F68" s="27" t="str">
        <f t="shared" si="9"/>
        <v>N/A</v>
      </c>
      <c r="G68" s="29">
        <v>1271.0625</v>
      </c>
      <c r="H68" s="27" t="str">
        <f t="shared" si="10"/>
        <v>N/A</v>
      </c>
      <c r="I68" s="8">
        <v>15.52</v>
      </c>
      <c r="J68" s="8">
        <v>-52.8</v>
      </c>
      <c r="K68" s="28" t="s">
        <v>734</v>
      </c>
      <c r="L68" s="105" t="str">
        <f t="shared" si="11"/>
        <v>No</v>
      </c>
    </row>
    <row r="69" spans="1:12" x14ac:dyDescent="0.2">
      <c r="A69" s="128" t="s">
        <v>1675</v>
      </c>
      <c r="B69" s="22" t="s">
        <v>213</v>
      </c>
      <c r="C69" s="29">
        <v>985.05526099999997</v>
      </c>
      <c r="D69" s="27" t="str">
        <f t="shared" si="8"/>
        <v>N/A</v>
      </c>
      <c r="E69" s="29">
        <v>1074.6195149</v>
      </c>
      <c r="F69" s="27" t="str">
        <f t="shared" si="9"/>
        <v>N/A</v>
      </c>
      <c r="G69" s="29">
        <v>940.42509155000005</v>
      </c>
      <c r="H69" s="27" t="str">
        <f t="shared" si="10"/>
        <v>N/A</v>
      </c>
      <c r="I69" s="8">
        <v>9.0920000000000005</v>
      </c>
      <c r="J69" s="8">
        <v>-12.5</v>
      </c>
      <c r="K69" s="28" t="s">
        <v>734</v>
      </c>
      <c r="L69" s="105" t="str">
        <f t="shared" si="11"/>
        <v>Yes</v>
      </c>
    </row>
    <row r="70" spans="1:12" x14ac:dyDescent="0.2">
      <c r="A70" s="168" t="s">
        <v>1676</v>
      </c>
      <c r="B70" s="22" t="s">
        <v>213</v>
      </c>
      <c r="C70" s="29">
        <v>290.45889101</v>
      </c>
      <c r="D70" s="27" t="str">
        <f t="shared" si="8"/>
        <v>N/A</v>
      </c>
      <c r="E70" s="29">
        <v>261.47881355999999</v>
      </c>
      <c r="F70" s="27" t="str">
        <f t="shared" si="9"/>
        <v>N/A</v>
      </c>
      <c r="G70" s="29">
        <v>179.53125</v>
      </c>
      <c r="H70" s="27" t="str">
        <f t="shared" si="10"/>
        <v>N/A</v>
      </c>
      <c r="I70" s="8">
        <v>-9.98</v>
      </c>
      <c r="J70" s="8">
        <v>-31.3</v>
      </c>
      <c r="K70" s="28" t="s">
        <v>734</v>
      </c>
      <c r="L70" s="105" t="str">
        <f t="shared" si="11"/>
        <v>No</v>
      </c>
    </row>
    <row r="71" spans="1:12" x14ac:dyDescent="0.2">
      <c r="A71" s="168" t="s">
        <v>1677</v>
      </c>
      <c r="B71" s="22" t="s">
        <v>213</v>
      </c>
      <c r="C71" s="29">
        <v>108.96871379</v>
      </c>
      <c r="D71" s="27" t="str">
        <f t="shared" si="8"/>
        <v>N/A</v>
      </c>
      <c r="E71" s="29">
        <v>1834.6153846</v>
      </c>
      <c r="F71" s="27" t="str">
        <f t="shared" si="9"/>
        <v>N/A</v>
      </c>
      <c r="G71" s="29">
        <v>711.81818181999995</v>
      </c>
      <c r="H71" s="27" t="str">
        <f t="shared" si="10"/>
        <v>N/A</v>
      </c>
      <c r="I71" s="8">
        <v>1584</v>
      </c>
      <c r="J71" s="8">
        <v>-61.2</v>
      </c>
      <c r="K71" s="28" t="s">
        <v>734</v>
      </c>
      <c r="L71" s="105" t="str">
        <f t="shared" si="11"/>
        <v>No</v>
      </c>
    </row>
    <row r="72" spans="1:12" x14ac:dyDescent="0.2">
      <c r="A72" s="168" t="s">
        <v>1597</v>
      </c>
      <c r="B72" s="22" t="s">
        <v>213</v>
      </c>
      <c r="C72" s="29">
        <v>776742937</v>
      </c>
      <c r="D72" s="27" t="str">
        <f t="shared" ref="D72:D135" si="12">IF($B72="N/A","N/A",IF(C72&gt;10,"No",IF(C72&lt;-10,"No","Yes")))</f>
        <v>N/A</v>
      </c>
      <c r="E72" s="29">
        <v>801536197</v>
      </c>
      <c r="F72" s="27" t="str">
        <f t="shared" ref="F72:F135" si="13">IF($B72="N/A","N/A",IF(E72&gt;10,"No",IF(E72&lt;-10,"No","Yes")))</f>
        <v>N/A</v>
      </c>
      <c r="G72" s="29">
        <v>793501351</v>
      </c>
      <c r="H72" s="27" t="str">
        <f t="shared" ref="H72:H135" si="14">IF($B72="N/A","N/A",IF(G72&gt;10,"No",IF(G72&lt;-10,"No","Yes")))</f>
        <v>N/A</v>
      </c>
      <c r="I72" s="8">
        <v>3.1920000000000002</v>
      </c>
      <c r="J72" s="8">
        <v>-1</v>
      </c>
      <c r="K72" s="28" t="s">
        <v>734</v>
      </c>
      <c r="L72" s="105" t="str">
        <f t="shared" ref="L72:L132" si="15">IF(J72="Div by 0", "N/A", IF(K72="N/A","N/A", IF(J72&gt;VALUE(MID(K72,1,2)), "No", IF(J72&lt;-1*VALUE(MID(K72,1,2)), "No", "Yes"))))</f>
        <v>Yes</v>
      </c>
    </row>
    <row r="73" spans="1:12" x14ac:dyDescent="0.2">
      <c r="A73" s="168" t="s">
        <v>1598</v>
      </c>
      <c r="B73" s="22" t="s">
        <v>213</v>
      </c>
      <c r="C73" s="23">
        <v>39678</v>
      </c>
      <c r="D73" s="27" t="str">
        <f t="shared" si="12"/>
        <v>N/A</v>
      </c>
      <c r="E73" s="23">
        <v>39854</v>
      </c>
      <c r="F73" s="27" t="str">
        <f t="shared" si="13"/>
        <v>N/A</v>
      </c>
      <c r="G73" s="23">
        <v>37986</v>
      </c>
      <c r="H73" s="27" t="str">
        <f t="shared" si="14"/>
        <v>N/A</v>
      </c>
      <c r="I73" s="8">
        <v>0.44359999999999999</v>
      </c>
      <c r="J73" s="8">
        <v>-4.6900000000000004</v>
      </c>
      <c r="K73" s="28" t="s">
        <v>734</v>
      </c>
      <c r="L73" s="105" t="str">
        <f t="shared" si="15"/>
        <v>Yes</v>
      </c>
    </row>
    <row r="74" spans="1:12" x14ac:dyDescent="0.2">
      <c r="A74" s="168" t="s">
        <v>1291</v>
      </c>
      <c r="B74" s="22" t="s">
        <v>213</v>
      </c>
      <c r="C74" s="29">
        <v>19576.161525</v>
      </c>
      <c r="D74" s="27" t="str">
        <f t="shared" si="12"/>
        <v>N/A</v>
      </c>
      <c r="E74" s="29">
        <v>20111.813042999998</v>
      </c>
      <c r="F74" s="27" t="str">
        <f t="shared" si="13"/>
        <v>N/A</v>
      </c>
      <c r="G74" s="29">
        <v>20889.310561999999</v>
      </c>
      <c r="H74" s="27" t="str">
        <f t="shared" si="14"/>
        <v>N/A</v>
      </c>
      <c r="I74" s="8">
        <v>2.7360000000000002</v>
      </c>
      <c r="J74" s="8">
        <v>3.8660000000000001</v>
      </c>
      <c r="K74" s="28" t="s">
        <v>734</v>
      </c>
      <c r="L74" s="105" t="str">
        <f t="shared" si="15"/>
        <v>Yes</v>
      </c>
    </row>
    <row r="75" spans="1:12" ht="25.5" x14ac:dyDescent="0.2">
      <c r="A75" s="168" t="s">
        <v>1292</v>
      </c>
      <c r="B75" s="22" t="s">
        <v>213</v>
      </c>
      <c r="C75" s="23">
        <v>10.65507334</v>
      </c>
      <c r="D75" s="27" t="str">
        <f t="shared" si="12"/>
        <v>N/A</v>
      </c>
      <c r="E75" s="23">
        <v>10.746524816000001</v>
      </c>
      <c r="F75" s="27" t="str">
        <f t="shared" si="13"/>
        <v>N/A</v>
      </c>
      <c r="G75" s="23">
        <v>11.040330647999999</v>
      </c>
      <c r="H75" s="27" t="str">
        <f t="shared" si="14"/>
        <v>N/A</v>
      </c>
      <c r="I75" s="8">
        <v>0.85829999999999995</v>
      </c>
      <c r="J75" s="8">
        <v>2.734</v>
      </c>
      <c r="K75" s="28" t="s">
        <v>734</v>
      </c>
      <c r="L75" s="105" t="str">
        <f t="shared" si="15"/>
        <v>Yes</v>
      </c>
    </row>
    <row r="76" spans="1:12" ht="25.5" x14ac:dyDescent="0.2">
      <c r="A76" s="168" t="s">
        <v>545</v>
      </c>
      <c r="B76" s="22" t="s">
        <v>213</v>
      </c>
      <c r="C76" s="29">
        <v>0</v>
      </c>
      <c r="D76" s="27" t="str">
        <f t="shared" si="12"/>
        <v>N/A</v>
      </c>
      <c r="E76" s="29">
        <v>0</v>
      </c>
      <c r="F76" s="27" t="str">
        <f t="shared" si="13"/>
        <v>N/A</v>
      </c>
      <c r="G76" s="29">
        <v>0</v>
      </c>
      <c r="H76" s="27" t="str">
        <f t="shared" si="14"/>
        <v>N/A</v>
      </c>
      <c r="I76" s="8" t="s">
        <v>1748</v>
      </c>
      <c r="J76" s="8" t="s">
        <v>1748</v>
      </c>
      <c r="K76" s="28" t="s">
        <v>734</v>
      </c>
      <c r="L76" s="105" t="str">
        <f t="shared" si="15"/>
        <v>N/A</v>
      </c>
    </row>
    <row r="77" spans="1:12" x14ac:dyDescent="0.2">
      <c r="A77" s="168" t="s">
        <v>546</v>
      </c>
      <c r="B77" s="22" t="s">
        <v>213</v>
      </c>
      <c r="C77" s="23">
        <v>0</v>
      </c>
      <c r="D77" s="27" t="str">
        <f t="shared" si="12"/>
        <v>N/A</v>
      </c>
      <c r="E77" s="23">
        <v>0</v>
      </c>
      <c r="F77" s="27" t="str">
        <f t="shared" si="13"/>
        <v>N/A</v>
      </c>
      <c r="G77" s="23">
        <v>0</v>
      </c>
      <c r="H77" s="27" t="str">
        <f t="shared" si="14"/>
        <v>N/A</v>
      </c>
      <c r="I77" s="8" t="s">
        <v>1748</v>
      </c>
      <c r="J77" s="8" t="s">
        <v>1748</v>
      </c>
      <c r="K77" s="28" t="s">
        <v>734</v>
      </c>
      <c r="L77" s="105" t="str">
        <f t="shared" si="15"/>
        <v>N/A</v>
      </c>
    </row>
    <row r="78" spans="1:12" x14ac:dyDescent="0.2">
      <c r="A78" s="168" t="s">
        <v>1293</v>
      </c>
      <c r="B78" s="22" t="s">
        <v>213</v>
      </c>
      <c r="C78" s="29" t="s">
        <v>1748</v>
      </c>
      <c r="D78" s="27" t="str">
        <f t="shared" si="12"/>
        <v>N/A</v>
      </c>
      <c r="E78" s="29" t="s">
        <v>1748</v>
      </c>
      <c r="F78" s="27" t="str">
        <f t="shared" si="13"/>
        <v>N/A</v>
      </c>
      <c r="G78" s="29" t="s">
        <v>1748</v>
      </c>
      <c r="H78" s="27" t="str">
        <f t="shared" si="14"/>
        <v>N/A</v>
      </c>
      <c r="I78" s="8" t="s">
        <v>1748</v>
      </c>
      <c r="J78" s="8" t="s">
        <v>1748</v>
      </c>
      <c r="K78" s="28" t="s">
        <v>734</v>
      </c>
      <c r="L78" s="105" t="str">
        <f t="shared" si="15"/>
        <v>N/A</v>
      </c>
    </row>
    <row r="79" spans="1:12" ht="25.5" x14ac:dyDescent="0.2">
      <c r="A79" s="168" t="s">
        <v>547</v>
      </c>
      <c r="B79" s="22" t="s">
        <v>213</v>
      </c>
      <c r="C79" s="29">
        <v>0</v>
      </c>
      <c r="D79" s="27" t="str">
        <f t="shared" si="12"/>
        <v>N/A</v>
      </c>
      <c r="E79" s="29">
        <v>0</v>
      </c>
      <c r="F79" s="27" t="str">
        <f t="shared" si="13"/>
        <v>N/A</v>
      </c>
      <c r="G79" s="29">
        <v>0</v>
      </c>
      <c r="H79" s="27" t="str">
        <f t="shared" si="14"/>
        <v>N/A</v>
      </c>
      <c r="I79" s="8" t="s">
        <v>1748</v>
      </c>
      <c r="J79" s="8" t="s">
        <v>1748</v>
      </c>
      <c r="K79" s="28" t="s">
        <v>734</v>
      </c>
      <c r="L79" s="105" t="str">
        <f t="shared" si="15"/>
        <v>N/A</v>
      </c>
    </row>
    <row r="80" spans="1:12" x14ac:dyDescent="0.2">
      <c r="A80" s="168" t="s">
        <v>548</v>
      </c>
      <c r="B80" s="22" t="s">
        <v>213</v>
      </c>
      <c r="C80" s="23">
        <v>0</v>
      </c>
      <c r="D80" s="27" t="str">
        <f t="shared" si="12"/>
        <v>N/A</v>
      </c>
      <c r="E80" s="23">
        <v>0</v>
      </c>
      <c r="F80" s="27" t="str">
        <f t="shared" si="13"/>
        <v>N/A</v>
      </c>
      <c r="G80" s="23">
        <v>0</v>
      </c>
      <c r="H80" s="27" t="str">
        <f t="shared" si="14"/>
        <v>N/A</v>
      </c>
      <c r="I80" s="8" t="s">
        <v>1748</v>
      </c>
      <c r="J80" s="8" t="s">
        <v>1748</v>
      </c>
      <c r="K80" s="28" t="s">
        <v>734</v>
      </c>
      <c r="L80" s="105" t="str">
        <f t="shared" si="15"/>
        <v>N/A</v>
      </c>
    </row>
    <row r="81" spans="1:12" ht="25.5" x14ac:dyDescent="0.2">
      <c r="A81" s="168" t="s">
        <v>1294</v>
      </c>
      <c r="B81" s="22" t="s">
        <v>213</v>
      </c>
      <c r="C81" s="29" t="s">
        <v>1748</v>
      </c>
      <c r="D81" s="27" t="str">
        <f t="shared" si="12"/>
        <v>N/A</v>
      </c>
      <c r="E81" s="29" t="s">
        <v>1748</v>
      </c>
      <c r="F81" s="27" t="str">
        <f t="shared" si="13"/>
        <v>N/A</v>
      </c>
      <c r="G81" s="29" t="s">
        <v>1748</v>
      </c>
      <c r="H81" s="27" t="str">
        <f t="shared" si="14"/>
        <v>N/A</v>
      </c>
      <c r="I81" s="8" t="s">
        <v>1748</v>
      </c>
      <c r="J81" s="8" t="s">
        <v>1748</v>
      </c>
      <c r="K81" s="28" t="s">
        <v>734</v>
      </c>
      <c r="L81" s="105" t="str">
        <f t="shared" si="15"/>
        <v>N/A</v>
      </c>
    </row>
    <row r="82" spans="1:12" ht="25.5" x14ac:dyDescent="0.2">
      <c r="A82" s="168" t="s">
        <v>549</v>
      </c>
      <c r="B82" s="22" t="s">
        <v>213</v>
      </c>
      <c r="C82" s="29">
        <v>12834465</v>
      </c>
      <c r="D82" s="27" t="str">
        <f t="shared" si="12"/>
        <v>N/A</v>
      </c>
      <c r="E82" s="29">
        <v>10039426</v>
      </c>
      <c r="F82" s="27" t="str">
        <f t="shared" si="13"/>
        <v>N/A</v>
      </c>
      <c r="G82" s="29">
        <v>9931008</v>
      </c>
      <c r="H82" s="27" t="str">
        <f t="shared" si="14"/>
        <v>N/A</v>
      </c>
      <c r="I82" s="8">
        <v>-21.8</v>
      </c>
      <c r="J82" s="8">
        <v>-1.08</v>
      </c>
      <c r="K82" s="28" t="s">
        <v>734</v>
      </c>
      <c r="L82" s="105" t="str">
        <f t="shared" si="15"/>
        <v>Yes</v>
      </c>
    </row>
    <row r="83" spans="1:12" x14ac:dyDescent="0.2">
      <c r="A83" s="168" t="s">
        <v>550</v>
      </c>
      <c r="B83" s="22" t="s">
        <v>213</v>
      </c>
      <c r="C83" s="23">
        <v>177</v>
      </c>
      <c r="D83" s="27" t="str">
        <f t="shared" si="12"/>
        <v>N/A</v>
      </c>
      <c r="E83" s="23">
        <v>117</v>
      </c>
      <c r="F83" s="27" t="str">
        <f t="shared" si="13"/>
        <v>N/A</v>
      </c>
      <c r="G83" s="23">
        <v>99</v>
      </c>
      <c r="H83" s="27" t="str">
        <f t="shared" si="14"/>
        <v>N/A</v>
      </c>
      <c r="I83" s="8">
        <v>-33.9</v>
      </c>
      <c r="J83" s="8">
        <v>-15.4</v>
      </c>
      <c r="K83" s="28" t="s">
        <v>734</v>
      </c>
      <c r="L83" s="105" t="str">
        <f t="shared" si="15"/>
        <v>Yes</v>
      </c>
    </row>
    <row r="84" spans="1:12" x14ac:dyDescent="0.2">
      <c r="A84" s="168" t="s">
        <v>1295</v>
      </c>
      <c r="B84" s="22" t="s">
        <v>213</v>
      </c>
      <c r="C84" s="29">
        <v>72511.101695000005</v>
      </c>
      <c r="D84" s="27" t="str">
        <f t="shared" si="12"/>
        <v>N/A</v>
      </c>
      <c r="E84" s="29">
        <v>85807.059829000005</v>
      </c>
      <c r="F84" s="27" t="str">
        <f t="shared" si="13"/>
        <v>N/A</v>
      </c>
      <c r="G84" s="29">
        <v>100313.21212</v>
      </c>
      <c r="H84" s="27" t="str">
        <f t="shared" si="14"/>
        <v>N/A</v>
      </c>
      <c r="I84" s="8">
        <v>18.34</v>
      </c>
      <c r="J84" s="8">
        <v>16.91</v>
      </c>
      <c r="K84" s="28" t="s">
        <v>734</v>
      </c>
      <c r="L84" s="105" t="str">
        <f t="shared" si="15"/>
        <v>Yes</v>
      </c>
    </row>
    <row r="85" spans="1:12" x14ac:dyDescent="0.2">
      <c r="A85" s="168" t="s">
        <v>551</v>
      </c>
      <c r="B85" s="22" t="s">
        <v>213</v>
      </c>
      <c r="C85" s="29">
        <v>125175888</v>
      </c>
      <c r="D85" s="27" t="str">
        <f t="shared" si="12"/>
        <v>N/A</v>
      </c>
      <c r="E85" s="29">
        <v>132147286</v>
      </c>
      <c r="F85" s="27" t="str">
        <f t="shared" si="13"/>
        <v>N/A</v>
      </c>
      <c r="G85" s="29">
        <v>134659120</v>
      </c>
      <c r="H85" s="27" t="str">
        <f t="shared" si="14"/>
        <v>N/A</v>
      </c>
      <c r="I85" s="8">
        <v>5.569</v>
      </c>
      <c r="J85" s="8">
        <v>1.901</v>
      </c>
      <c r="K85" s="28" t="s">
        <v>734</v>
      </c>
      <c r="L85" s="105" t="str">
        <f t="shared" si="15"/>
        <v>Yes</v>
      </c>
    </row>
    <row r="86" spans="1:12" x14ac:dyDescent="0.2">
      <c r="A86" s="168" t="s">
        <v>552</v>
      </c>
      <c r="B86" s="22" t="s">
        <v>213</v>
      </c>
      <c r="C86" s="23">
        <v>3698</v>
      </c>
      <c r="D86" s="27" t="str">
        <f t="shared" si="12"/>
        <v>N/A</v>
      </c>
      <c r="E86" s="23">
        <v>3751</v>
      </c>
      <c r="F86" s="27" t="str">
        <f t="shared" si="13"/>
        <v>N/A</v>
      </c>
      <c r="G86" s="23">
        <v>3641</v>
      </c>
      <c r="H86" s="27" t="str">
        <f t="shared" si="14"/>
        <v>N/A</v>
      </c>
      <c r="I86" s="8">
        <v>1.4330000000000001</v>
      </c>
      <c r="J86" s="8">
        <v>-2.93</v>
      </c>
      <c r="K86" s="28" t="s">
        <v>734</v>
      </c>
      <c r="L86" s="105" t="str">
        <f t="shared" si="15"/>
        <v>Yes</v>
      </c>
    </row>
    <row r="87" spans="1:12" x14ac:dyDescent="0.2">
      <c r="A87" s="168" t="s">
        <v>1296</v>
      </c>
      <c r="B87" s="22" t="s">
        <v>213</v>
      </c>
      <c r="C87" s="29">
        <v>33849.618172000002</v>
      </c>
      <c r="D87" s="27" t="str">
        <f t="shared" si="12"/>
        <v>N/A</v>
      </c>
      <c r="E87" s="29">
        <v>35229.881631999997</v>
      </c>
      <c r="F87" s="27" t="str">
        <f t="shared" si="13"/>
        <v>N/A</v>
      </c>
      <c r="G87" s="29">
        <v>36984.103267999999</v>
      </c>
      <c r="H87" s="27" t="str">
        <f t="shared" si="14"/>
        <v>N/A</v>
      </c>
      <c r="I87" s="8">
        <v>4.0780000000000003</v>
      </c>
      <c r="J87" s="8">
        <v>4.9790000000000001</v>
      </c>
      <c r="K87" s="28" t="s">
        <v>734</v>
      </c>
      <c r="L87" s="105" t="str">
        <f t="shared" si="15"/>
        <v>Yes</v>
      </c>
    </row>
    <row r="88" spans="1:12" ht="25.5" x14ac:dyDescent="0.2">
      <c r="A88" s="168" t="s">
        <v>553</v>
      </c>
      <c r="B88" s="22" t="s">
        <v>213</v>
      </c>
      <c r="C88" s="29">
        <v>183936730</v>
      </c>
      <c r="D88" s="27" t="str">
        <f t="shared" si="12"/>
        <v>N/A</v>
      </c>
      <c r="E88" s="29">
        <v>205276462</v>
      </c>
      <c r="F88" s="27" t="str">
        <f t="shared" si="13"/>
        <v>N/A</v>
      </c>
      <c r="G88" s="29">
        <v>204530642</v>
      </c>
      <c r="H88" s="27" t="str">
        <f t="shared" si="14"/>
        <v>N/A</v>
      </c>
      <c r="I88" s="8">
        <v>11.6</v>
      </c>
      <c r="J88" s="8">
        <v>-0.36299999999999999</v>
      </c>
      <c r="K88" s="28" t="s">
        <v>734</v>
      </c>
      <c r="L88" s="105" t="str">
        <f t="shared" si="15"/>
        <v>Yes</v>
      </c>
    </row>
    <row r="89" spans="1:12" x14ac:dyDescent="0.2">
      <c r="A89" s="168" t="s">
        <v>554</v>
      </c>
      <c r="B89" s="22" t="s">
        <v>213</v>
      </c>
      <c r="C89" s="23">
        <v>185901</v>
      </c>
      <c r="D89" s="27" t="str">
        <f t="shared" si="12"/>
        <v>N/A</v>
      </c>
      <c r="E89" s="23">
        <v>190613</v>
      </c>
      <c r="F89" s="27" t="str">
        <f t="shared" si="13"/>
        <v>N/A</v>
      </c>
      <c r="G89" s="23">
        <v>180412</v>
      </c>
      <c r="H89" s="27" t="str">
        <f t="shared" si="14"/>
        <v>N/A</v>
      </c>
      <c r="I89" s="8">
        <v>2.5350000000000001</v>
      </c>
      <c r="J89" s="8">
        <v>-5.35</v>
      </c>
      <c r="K89" s="28" t="s">
        <v>734</v>
      </c>
      <c r="L89" s="105" t="str">
        <f t="shared" si="15"/>
        <v>Yes</v>
      </c>
    </row>
    <row r="90" spans="1:12" x14ac:dyDescent="0.2">
      <c r="A90" s="168" t="s">
        <v>1297</v>
      </c>
      <c r="B90" s="22" t="s">
        <v>213</v>
      </c>
      <c r="C90" s="29">
        <v>989.43378465000001</v>
      </c>
      <c r="D90" s="27" t="str">
        <f t="shared" si="12"/>
        <v>N/A</v>
      </c>
      <c r="E90" s="29">
        <v>1076.9279220000001</v>
      </c>
      <c r="F90" s="27" t="str">
        <f t="shared" si="13"/>
        <v>N/A</v>
      </c>
      <c r="G90" s="29">
        <v>1133.6864621</v>
      </c>
      <c r="H90" s="27" t="str">
        <f t="shared" si="14"/>
        <v>N/A</v>
      </c>
      <c r="I90" s="8">
        <v>8.843</v>
      </c>
      <c r="J90" s="8">
        <v>5.27</v>
      </c>
      <c r="K90" s="28" t="s">
        <v>734</v>
      </c>
      <c r="L90" s="105" t="str">
        <f t="shared" si="15"/>
        <v>Yes</v>
      </c>
    </row>
    <row r="91" spans="1:12" x14ac:dyDescent="0.2">
      <c r="A91" s="168" t="s">
        <v>555</v>
      </c>
      <c r="B91" s="22" t="s">
        <v>213</v>
      </c>
      <c r="C91" s="29">
        <v>24045814</v>
      </c>
      <c r="D91" s="27" t="str">
        <f t="shared" si="12"/>
        <v>N/A</v>
      </c>
      <c r="E91" s="29">
        <v>23462325</v>
      </c>
      <c r="F91" s="27" t="str">
        <f t="shared" si="13"/>
        <v>N/A</v>
      </c>
      <c r="G91" s="29">
        <v>18799546</v>
      </c>
      <c r="H91" s="27" t="str">
        <f t="shared" si="14"/>
        <v>N/A</v>
      </c>
      <c r="I91" s="8">
        <v>-2.4300000000000002</v>
      </c>
      <c r="J91" s="8">
        <v>-19.899999999999999</v>
      </c>
      <c r="K91" s="28" t="s">
        <v>734</v>
      </c>
      <c r="L91" s="105" t="str">
        <f t="shared" si="15"/>
        <v>Yes</v>
      </c>
    </row>
    <row r="92" spans="1:12" x14ac:dyDescent="0.2">
      <c r="A92" s="168" t="s">
        <v>556</v>
      </c>
      <c r="B92" s="22" t="s">
        <v>213</v>
      </c>
      <c r="C92" s="23">
        <v>63458</v>
      </c>
      <c r="D92" s="27" t="str">
        <f t="shared" si="12"/>
        <v>N/A</v>
      </c>
      <c r="E92" s="23">
        <v>63882</v>
      </c>
      <c r="F92" s="27" t="str">
        <f t="shared" si="13"/>
        <v>N/A</v>
      </c>
      <c r="G92" s="23">
        <v>53924</v>
      </c>
      <c r="H92" s="27" t="str">
        <f t="shared" si="14"/>
        <v>N/A</v>
      </c>
      <c r="I92" s="8">
        <v>0.66820000000000002</v>
      </c>
      <c r="J92" s="8">
        <v>-15.6</v>
      </c>
      <c r="K92" s="28" t="s">
        <v>734</v>
      </c>
      <c r="L92" s="105" t="str">
        <f t="shared" si="15"/>
        <v>Yes</v>
      </c>
    </row>
    <row r="93" spans="1:12" x14ac:dyDescent="0.2">
      <c r="A93" s="168" t="s">
        <v>1298</v>
      </c>
      <c r="B93" s="22" t="s">
        <v>213</v>
      </c>
      <c r="C93" s="29">
        <v>378.92486369</v>
      </c>
      <c r="D93" s="27" t="str">
        <f t="shared" si="12"/>
        <v>N/A</v>
      </c>
      <c r="E93" s="29">
        <v>367.27599323999999</v>
      </c>
      <c r="F93" s="27" t="str">
        <f t="shared" si="13"/>
        <v>N/A</v>
      </c>
      <c r="G93" s="29">
        <v>348.63040575999997</v>
      </c>
      <c r="H93" s="27" t="str">
        <f t="shared" si="14"/>
        <v>N/A</v>
      </c>
      <c r="I93" s="8">
        <v>-3.07</v>
      </c>
      <c r="J93" s="8">
        <v>-5.08</v>
      </c>
      <c r="K93" s="28" t="s">
        <v>734</v>
      </c>
      <c r="L93" s="105" t="str">
        <f t="shared" si="15"/>
        <v>Yes</v>
      </c>
    </row>
    <row r="94" spans="1:12" ht="25.5" x14ac:dyDescent="0.2">
      <c r="A94" s="168" t="s">
        <v>557</v>
      </c>
      <c r="B94" s="22" t="s">
        <v>213</v>
      </c>
      <c r="C94" s="29">
        <v>13300027</v>
      </c>
      <c r="D94" s="27" t="str">
        <f t="shared" si="12"/>
        <v>N/A</v>
      </c>
      <c r="E94" s="29">
        <v>12371551</v>
      </c>
      <c r="F94" s="27" t="str">
        <f t="shared" si="13"/>
        <v>N/A</v>
      </c>
      <c r="G94" s="29">
        <v>11949591</v>
      </c>
      <c r="H94" s="27" t="str">
        <f t="shared" si="14"/>
        <v>N/A</v>
      </c>
      <c r="I94" s="8">
        <v>-6.98</v>
      </c>
      <c r="J94" s="8">
        <v>-3.41</v>
      </c>
      <c r="K94" s="28" t="s">
        <v>734</v>
      </c>
      <c r="L94" s="105" t="str">
        <f t="shared" si="15"/>
        <v>Yes</v>
      </c>
    </row>
    <row r="95" spans="1:12" x14ac:dyDescent="0.2">
      <c r="A95" s="168" t="s">
        <v>558</v>
      </c>
      <c r="B95" s="22" t="s">
        <v>213</v>
      </c>
      <c r="C95" s="23">
        <v>72550</v>
      </c>
      <c r="D95" s="27" t="str">
        <f t="shared" si="12"/>
        <v>N/A</v>
      </c>
      <c r="E95" s="23">
        <v>73499</v>
      </c>
      <c r="F95" s="27" t="str">
        <f t="shared" si="13"/>
        <v>N/A</v>
      </c>
      <c r="G95" s="23">
        <v>68288</v>
      </c>
      <c r="H95" s="27" t="str">
        <f t="shared" si="14"/>
        <v>N/A</v>
      </c>
      <c r="I95" s="8">
        <v>1.3080000000000001</v>
      </c>
      <c r="J95" s="8">
        <v>-7.09</v>
      </c>
      <c r="K95" s="28" t="s">
        <v>734</v>
      </c>
      <c r="L95" s="105" t="str">
        <f t="shared" si="15"/>
        <v>Yes</v>
      </c>
    </row>
    <row r="96" spans="1:12" ht="25.5" x14ac:dyDescent="0.2">
      <c r="A96" s="168" t="s">
        <v>1299</v>
      </c>
      <c r="B96" s="22" t="s">
        <v>213</v>
      </c>
      <c r="C96" s="29">
        <v>183.32221916</v>
      </c>
      <c r="D96" s="27" t="str">
        <f t="shared" si="12"/>
        <v>N/A</v>
      </c>
      <c r="E96" s="29">
        <v>168.32271187000001</v>
      </c>
      <c r="F96" s="27" t="str">
        <f t="shared" si="13"/>
        <v>N/A</v>
      </c>
      <c r="G96" s="29">
        <v>174.98815311999999</v>
      </c>
      <c r="H96" s="27" t="str">
        <f t="shared" si="14"/>
        <v>N/A</v>
      </c>
      <c r="I96" s="8">
        <v>-8.18</v>
      </c>
      <c r="J96" s="8">
        <v>3.96</v>
      </c>
      <c r="K96" s="28" t="s">
        <v>734</v>
      </c>
      <c r="L96" s="105" t="str">
        <f t="shared" si="15"/>
        <v>Yes</v>
      </c>
    </row>
    <row r="97" spans="1:12" ht="25.5" x14ac:dyDescent="0.2">
      <c r="A97" s="168" t="s">
        <v>559</v>
      </c>
      <c r="B97" s="22" t="s">
        <v>213</v>
      </c>
      <c r="C97" s="29">
        <v>168524479</v>
      </c>
      <c r="D97" s="27" t="str">
        <f t="shared" si="12"/>
        <v>N/A</v>
      </c>
      <c r="E97" s="29">
        <v>180542385</v>
      </c>
      <c r="F97" s="27" t="str">
        <f t="shared" si="13"/>
        <v>N/A</v>
      </c>
      <c r="G97" s="29">
        <v>175177561</v>
      </c>
      <c r="H97" s="27" t="str">
        <f t="shared" si="14"/>
        <v>N/A</v>
      </c>
      <c r="I97" s="8">
        <v>7.1310000000000002</v>
      </c>
      <c r="J97" s="8">
        <v>-2.97</v>
      </c>
      <c r="K97" s="28" t="s">
        <v>734</v>
      </c>
      <c r="L97" s="105" t="str">
        <f t="shared" si="15"/>
        <v>Yes</v>
      </c>
    </row>
    <row r="98" spans="1:12" x14ac:dyDescent="0.2">
      <c r="A98" s="168" t="s">
        <v>560</v>
      </c>
      <c r="B98" s="22" t="s">
        <v>213</v>
      </c>
      <c r="C98" s="23">
        <v>123571</v>
      </c>
      <c r="D98" s="27" t="str">
        <f t="shared" si="12"/>
        <v>N/A</v>
      </c>
      <c r="E98" s="23">
        <v>125752</v>
      </c>
      <c r="F98" s="27" t="str">
        <f t="shared" si="13"/>
        <v>N/A</v>
      </c>
      <c r="G98" s="23">
        <v>120684</v>
      </c>
      <c r="H98" s="27" t="str">
        <f t="shared" si="14"/>
        <v>N/A</v>
      </c>
      <c r="I98" s="8">
        <v>1.7649999999999999</v>
      </c>
      <c r="J98" s="8">
        <v>-4.03</v>
      </c>
      <c r="K98" s="28" t="s">
        <v>734</v>
      </c>
      <c r="L98" s="105" t="str">
        <f t="shared" si="15"/>
        <v>Yes</v>
      </c>
    </row>
    <row r="99" spans="1:12" x14ac:dyDescent="0.2">
      <c r="A99" s="168" t="s">
        <v>1300</v>
      </c>
      <c r="B99" s="22" t="s">
        <v>213</v>
      </c>
      <c r="C99" s="29">
        <v>1363.7866409000001</v>
      </c>
      <c r="D99" s="27" t="str">
        <f t="shared" si="12"/>
        <v>N/A</v>
      </c>
      <c r="E99" s="29">
        <v>1435.7018974</v>
      </c>
      <c r="F99" s="27" t="str">
        <f t="shared" si="13"/>
        <v>N/A</v>
      </c>
      <c r="G99" s="29">
        <v>1451.5392347</v>
      </c>
      <c r="H99" s="27" t="str">
        <f t="shared" si="14"/>
        <v>N/A</v>
      </c>
      <c r="I99" s="8">
        <v>5.2729999999999997</v>
      </c>
      <c r="J99" s="8">
        <v>1.103</v>
      </c>
      <c r="K99" s="28" t="s">
        <v>734</v>
      </c>
      <c r="L99" s="105" t="str">
        <f t="shared" si="15"/>
        <v>Yes</v>
      </c>
    </row>
    <row r="100" spans="1:12" x14ac:dyDescent="0.2">
      <c r="A100" s="168" t="s">
        <v>561</v>
      </c>
      <c r="B100" s="22" t="s">
        <v>213</v>
      </c>
      <c r="C100" s="29">
        <v>41753661</v>
      </c>
      <c r="D100" s="27" t="str">
        <f t="shared" si="12"/>
        <v>N/A</v>
      </c>
      <c r="E100" s="29">
        <v>52728858</v>
      </c>
      <c r="F100" s="27" t="str">
        <f t="shared" si="13"/>
        <v>N/A</v>
      </c>
      <c r="G100" s="29">
        <v>51797770</v>
      </c>
      <c r="H100" s="27" t="str">
        <f t="shared" si="14"/>
        <v>N/A</v>
      </c>
      <c r="I100" s="8">
        <v>26.29</v>
      </c>
      <c r="J100" s="8">
        <v>-1.77</v>
      </c>
      <c r="K100" s="28" t="s">
        <v>734</v>
      </c>
      <c r="L100" s="105" t="str">
        <f t="shared" si="15"/>
        <v>Yes</v>
      </c>
    </row>
    <row r="101" spans="1:12" x14ac:dyDescent="0.2">
      <c r="A101" s="168" t="s">
        <v>562</v>
      </c>
      <c r="B101" s="22" t="s">
        <v>213</v>
      </c>
      <c r="C101" s="23">
        <v>78410</v>
      </c>
      <c r="D101" s="27" t="str">
        <f t="shared" si="12"/>
        <v>N/A</v>
      </c>
      <c r="E101" s="23">
        <v>82489</v>
      </c>
      <c r="F101" s="27" t="str">
        <f t="shared" si="13"/>
        <v>N/A</v>
      </c>
      <c r="G101" s="23">
        <v>79499</v>
      </c>
      <c r="H101" s="27" t="str">
        <f t="shared" si="14"/>
        <v>N/A</v>
      </c>
      <c r="I101" s="8">
        <v>5.202</v>
      </c>
      <c r="J101" s="8">
        <v>-3.62</v>
      </c>
      <c r="K101" s="28" t="s">
        <v>734</v>
      </c>
      <c r="L101" s="105" t="str">
        <f t="shared" si="15"/>
        <v>Yes</v>
      </c>
    </row>
    <row r="102" spans="1:12" x14ac:dyDescent="0.2">
      <c r="A102" s="168" t="s">
        <v>1301</v>
      </c>
      <c r="B102" s="22" t="s">
        <v>213</v>
      </c>
      <c r="C102" s="29">
        <v>532.50428517</v>
      </c>
      <c r="D102" s="27" t="str">
        <f t="shared" si="12"/>
        <v>N/A</v>
      </c>
      <c r="E102" s="29">
        <v>639.22290244999999</v>
      </c>
      <c r="F102" s="27" t="str">
        <f t="shared" si="13"/>
        <v>N/A</v>
      </c>
      <c r="G102" s="29">
        <v>651.55247236000002</v>
      </c>
      <c r="H102" s="27" t="str">
        <f t="shared" si="14"/>
        <v>N/A</v>
      </c>
      <c r="I102" s="8">
        <v>20.04</v>
      </c>
      <c r="J102" s="8">
        <v>1.929</v>
      </c>
      <c r="K102" s="28" t="s">
        <v>734</v>
      </c>
      <c r="L102" s="105" t="str">
        <f t="shared" si="15"/>
        <v>Yes</v>
      </c>
    </row>
    <row r="103" spans="1:12" ht="25.5" x14ac:dyDescent="0.2">
      <c r="A103" s="168" t="s">
        <v>563</v>
      </c>
      <c r="B103" s="22" t="s">
        <v>213</v>
      </c>
      <c r="C103" s="29">
        <v>5726420</v>
      </c>
      <c r="D103" s="27" t="str">
        <f t="shared" si="12"/>
        <v>N/A</v>
      </c>
      <c r="E103" s="29">
        <v>5179049</v>
      </c>
      <c r="F103" s="27" t="str">
        <f t="shared" si="13"/>
        <v>N/A</v>
      </c>
      <c r="G103" s="29">
        <v>5263276</v>
      </c>
      <c r="H103" s="27" t="str">
        <f t="shared" si="14"/>
        <v>N/A</v>
      </c>
      <c r="I103" s="8">
        <v>-9.56</v>
      </c>
      <c r="J103" s="8">
        <v>1.6259999999999999</v>
      </c>
      <c r="K103" s="28" t="s">
        <v>734</v>
      </c>
      <c r="L103" s="105" t="str">
        <f t="shared" si="15"/>
        <v>Yes</v>
      </c>
    </row>
    <row r="104" spans="1:12" x14ac:dyDescent="0.2">
      <c r="A104" s="168" t="s">
        <v>564</v>
      </c>
      <c r="B104" s="22" t="s">
        <v>213</v>
      </c>
      <c r="C104" s="23">
        <v>6157</v>
      </c>
      <c r="D104" s="27" t="str">
        <f t="shared" si="12"/>
        <v>N/A</v>
      </c>
      <c r="E104" s="23">
        <v>6133</v>
      </c>
      <c r="F104" s="27" t="str">
        <f t="shared" si="13"/>
        <v>N/A</v>
      </c>
      <c r="G104" s="23">
        <v>6161</v>
      </c>
      <c r="H104" s="27" t="str">
        <f t="shared" si="14"/>
        <v>N/A</v>
      </c>
      <c r="I104" s="8">
        <v>-0.39</v>
      </c>
      <c r="J104" s="8">
        <v>0.45650000000000002</v>
      </c>
      <c r="K104" s="28" t="s">
        <v>734</v>
      </c>
      <c r="L104" s="105" t="str">
        <f t="shared" si="15"/>
        <v>Yes</v>
      </c>
    </row>
    <row r="105" spans="1:12" ht="25.5" x14ac:dyDescent="0.2">
      <c r="A105" s="168" t="s">
        <v>1302</v>
      </c>
      <c r="B105" s="22" t="s">
        <v>213</v>
      </c>
      <c r="C105" s="29">
        <v>930.06659087000003</v>
      </c>
      <c r="D105" s="27" t="str">
        <f t="shared" si="12"/>
        <v>N/A</v>
      </c>
      <c r="E105" s="29">
        <v>844.45605738999996</v>
      </c>
      <c r="F105" s="27" t="str">
        <f t="shared" si="13"/>
        <v>N/A</v>
      </c>
      <c r="G105" s="29">
        <v>854.28923875999999</v>
      </c>
      <c r="H105" s="27" t="str">
        <f t="shared" si="14"/>
        <v>N/A</v>
      </c>
      <c r="I105" s="8">
        <v>-9.1999999999999993</v>
      </c>
      <c r="J105" s="8">
        <v>1.1639999999999999</v>
      </c>
      <c r="K105" s="28" t="s">
        <v>734</v>
      </c>
      <c r="L105" s="105" t="str">
        <f t="shared" si="15"/>
        <v>Yes</v>
      </c>
    </row>
    <row r="106" spans="1:12" ht="25.5" x14ac:dyDescent="0.2">
      <c r="A106" s="168" t="s">
        <v>565</v>
      </c>
      <c r="B106" s="22" t="s">
        <v>213</v>
      </c>
      <c r="C106" s="29">
        <v>152002266</v>
      </c>
      <c r="D106" s="27" t="str">
        <f t="shared" si="12"/>
        <v>N/A</v>
      </c>
      <c r="E106" s="29">
        <v>159575436</v>
      </c>
      <c r="F106" s="27" t="str">
        <f t="shared" si="13"/>
        <v>N/A</v>
      </c>
      <c r="G106" s="29">
        <v>151264908</v>
      </c>
      <c r="H106" s="27" t="str">
        <f t="shared" si="14"/>
        <v>N/A</v>
      </c>
      <c r="I106" s="8">
        <v>4.9820000000000002</v>
      </c>
      <c r="J106" s="8">
        <v>-5.21</v>
      </c>
      <c r="K106" s="28" t="s">
        <v>734</v>
      </c>
      <c r="L106" s="105" t="str">
        <f t="shared" si="15"/>
        <v>Yes</v>
      </c>
    </row>
    <row r="107" spans="1:12" x14ac:dyDescent="0.2">
      <c r="A107" s="168" t="s">
        <v>566</v>
      </c>
      <c r="B107" s="22" t="s">
        <v>213</v>
      </c>
      <c r="C107" s="23">
        <v>165717</v>
      </c>
      <c r="D107" s="27" t="str">
        <f t="shared" si="12"/>
        <v>N/A</v>
      </c>
      <c r="E107" s="23">
        <v>168244</v>
      </c>
      <c r="F107" s="27" t="str">
        <f t="shared" si="13"/>
        <v>N/A</v>
      </c>
      <c r="G107" s="23">
        <v>159678</v>
      </c>
      <c r="H107" s="27" t="str">
        <f t="shared" si="14"/>
        <v>N/A</v>
      </c>
      <c r="I107" s="8">
        <v>1.5249999999999999</v>
      </c>
      <c r="J107" s="8">
        <v>-5.09</v>
      </c>
      <c r="K107" s="28" t="s">
        <v>734</v>
      </c>
      <c r="L107" s="105" t="str">
        <f t="shared" si="15"/>
        <v>Yes</v>
      </c>
    </row>
    <row r="108" spans="1:12" x14ac:dyDescent="0.2">
      <c r="A108" s="168" t="s">
        <v>1303</v>
      </c>
      <c r="B108" s="22" t="s">
        <v>213</v>
      </c>
      <c r="C108" s="29">
        <v>917.24002969000003</v>
      </c>
      <c r="D108" s="27" t="str">
        <f t="shared" si="12"/>
        <v>N/A</v>
      </c>
      <c r="E108" s="29">
        <v>948.47623689</v>
      </c>
      <c r="F108" s="27" t="str">
        <f t="shared" si="13"/>
        <v>N/A</v>
      </c>
      <c r="G108" s="29">
        <v>947.31214067999997</v>
      </c>
      <c r="H108" s="27" t="str">
        <f t="shared" si="14"/>
        <v>N/A</v>
      </c>
      <c r="I108" s="8">
        <v>3.4049999999999998</v>
      </c>
      <c r="J108" s="8">
        <v>-0.123</v>
      </c>
      <c r="K108" s="28" t="s">
        <v>734</v>
      </c>
      <c r="L108" s="105" t="str">
        <f t="shared" si="15"/>
        <v>Yes</v>
      </c>
    </row>
    <row r="109" spans="1:12" x14ac:dyDescent="0.2">
      <c r="A109" s="168" t="s">
        <v>567</v>
      </c>
      <c r="B109" s="22" t="s">
        <v>213</v>
      </c>
      <c r="C109" s="29">
        <v>478241210</v>
      </c>
      <c r="D109" s="27" t="str">
        <f t="shared" si="12"/>
        <v>N/A</v>
      </c>
      <c r="E109" s="29">
        <v>493215478</v>
      </c>
      <c r="F109" s="27" t="str">
        <f t="shared" si="13"/>
        <v>N/A</v>
      </c>
      <c r="G109" s="29">
        <v>575707269</v>
      </c>
      <c r="H109" s="27" t="str">
        <f t="shared" si="14"/>
        <v>N/A</v>
      </c>
      <c r="I109" s="8">
        <v>3.1309999999999998</v>
      </c>
      <c r="J109" s="8">
        <v>16.73</v>
      </c>
      <c r="K109" s="28" t="s">
        <v>734</v>
      </c>
      <c r="L109" s="105" t="str">
        <f t="shared" si="15"/>
        <v>Yes</v>
      </c>
    </row>
    <row r="110" spans="1:12" x14ac:dyDescent="0.2">
      <c r="A110" s="168" t="s">
        <v>568</v>
      </c>
      <c r="B110" s="22" t="s">
        <v>213</v>
      </c>
      <c r="C110" s="23">
        <v>182679</v>
      </c>
      <c r="D110" s="27" t="str">
        <f t="shared" si="12"/>
        <v>N/A</v>
      </c>
      <c r="E110" s="23">
        <v>184927</v>
      </c>
      <c r="F110" s="27" t="str">
        <f t="shared" si="13"/>
        <v>N/A</v>
      </c>
      <c r="G110" s="23">
        <v>181136</v>
      </c>
      <c r="H110" s="27" t="str">
        <f t="shared" si="14"/>
        <v>N/A</v>
      </c>
      <c r="I110" s="8">
        <v>1.2310000000000001</v>
      </c>
      <c r="J110" s="8">
        <v>-2.0499999999999998</v>
      </c>
      <c r="K110" s="28" t="s">
        <v>734</v>
      </c>
      <c r="L110" s="105" t="str">
        <f t="shared" si="15"/>
        <v>Yes</v>
      </c>
    </row>
    <row r="111" spans="1:12" x14ac:dyDescent="0.2">
      <c r="A111" s="168" t="s">
        <v>1304</v>
      </c>
      <c r="B111" s="22" t="s">
        <v>213</v>
      </c>
      <c r="C111" s="29">
        <v>2617.9320557000001</v>
      </c>
      <c r="D111" s="27" t="str">
        <f t="shared" si="12"/>
        <v>N/A</v>
      </c>
      <c r="E111" s="29">
        <v>2667.0820269999999</v>
      </c>
      <c r="F111" s="27" t="str">
        <f t="shared" si="13"/>
        <v>N/A</v>
      </c>
      <c r="G111" s="29">
        <v>3178.3150174000002</v>
      </c>
      <c r="H111" s="27" t="str">
        <f t="shared" si="14"/>
        <v>N/A</v>
      </c>
      <c r="I111" s="8">
        <v>1.877</v>
      </c>
      <c r="J111" s="8">
        <v>19.170000000000002</v>
      </c>
      <c r="K111" s="28" t="s">
        <v>734</v>
      </c>
      <c r="L111" s="105" t="str">
        <f t="shared" si="15"/>
        <v>Yes</v>
      </c>
    </row>
    <row r="112" spans="1:12" ht="25.5" x14ac:dyDescent="0.2">
      <c r="A112" s="168" t="s">
        <v>569</v>
      </c>
      <c r="B112" s="22" t="s">
        <v>213</v>
      </c>
      <c r="C112" s="29">
        <v>263703386</v>
      </c>
      <c r="D112" s="27" t="str">
        <f t="shared" si="12"/>
        <v>N/A</v>
      </c>
      <c r="E112" s="29">
        <v>270523388</v>
      </c>
      <c r="F112" s="27" t="str">
        <f t="shared" si="13"/>
        <v>N/A</v>
      </c>
      <c r="G112" s="29">
        <v>277267574</v>
      </c>
      <c r="H112" s="27" t="str">
        <f t="shared" si="14"/>
        <v>N/A</v>
      </c>
      <c r="I112" s="8">
        <v>2.5859999999999999</v>
      </c>
      <c r="J112" s="8">
        <v>2.4929999999999999</v>
      </c>
      <c r="K112" s="28" t="s">
        <v>734</v>
      </c>
      <c r="L112" s="105" t="str">
        <f t="shared" si="15"/>
        <v>Yes</v>
      </c>
    </row>
    <row r="113" spans="1:12" x14ac:dyDescent="0.2">
      <c r="A113" s="168" t="s">
        <v>570</v>
      </c>
      <c r="B113" s="22" t="s">
        <v>213</v>
      </c>
      <c r="C113" s="23">
        <v>35865</v>
      </c>
      <c r="D113" s="27" t="str">
        <f t="shared" si="12"/>
        <v>N/A</v>
      </c>
      <c r="E113" s="23">
        <v>35686</v>
      </c>
      <c r="F113" s="27" t="str">
        <f t="shared" si="13"/>
        <v>N/A</v>
      </c>
      <c r="G113" s="23">
        <v>34048</v>
      </c>
      <c r="H113" s="27" t="str">
        <f t="shared" si="14"/>
        <v>N/A</v>
      </c>
      <c r="I113" s="8">
        <v>-0.499</v>
      </c>
      <c r="J113" s="8">
        <v>-4.59</v>
      </c>
      <c r="K113" s="28" t="s">
        <v>734</v>
      </c>
      <c r="L113" s="105" t="str">
        <f t="shared" si="15"/>
        <v>Yes</v>
      </c>
    </row>
    <row r="114" spans="1:12" ht="25.5" x14ac:dyDescent="0.2">
      <c r="A114" s="168" t="s">
        <v>1305</v>
      </c>
      <c r="B114" s="22" t="s">
        <v>213</v>
      </c>
      <c r="C114" s="29">
        <v>7352.6665550999996</v>
      </c>
      <c r="D114" s="27" t="str">
        <f t="shared" si="12"/>
        <v>N/A</v>
      </c>
      <c r="E114" s="29">
        <v>7580.6587456999996</v>
      </c>
      <c r="F114" s="27" t="str">
        <f t="shared" si="13"/>
        <v>N/A</v>
      </c>
      <c r="G114" s="29">
        <v>8143.4320371000003</v>
      </c>
      <c r="H114" s="27" t="str">
        <f t="shared" si="14"/>
        <v>N/A</v>
      </c>
      <c r="I114" s="8">
        <v>3.101</v>
      </c>
      <c r="J114" s="8">
        <v>7.4240000000000004</v>
      </c>
      <c r="K114" s="28" t="s">
        <v>734</v>
      </c>
      <c r="L114" s="105" t="str">
        <f t="shared" si="15"/>
        <v>Yes</v>
      </c>
    </row>
    <row r="115" spans="1:12" ht="25.5" x14ac:dyDescent="0.2">
      <c r="A115" s="168" t="s">
        <v>571</v>
      </c>
      <c r="B115" s="22" t="s">
        <v>213</v>
      </c>
      <c r="C115" s="29">
        <v>26132930</v>
      </c>
      <c r="D115" s="27" t="str">
        <f t="shared" si="12"/>
        <v>N/A</v>
      </c>
      <c r="E115" s="29">
        <v>28545549</v>
      </c>
      <c r="F115" s="27" t="str">
        <f t="shared" si="13"/>
        <v>N/A</v>
      </c>
      <c r="G115" s="29">
        <v>28514355</v>
      </c>
      <c r="H115" s="27" t="str">
        <f t="shared" si="14"/>
        <v>N/A</v>
      </c>
      <c r="I115" s="8">
        <v>9.2319999999999993</v>
      </c>
      <c r="J115" s="8">
        <v>-0.109</v>
      </c>
      <c r="K115" s="28" t="s">
        <v>734</v>
      </c>
      <c r="L115" s="105" t="str">
        <f t="shared" si="15"/>
        <v>Yes</v>
      </c>
    </row>
    <row r="116" spans="1:12" x14ac:dyDescent="0.2">
      <c r="A116" s="104" t="s">
        <v>572</v>
      </c>
      <c r="B116" s="22" t="s">
        <v>213</v>
      </c>
      <c r="C116" s="23">
        <v>33698</v>
      </c>
      <c r="D116" s="27" t="str">
        <f t="shared" si="12"/>
        <v>N/A</v>
      </c>
      <c r="E116" s="23">
        <v>35502</v>
      </c>
      <c r="F116" s="27" t="str">
        <f t="shared" si="13"/>
        <v>N/A</v>
      </c>
      <c r="G116" s="23">
        <v>34846</v>
      </c>
      <c r="H116" s="27" t="str">
        <f t="shared" si="14"/>
        <v>N/A</v>
      </c>
      <c r="I116" s="8">
        <v>5.3529999999999998</v>
      </c>
      <c r="J116" s="8">
        <v>-1.85</v>
      </c>
      <c r="K116" s="28" t="s">
        <v>734</v>
      </c>
      <c r="L116" s="105" t="str">
        <f t="shared" si="15"/>
        <v>Yes</v>
      </c>
    </row>
    <row r="117" spans="1:12" ht="25.5" x14ac:dyDescent="0.2">
      <c r="A117" s="104" t="s">
        <v>1306</v>
      </c>
      <c r="B117" s="22" t="s">
        <v>213</v>
      </c>
      <c r="C117" s="29">
        <v>775.50388747</v>
      </c>
      <c r="D117" s="27" t="str">
        <f t="shared" si="12"/>
        <v>N/A</v>
      </c>
      <c r="E117" s="29">
        <v>804.05467297999996</v>
      </c>
      <c r="F117" s="27" t="str">
        <f t="shared" si="13"/>
        <v>N/A</v>
      </c>
      <c r="G117" s="29">
        <v>818.29636113000004</v>
      </c>
      <c r="H117" s="27" t="str">
        <f t="shared" si="14"/>
        <v>N/A</v>
      </c>
      <c r="I117" s="8">
        <v>3.6819999999999999</v>
      </c>
      <c r="J117" s="8">
        <v>1.7709999999999999</v>
      </c>
      <c r="K117" s="28" t="s">
        <v>734</v>
      </c>
      <c r="L117" s="105" t="str">
        <f t="shared" si="15"/>
        <v>Yes</v>
      </c>
    </row>
    <row r="118" spans="1:12" ht="25.5" x14ac:dyDescent="0.2">
      <c r="A118" s="137" t="s">
        <v>573</v>
      </c>
      <c r="B118" s="22" t="s">
        <v>213</v>
      </c>
      <c r="C118" s="29">
        <v>0</v>
      </c>
      <c r="D118" s="27" t="str">
        <f t="shared" si="12"/>
        <v>N/A</v>
      </c>
      <c r="E118" s="29">
        <v>0</v>
      </c>
      <c r="F118" s="27" t="str">
        <f t="shared" si="13"/>
        <v>N/A</v>
      </c>
      <c r="G118" s="29">
        <v>0</v>
      </c>
      <c r="H118" s="27" t="str">
        <f t="shared" si="14"/>
        <v>N/A</v>
      </c>
      <c r="I118" s="8" t="s">
        <v>1748</v>
      </c>
      <c r="J118" s="8" t="s">
        <v>1748</v>
      </c>
      <c r="K118" s="28" t="s">
        <v>734</v>
      </c>
      <c r="L118" s="105" t="str">
        <f t="shared" si="15"/>
        <v>N/A</v>
      </c>
    </row>
    <row r="119" spans="1:12" x14ac:dyDescent="0.2">
      <c r="A119" s="137" t="s">
        <v>574</v>
      </c>
      <c r="B119" s="22" t="s">
        <v>213</v>
      </c>
      <c r="C119" s="23">
        <v>0</v>
      </c>
      <c r="D119" s="27" t="str">
        <f t="shared" si="12"/>
        <v>N/A</v>
      </c>
      <c r="E119" s="23">
        <v>0</v>
      </c>
      <c r="F119" s="27" t="str">
        <f t="shared" si="13"/>
        <v>N/A</v>
      </c>
      <c r="G119" s="23">
        <v>0</v>
      </c>
      <c r="H119" s="27" t="str">
        <f t="shared" si="14"/>
        <v>N/A</v>
      </c>
      <c r="I119" s="8" t="s">
        <v>1748</v>
      </c>
      <c r="J119" s="8" t="s">
        <v>1748</v>
      </c>
      <c r="K119" s="28" t="s">
        <v>734</v>
      </c>
      <c r="L119" s="105" t="str">
        <f t="shared" si="15"/>
        <v>N/A</v>
      </c>
    </row>
    <row r="120" spans="1:12" ht="25.5" x14ac:dyDescent="0.2">
      <c r="A120" s="137" t="s">
        <v>1307</v>
      </c>
      <c r="B120" s="22" t="s">
        <v>213</v>
      </c>
      <c r="C120" s="29" t="s">
        <v>1748</v>
      </c>
      <c r="D120" s="27" t="str">
        <f t="shared" si="12"/>
        <v>N/A</v>
      </c>
      <c r="E120" s="29" t="s">
        <v>1748</v>
      </c>
      <c r="F120" s="27" t="str">
        <f t="shared" si="13"/>
        <v>N/A</v>
      </c>
      <c r="G120" s="29" t="s">
        <v>1748</v>
      </c>
      <c r="H120" s="27" t="str">
        <f t="shared" si="14"/>
        <v>N/A</v>
      </c>
      <c r="I120" s="8" t="s">
        <v>1748</v>
      </c>
      <c r="J120" s="8" t="s">
        <v>1748</v>
      </c>
      <c r="K120" s="28" t="s">
        <v>734</v>
      </c>
      <c r="L120" s="105" t="str">
        <f t="shared" si="15"/>
        <v>N/A</v>
      </c>
    </row>
    <row r="121" spans="1:12" ht="25.5" x14ac:dyDescent="0.2">
      <c r="A121" s="137" t="s">
        <v>575</v>
      </c>
      <c r="B121" s="22" t="s">
        <v>213</v>
      </c>
      <c r="C121" s="29">
        <v>9645688</v>
      </c>
      <c r="D121" s="27" t="str">
        <f t="shared" si="12"/>
        <v>N/A</v>
      </c>
      <c r="E121" s="29">
        <v>10477115</v>
      </c>
      <c r="F121" s="27" t="str">
        <f t="shared" si="13"/>
        <v>N/A</v>
      </c>
      <c r="G121" s="29">
        <v>3480463</v>
      </c>
      <c r="H121" s="27" t="str">
        <f t="shared" si="14"/>
        <v>N/A</v>
      </c>
      <c r="I121" s="8">
        <v>8.6199999999999992</v>
      </c>
      <c r="J121" s="8">
        <v>-66.8</v>
      </c>
      <c r="K121" s="28" t="s">
        <v>734</v>
      </c>
      <c r="L121" s="105" t="str">
        <f t="shared" si="15"/>
        <v>No</v>
      </c>
    </row>
    <row r="122" spans="1:12" ht="25.5" x14ac:dyDescent="0.2">
      <c r="A122" s="137" t="s">
        <v>576</v>
      </c>
      <c r="B122" s="22" t="s">
        <v>213</v>
      </c>
      <c r="C122" s="23">
        <v>13427</v>
      </c>
      <c r="D122" s="27" t="str">
        <f t="shared" si="12"/>
        <v>N/A</v>
      </c>
      <c r="E122" s="23">
        <v>14183</v>
      </c>
      <c r="F122" s="27" t="str">
        <f t="shared" si="13"/>
        <v>N/A</v>
      </c>
      <c r="G122" s="23">
        <v>10483</v>
      </c>
      <c r="H122" s="27" t="str">
        <f t="shared" si="14"/>
        <v>N/A</v>
      </c>
      <c r="I122" s="8">
        <v>5.63</v>
      </c>
      <c r="J122" s="8">
        <v>-26.1</v>
      </c>
      <c r="K122" s="28" t="s">
        <v>734</v>
      </c>
      <c r="L122" s="105" t="str">
        <f t="shared" si="15"/>
        <v>Yes</v>
      </c>
    </row>
    <row r="123" spans="1:12" ht="25.5" x14ac:dyDescent="0.2">
      <c r="A123" s="137" t="s">
        <v>1308</v>
      </c>
      <c r="B123" s="22" t="s">
        <v>213</v>
      </c>
      <c r="C123" s="29">
        <v>718.37998063999999</v>
      </c>
      <c r="D123" s="27" t="str">
        <f t="shared" si="12"/>
        <v>N/A</v>
      </c>
      <c r="E123" s="29">
        <v>738.70937036999999</v>
      </c>
      <c r="F123" s="27" t="str">
        <f t="shared" si="13"/>
        <v>N/A</v>
      </c>
      <c r="G123" s="29">
        <v>332.01020699999998</v>
      </c>
      <c r="H123" s="27" t="str">
        <f t="shared" si="14"/>
        <v>N/A</v>
      </c>
      <c r="I123" s="8">
        <v>2.83</v>
      </c>
      <c r="J123" s="8">
        <v>-55.1</v>
      </c>
      <c r="K123" s="28" t="s">
        <v>734</v>
      </c>
      <c r="L123" s="105" t="str">
        <f t="shared" si="15"/>
        <v>No</v>
      </c>
    </row>
    <row r="124" spans="1:12" ht="25.5" x14ac:dyDescent="0.2">
      <c r="A124" s="137" t="s">
        <v>577</v>
      </c>
      <c r="B124" s="22" t="s">
        <v>213</v>
      </c>
      <c r="C124" s="29">
        <v>0</v>
      </c>
      <c r="D124" s="27" t="str">
        <f t="shared" si="12"/>
        <v>N/A</v>
      </c>
      <c r="E124" s="29">
        <v>0</v>
      </c>
      <c r="F124" s="27" t="str">
        <f t="shared" si="13"/>
        <v>N/A</v>
      </c>
      <c r="G124" s="29">
        <v>0</v>
      </c>
      <c r="H124" s="27" t="str">
        <f t="shared" si="14"/>
        <v>N/A</v>
      </c>
      <c r="I124" s="8" t="s">
        <v>1748</v>
      </c>
      <c r="J124" s="8" t="s">
        <v>1748</v>
      </c>
      <c r="K124" s="28" t="s">
        <v>734</v>
      </c>
      <c r="L124" s="105" t="str">
        <f t="shared" si="15"/>
        <v>N/A</v>
      </c>
    </row>
    <row r="125" spans="1:12" x14ac:dyDescent="0.2">
      <c r="A125" s="128" t="s">
        <v>578</v>
      </c>
      <c r="B125" s="22" t="s">
        <v>213</v>
      </c>
      <c r="C125" s="23">
        <v>0</v>
      </c>
      <c r="D125" s="27" t="str">
        <f t="shared" si="12"/>
        <v>N/A</v>
      </c>
      <c r="E125" s="23">
        <v>0</v>
      </c>
      <c r="F125" s="27" t="str">
        <f t="shared" si="13"/>
        <v>N/A</v>
      </c>
      <c r="G125" s="23">
        <v>0</v>
      </c>
      <c r="H125" s="27" t="str">
        <f t="shared" si="14"/>
        <v>N/A</v>
      </c>
      <c r="I125" s="8" t="s">
        <v>1748</v>
      </c>
      <c r="J125" s="8" t="s">
        <v>1748</v>
      </c>
      <c r="K125" s="28" t="s">
        <v>734</v>
      </c>
      <c r="L125" s="105" t="str">
        <f t="shared" si="15"/>
        <v>N/A</v>
      </c>
    </row>
    <row r="126" spans="1:12" ht="25.5" x14ac:dyDescent="0.2">
      <c r="A126" s="128" t="s">
        <v>1309</v>
      </c>
      <c r="B126" s="22" t="s">
        <v>213</v>
      </c>
      <c r="C126" s="29" t="s">
        <v>1748</v>
      </c>
      <c r="D126" s="27" t="str">
        <f t="shared" si="12"/>
        <v>N/A</v>
      </c>
      <c r="E126" s="29" t="s">
        <v>1748</v>
      </c>
      <c r="F126" s="27" t="str">
        <f t="shared" si="13"/>
        <v>N/A</v>
      </c>
      <c r="G126" s="29" t="s">
        <v>1748</v>
      </c>
      <c r="H126" s="27" t="str">
        <f t="shared" si="14"/>
        <v>N/A</v>
      </c>
      <c r="I126" s="8" t="s">
        <v>1748</v>
      </c>
      <c r="J126" s="8" t="s">
        <v>1748</v>
      </c>
      <c r="K126" s="28" t="s">
        <v>734</v>
      </c>
      <c r="L126" s="105" t="str">
        <f t="shared" si="15"/>
        <v>N/A</v>
      </c>
    </row>
    <row r="127" spans="1:12" ht="25.5" x14ac:dyDescent="0.2">
      <c r="A127" s="128" t="s">
        <v>579</v>
      </c>
      <c r="B127" s="22" t="s">
        <v>213</v>
      </c>
      <c r="C127" s="29">
        <v>0</v>
      </c>
      <c r="D127" s="27" t="str">
        <f t="shared" si="12"/>
        <v>N/A</v>
      </c>
      <c r="E127" s="29">
        <v>0</v>
      </c>
      <c r="F127" s="27" t="str">
        <f t="shared" si="13"/>
        <v>N/A</v>
      </c>
      <c r="G127" s="29">
        <v>0</v>
      </c>
      <c r="H127" s="27" t="str">
        <f t="shared" si="14"/>
        <v>N/A</v>
      </c>
      <c r="I127" s="8" t="s">
        <v>1748</v>
      </c>
      <c r="J127" s="8" t="s">
        <v>1748</v>
      </c>
      <c r="K127" s="28" t="s">
        <v>734</v>
      </c>
      <c r="L127" s="105" t="str">
        <f t="shared" si="15"/>
        <v>N/A</v>
      </c>
    </row>
    <row r="128" spans="1:12" x14ac:dyDescent="0.2">
      <c r="A128" s="128" t="s">
        <v>580</v>
      </c>
      <c r="B128" s="22" t="s">
        <v>213</v>
      </c>
      <c r="C128" s="23">
        <v>0</v>
      </c>
      <c r="D128" s="27" t="str">
        <f t="shared" si="12"/>
        <v>N/A</v>
      </c>
      <c r="E128" s="23">
        <v>0</v>
      </c>
      <c r="F128" s="27" t="str">
        <f t="shared" si="13"/>
        <v>N/A</v>
      </c>
      <c r="G128" s="23">
        <v>0</v>
      </c>
      <c r="H128" s="27" t="str">
        <f t="shared" si="14"/>
        <v>N/A</v>
      </c>
      <c r="I128" s="8" t="s">
        <v>1748</v>
      </c>
      <c r="J128" s="8" t="s">
        <v>1748</v>
      </c>
      <c r="K128" s="28" t="s">
        <v>734</v>
      </c>
      <c r="L128" s="105" t="str">
        <f t="shared" si="15"/>
        <v>N/A</v>
      </c>
    </row>
    <row r="129" spans="1:12" ht="25.5" x14ac:dyDescent="0.2">
      <c r="A129" s="128" t="s">
        <v>1310</v>
      </c>
      <c r="B129" s="22" t="s">
        <v>213</v>
      </c>
      <c r="C129" s="29" t="s">
        <v>1748</v>
      </c>
      <c r="D129" s="27" t="str">
        <f t="shared" si="12"/>
        <v>N/A</v>
      </c>
      <c r="E129" s="29" t="s">
        <v>1748</v>
      </c>
      <c r="F129" s="27" t="str">
        <f t="shared" si="13"/>
        <v>N/A</v>
      </c>
      <c r="G129" s="29" t="s">
        <v>1748</v>
      </c>
      <c r="H129" s="27" t="str">
        <f t="shared" si="14"/>
        <v>N/A</v>
      </c>
      <c r="I129" s="8" t="s">
        <v>1748</v>
      </c>
      <c r="J129" s="8" t="s">
        <v>1748</v>
      </c>
      <c r="K129" s="28" t="s">
        <v>734</v>
      </c>
      <c r="L129" s="105" t="str">
        <f t="shared" si="15"/>
        <v>N/A</v>
      </c>
    </row>
    <row r="130" spans="1:12" ht="25.5" x14ac:dyDescent="0.2">
      <c r="A130" s="128" t="s">
        <v>581</v>
      </c>
      <c r="B130" s="22" t="s">
        <v>213</v>
      </c>
      <c r="C130" s="29">
        <v>31110491</v>
      </c>
      <c r="D130" s="27" t="str">
        <f t="shared" si="12"/>
        <v>N/A</v>
      </c>
      <c r="E130" s="29">
        <v>29235343</v>
      </c>
      <c r="F130" s="27" t="str">
        <f t="shared" si="13"/>
        <v>N/A</v>
      </c>
      <c r="G130" s="29">
        <v>25102477</v>
      </c>
      <c r="H130" s="27" t="str">
        <f t="shared" si="14"/>
        <v>N/A</v>
      </c>
      <c r="I130" s="8">
        <v>-6.03</v>
      </c>
      <c r="J130" s="8">
        <v>-14.1</v>
      </c>
      <c r="K130" s="28" t="s">
        <v>734</v>
      </c>
      <c r="L130" s="105" t="str">
        <f t="shared" si="15"/>
        <v>Yes</v>
      </c>
    </row>
    <row r="131" spans="1:12" x14ac:dyDescent="0.2">
      <c r="A131" s="128" t="s">
        <v>582</v>
      </c>
      <c r="B131" s="22" t="s">
        <v>213</v>
      </c>
      <c r="C131" s="23">
        <v>2230</v>
      </c>
      <c r="D131" s="27" t="str">
        <f t="shared" si="12"/>
        <v>N/A</v>
      </c>
      <c r="E131" s="23">
        <v>2161</v>
      </c>
      <c r="F131" s="27" t="str">
        <f t="shared" si="13"/>
        <v>N/A</v>
      </c>
      <c r="G131" s="23">
        <v>1959</v>
      </c>
      <c r="H131" s="27" t="str">
        <f t="shared" si="14"/>
        <v>N/A</v>
      </c>
      <c r="I131" s="8">
        <v>-3.09</v>
      </c>
      <c r="J131" s="8">
        <v>-9.35</v>
      </c>
      <c r="K131" s="28" t="s">
        <v>734</v>
      </c>
      <c r="L131" s="105" t="str">
        <f t="shared" si="15"/>
        <v>Yes</v>
      </c>
    </row>
    <row r="132" spans="1:12" x14ac:dyDescent="0.2">
      <c r="A132" s="128" t="s">
        <v>1311</v>
      </c>
      <c r="B132" s="22" t="s">
        <v>213</v>
      </c>
      <c r="C132" s="29">
        <v>13950.892825000001</v>
      </c>
      <c r="D132" s="27" t="str">
        <f t="shared" si="12"/>
        <v>N/A</v>
      </c>
      <c r="E132" s="29">
        <v>13528.617770000001</v>
      </c>
      <c r="F132" s="27" t="str">
        <f t="shared" si="13"/>
        <v>N/A</v>
      </c>
      <c r="G132" s="29">
        <v>12813.923940999999</v>
      </c>
      <c r="H132" s="27" t="str">
        <f t="shared" si="14"/>
        <v>N/A</v>
      </c>
      <c r="I132" s="8">
        <v>-3.03</v>
      </c>
      <c r="J132" s="8">
        <v>-5.28</v>
      </c>
      <c r="K132" s="28" t="s">
        <v>734</v>
      </c>
      <c r="L132" s="105" t="str">
        <f t="shared" si="15"/>
        <v>Yes</v>
      </c>
    </row>
    <row r="133" spans="1:12" ht="25.5" x14ac:dyDescent="0.2">
      <c r="A133" s="128" t="s">
        <v>583</v>
      </c>
      <c r="B133" s="22" t="s">
        <v>213</v>
      </c>
      <c r="C133" s="29">
        <v>8227994</v>
      </c>
      <c r="D133" s="27" t="str">
        <f t="shared" si="12"/>
        <v>N/A</v>
      </c>
      <c r="E133" s="29">
        <v>10124385</v>
      </c>
      <c r="F133" s="27" t="str">
        <f t="shared" si="13"/>
        <v>N/A</v>
      </c>
      <c r="G133" s="29">
        <v>10666581</v>
      </c>
      <c r="H133" s="27" t="str">
        <f t="shared" si="14"/>
        <v>N/A</v>
      </c>
      <c r="I133" s="8">
        <v>23.05</v>
      </c>
      <c r="J133" s="8">
        <v>5.3550000000000004</v>
      </c>
      <c r="K133" s="28" t="s">
        <v>734</v>
      </c>
      <c r="L133" s="105" t="str">
        <f>IF(J133="Div by 0", "N/A", IF(OR(J133="N/A",K133="N/A"),"N/A", IF(J133&gt;VALUE(MID(K133,1,2)), "No", IF(J133&lt;-1*VALUE(MID(K133,1,2)), "No", "Yes"))))</f>
        <v>Yes</v>
      </c>
    </row>
    <row r="134" spans="1:12" x14ac:dyDescent="0.2">
      <c r="A134" s="128" t="s">
        <v>584</v>
      </c>
      <c r="B134" s="22" t="s">
        <v>213</v>
      </c>
      <c r="C134" s="23">
        <v>52373</v>
      </c>
      <c r="D134" s="27" t="str">
        <f t="shared" si="12"/>
        <v>N/A</v>
      </c>
      <c r="E134" s="23">
        <v>59080</v>
      </c>
      <c r="F134" s="27" t="str">
        <f t="shared" si="13"/>
        <v>N/A</v>
      </c>
      <c r="G134" s="23">
        <v>60443</v>
      </c>
      <c r="H134" s="27" t="str">
        <f t="shared" si="14"/>
        <v>N/A</v>
      </c>
      <c r="I134" s="8">
        <v>12.81</v>
      </c>
      <c r="J134" s="8">
        <v>2.3069999999999999</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157.10373666000001</v>
      </c>
      <c r="D135" s="27" t="str">
        <f t="shared" si="12"/>
        <v>N/A</v>
      </c>
      <c r="E135" s="29">
        <v>171.36738321000001</v>
      </c>
      <c r="F135" s="27" t="str">
        <f t="shared" si="13"/>
        <v>N/A</v>
      </c>
      <c r="G135" s="29">
        <v>176.47338815000001</v>
      </c>
      <c r="H135" s="27" t="str">
        <f t="shared" si="14"/>
        <v>N/A</v>
      </c>
      <c r="I135" s="8">
        <v>9.0790000000000006</v>
      </c>
      <c r="J135" s="8">
        <v>2.98</v>
      </c>
      <c r="K135" s="28" t="s">
        <v>734</v>
      </c>
      <c r="L135" s="105" t="str">
        <f t="shared" si="16"/>
        <v>Yes</v>
      </c>
    </row>
    <row r="136" spans="1:12" ht="25.5" x14ac:dyDescent="0.2">
      <c r="A136" s="128" t="s">
        <v>585</v>
      </c>
      <c r="B136" s="22" t="s">
        <v>213</v>
      </c>
      <c r="C136" s="29">
        <v>36999691</v>
      </c>
      <c r="D136" s="27" t="str">
        <f t="shared" ref="D136:D150" si="17">IF($B136="N/A","N/A",IF(C136&gt;10,"No",IF(C136&lt;-10,"No","Yes")))</f>
        <v>N/A</v>
      </c>
      <c r="E136" s="29">
        <v>35355030</v>
      </c>
      <c r="F136" s="27" t="str">
        <f t="shared" ref="F136:F150" si="18">IF($B136="N/A","N/A",IF(E136&gt;10,"No",IF(E136&lt;-10,"No","Yes")))</f>
        <v>N/A</v>
      </c>
      <c r="G136" s="29">
        <v>37568557</v>
      </c>
      <c r="H136" s="27" t="str">
        <f t="shared" ref="H136:H150" si="19">IF($B136="N/A","N/A",IF(G136&gt;10,"No",IF(G136&lt;-10,"No","Yes")))</f>
        <v>N/A</v>
      </c>
      <c r="I136" s="8">
        <v>-4.45</v>
      </c>
      <c r="J136" s="8">
        <v>6.2610000000000001</v>
      </c>
      <c r="K136" s="28" t="s">
        <v>734</v>
      </c>
      <c r="L136" s="105" t="str">
        <f t="shared" si="16"/>
        <v>Yes</v>
      </c>
    </row>
    <row r="137" spans="1:12" x14ac:dyDescent="0.2">
      <c r="A137" s="128" t="s">
        <v>586</v>
      </c>
      <c r="B137" s="22" t="s">
        <v>213</v>
      </c>
      <c r="C137" s="23">
        <v>601</v>
      </c>
      <c r="D137" s="27" t="str">
        <f t="shared" si="17"/>
        <v>N/A</v>
      </c>
      <c r="E137" s="23">
        <v>572</v>
      </c>
      <c r="F137" s="27" t="str">
        <f t="shared" si="18"/>
        <v>N/A</v>
      </c>
      <c r="G137" s="23">
        <v>610</v>
      </c>
      <c r="H137" s="27" t="str">
        <f t="shared" si="19"/>
        <v>N/A</v>
      </c>
      <c r="I137" s="8">
        <v>-4.83</v>
      </c>
      <c r="J137" s="8">
        <v>6.6429999999999998</v>
      </c>
      <c r="K137" s="28" t="s">
        <v>734</v>
      </c>
      <c r="L137" s="105" t="str">
        <f t="shared" si="16"/>
        <v>Yes</v>
      </c>
    </row>
    <row r="138" spans="1:12" ht="25.5" x14ac:dyDescent="0.2">
      <c r="A138" s="128" t="s">
        <v>1313</v>
      </c>
      <c r="B138" s="22" t="s">
        <v>213</v>
      </c>
      <c r="C138" s="29">
        <v>61563.545757</v>
      </c>
      <c r="D138" s="27" t="str">
        <f t="shared" si="17"/>
        <v>N/A</v>
      </c>
      <c r="E138" s="29">
        <v>61809.493006999997</v>
      </c>
      <c r="F138" s="27" t="str">
        <f t="shared" si="18"/>
        <v>N/A</v>
      </c>
      <c r="G138" s="29">
        <v>61587.798361000001</v>
      </c>
      <c r="H138" s="27" t="str">
        <f t="shared" si="19"/>
        <v>N/A</v>
      </c>
      <c r="I138" s="8">
        <v>0.39950000000000002</v>
      </c>
      <c r="J138" s="8">
        <v>-0.35899999999999999</v>
      </c>
      <c r="K138" s="28" t="s">
        <v>734</v>
      </c>
      <c r="L138" s="105" t="str">
        <f t="shared" si="16"/>
        <v>Yes</v>
      </c>
    </row>
    <row r="139" spans="1:12" ht="25.5" x14ac:dyDescent="0.2">
      <c r="A139" s="128" t="s">
        <v>587</v>
      </c>
      <c r="B139" s="22" t="s">
        <v>213</v>
      </c>
      <c r="C139" s="29">
        <v>73557330</v>
      </c>
      <c r="D139" s="27" t="str">
        <f t="shared" si="17"/>
        <v>N/A</v>
      </c>
      <c r="E139" s="29">
        <v>74229387</v>
      </c>
      <c r="F139" s="27" t="str">
        <f t="shared" si="18"/>
        <v>N/A</v>
      </c>
      <c r="G139" s="29">
        <v>73787652</v>
      </c>
      <c r="H139" s="27" t="str">
        <f t="shared" si="19"/>
        <v>N/A</v>
      </c>
      <c r="I139" s="8">
        <v>0.91369999999999996</v>
      </c>
      <c r="J139" s="8">
        <v>-0.59499999999999997</v>
      </c>
      <c r="K139" s="28" t="s">
        <v>734</v>
      </c>
      <c r="L139" s="105" t="str">
        <f t="shared" ref="L139:L150" si="20">IF(J139="Div by 0", "N/A", IF(K139="N/A","N/A", IF(J139&gt;VALUE(MID(K139,1,2)), "No", IF(J139&lt;-1*VALUE(MID(K139,1,2)), "No", "Yes"))))</f>
        <v>Yes</v>
      </c>
    </row>
    <row r="140" spans="1:12" ht="25.5" x14ac:dyDescent="0.2">
      <c r="A140" s="128" t="s">
        <v>588</v>
      </c>
      <c r="B140" s="22" t="s">
        <v>213</v>
      </c>
      <c r="C140" s="23">
        <v>93124</v>
      </c>
      <c r="D140" s="27" t="str">
        <f t="shared" si="17"/>
        <v>N/A</v>
      </c>
      <c r="E140" s="23">
        <v>92805</v>
      </c>
      <c r="F140" s="27" t="str">
        <f t="shared" si="18"/>
        <v>N/A</v>
      </c>
      <c r="G140" s="23">
        <v>87458</v>
      </c>
      <c r="H140" s="27" t="str">
        <f t="shared" si="19"/>
        <v>N/A</v>
      </c>
      <c r="I140" s="8">
        <v>-0.34300000000000003</v>
      </c>
      <c r="J140" s="8">
        <v>-5.76</v>
      </c>
      <c r="K140" s="28" t="s">
        <v>734</v>
      </c>
      <c r="L140" s="105" t="str">
        <f t="shared" si="20"/>
        <v>Yes</v>
      </c>
    </row>
    <row r="141" spans="1:12" ht="25.5" x14ac:dyDescent="0.2">
      <c r="A141" s="128" t="s">
        <v>1314</v>
      </c>
      <c r="B141" s="22" t="s">
        <v>213</v>
      </c>
      <c r="C141" s="29">
        <v>789.88585111999998</v>
      </c>
      <c r="D141" s="27" t="str">
        <f t="shared" si="17"/>
        <v>N/A</v>
      </c>
      <c r="E141" s="29">
        <v>799.84254080999995</v>
      </c>
      <c r="F141" s="27" t="str">
        <f t="shared" si="18"/>
        <v>N/A</v>
      </c>
      <c r="G141" s="29">
        <v>843.69242379000002</v>
      </c>
      <c r="H141" s="27" t="str">
        <f t="shared" si="19"/>
        <v>N/A</v>
      </c>
      <c r="I141" s="8">
        <v>1.2609999999999999</v>
      </c>
      <c r="J141" s="8">
        <v>5.4820000000000002</v>
      </c>
      <c r="K141" s="28" t="s">
        <v>734</v>
      </c>
      <c r="L141" s="105" t="str">
        <f t="shared" si="20"/>
        <v>Yes</v>
      </c>
    </row>
    <row r="142" spans="1:12" ht="25.5" x14ac:dyDescent="0.2">
      <c r="A142" s="128" t="s">
        <v>589</v>
      </c>
      <c r="B142" s="22" t="s">
        <v>213</v>
      </c>
      <c r="C142" s="29">
        <v>73757308</v>
      </c>
      <c r="D142" s="27" t="str">
        <f t="shared" si="17"/>
        <v>N/A</v>
      </c>
      <c r="E142" s="29">
        <v>81033532</v>
      </c>
      <c r="F142" s="27" t="str">
        <f t="shared" si="18"/>
        <v>N/A</v>
      </c>
      <c r="G142" s="29">
        <v>85496667</v>
      </c>
      <c r="H142" s="27" t="str">
        <f t="shared" si="19"/>
        <v>N/A</v>
      </c>
      <c r="I142" s="8">
        <v>9.8650000000000002</v>
      </c>
      <c r="J142" s="8">
        <v>5.508</v>
      </c>
      <c r="K142" s="28" t="s">
        <v>734</v>
      </c>
      <c r="L142" s="105" t="str">
        <f t="shared" si="20"/>
        <v>Yes</v>
      </c>
    </row>
    <row r="143" spans="1:12" x14ac:dyDescent="0.2">
      <c r="A143" s="104" t="s">
        <v>590</v>
      </c>
      <c r="B143" s="22" t="s">
        <v>213</v>
      </c>
      <c r="C143" s="23">
        <v>1591</v>
      </c>
      <c r="D143" s="27" t="str">
        <f t="shared" si="17"/>
        <v>N/A</v>
      </c>
      <c r="E143" s="23">
        <v>1638</v>
      </c>
      <c r="F143" s="27" t="str">
        <f t="shared" si="18"/>
        <v>N/A</v>
      </c>
      <c r="G143" s="23">
        <v>1629</v>
      </c>
      <c r="H143" s="27" t="str">
        <f t="shared" si="19"/>
        <v>N/A</v>
      </c>
      <c r="I143" s="8">
        <v>2.9540000000000002</v>
      </c>
      <c r="J143" s="8">
        <v>-0.54900000000000004</v>
      </c>
      <c r="K143" s="28" t="s">
        <v>734</v>
      </c>
      <c r="L143" s="105" t="str">
        <f t="shared" si="20"/>
        <v>Yes</v>
      </c>
    </row>
    <row r="144" spans="1:12" ht="25.5" x14ac:dyDescent="0.2">
      <c r="A144" s="104" t="s">
        <v>1315</v>
      </c>
      <c r="B144" s="22" t="s">
        <v>213</v>
      </c>
      <c r="C144" s="29">
        <v>46359.087366</v>
      </c>
      <c r="D144" s="27" t="str">
        <f t="shared" si="17"/>
        <v>N/A</v>
      </c>
      <c r="E144" s="29">
        <v>49471.020756999998</v>
      </c>
      <c r="F144" s="27" t="str">
        <f t="shared" si="18"/>
        <v>N/A</v>
      </c>
      <c r="G144" s="29">
        <v>52484.141804999999</v>
      </c>
      <c r="H144" s="27" t="str">
        <f t="shared" si="19"/>
        <v>N/A</v>
      </c>
      <c r="I144" s="8">
        <v>6.7130000000000001</v>
      </c>
      <c r="J144" s="8">
        <v>6.0910000000000002</v>
      </c>
      <c r="K144" s="28" t="s">
        <v>734</v>
      </c>
      <c r="L144" s="105" t="str">
        <f t="shared" si="20"/>
        <v>Yes</v>
      </c>
    </row>
    <row r="145" spans="1:12" ht="25.5" x14ac:dyDescent="0.2">
      <c r="A145" s="128" t="s">
        <v>591</v>
      </c>
      <c r="B145" s="22" t="s">
        <v>213</v>
      </c>
      <c r="C145" s="29">
        <v>179766591</v>
      </c>
      <c r="D145" s="27" t="str">
        <f t="shared" si="17"/>
        <v>N/A</v>
      </c>
      <c r="E145" s="29">
        <v>160051134</v>
      </c>
      <c r="F145" s="27" t="str">
        <f t="shared" si="18"/>
        <v>N/A</v>
      </c>
      <c r="G145" s="29">
        <v>105975791</v>
      </c>
      <c r="H145" s="27" t="str">
        <f t="shared" si="19"/>
        <v>N/A</v>
      </c>
      <c r="I145" s="8">
        <v>-11</v>
      </c>
      <c r="J145" s="8">
        <v>-33.799999999999997</v>
      </c>
      <c r="K145" s="28" t="s">
        <v>734</v>
      </c>
      <c r="L145" s="105" t="str">
        <f t="shared" si="20"/>
        <v>No</v>
      </c>
    </row>
    <row r="146" spans="1:12" x14ac:dyDescent="0.2">
      <c r="A146" s="128" t="s">
        <v>592</v>
      </c>
      <c r="B146" s="22" t="s">
        <v>213</v>
      </c>
      <c r="C146" s="23">
        <v>52958</v>
      </c>
      <c r="D146" s="27" t="str">
        <f t="shared" si="17"/>
        <v>N/A</v>
      </c>
      <c r="E146" s="23">
        <v>49845</v>
      </c>
      <c r="F146" s="27" t="str">
        <f t="shared" si="18"/>
        <v>N/A</v>
      </c>
      <c r="G146" s="23">
        <v>47924</v>
      </c>
      <c r="H146" s="27" t="str">
        <f t="shared" si="19"/>
        <v>N/A</v>
      </c>
      <c r="I146" s="8">
        <v>-5.88</v>
      </c>
      <c r="J146" s="8">
        <v>-3.85</v>
      </c>
      <c r="K146" s="28" t="s">
        <v>734</v>
      </c>
      <c r="L146" s="105" t="str">
        <f t="shared" si="20"/>
        <v>Yes</v>
      </c>
    </row>
    <row r="147" spans="1:12" ht="25.5" x14ac:dyDescent="0.2">
      <c r="A147" s="128" t="s">
        <v>1316</v>
      </c>
      <c r="B147" s="22" t="s">
        <v>213</v>
      </c>
      <c r="C147" s="29">
        <v>3394.5124627</v>
      </c>
      <c r="D147" s="27" t="str">
        <f t="shared" si="17"/>
        <v>N/A</v>
      </c>
      <c r="E147" s="29">
        <v>3210.9767078</v>
      </c>
      <c r="F147" s="27" t="str">
        <f t="shared" si="18"/>
        <v>N/A</v>
      </c>
      <c r="G147" s="29">
        <v>2211.3302521000001</v>
      </c>
      <c r="H147" s="27" t="str">
        <f t="shared" si="19"/>
        <v>N/A</v>
      </c>
      <c r="I147" s="8">
        <v>-5.41</v>
      </c>
      <c r="J147" s="8">
        <v>-31.1</v>
      </c>
      <c r="K147" s="28" t="s">
        <v>734</v>
      </c>
      <c r="L147" s="105" t="str">
        <f t="shared" si="20"/>
        <v>No</v>
      </c>
    </row>
    <row r="148" spans="1:12" ht="25.5" x14ac:dyDescent="0.2">
      <c r="A148" s="128" t="s">
        <v>593</v>
      </c>
      <c r="B148" s="22" t="s">
        <v>213</v>
      </c>
      <c r="C148" s="29">
        <v>5881931</v>
      </c>
      <c r="D148" s="27" t="str">
        <f t="shared" si="17"/>
        <v>N/A</v>
      </c>
      <c r="E148" s="29">
        <v>5392798</v>
      </c>
      <c r="F148" s="27" t="str">
        <f t="shared" si="18"/>
        <v>N/A</v>
      </c>
      <c r="G148" s="29">
        <v>5150979</v>
      </c>
      <c r="H148" s="27" t="str">
        <f t="shared" si="19"/>
        <v>N/A</v>
      </c>
      <c r="I148" s="8">
        <v>-8.32</v>
      </c>
      <c r="J148" s="8">
        <v>-4.4800000000000004</v>
      </c>
      <c r="K148" s="28" t="s">
        <v>734</v>
      </c>
      <c r="L148" s="105" t="str">
        <f t="shared" si="20"/>
        <v>Yes</v>
      </c>
    </row>
    <row r="149" spans="1:12" x14ac:dyDescent="0.2">
      <c r="A149" s="128" t="s">
        <v>594</v>
      </c>
      <c r="B149" s="22" t="s">
        <v>213</v>
      </c>
      <c r="C149" s="23">
        <v>809</v>
      </c>
      <c r="D149" s="27" t="str">
        <f t="shared" si="17"/>
        <v>N/A</v>
      </c>
      <c r="E149" s="23">
        <v>752</v>
      </c>
      <c r="F149" s="27" t="str">
        <f t="shared" si="18"/>
        <v>N/A</v>
      </c>
      <c r="G149" s="23">
        <v>747</v>
      </c>
      <c r="H149" s="27" t="str">
        <f t="shared" si="19"/>
        <v>N/A</v>
      </c>
      <c r="I149" s="8">
        <v>-7.05</v>
      </c>
      <c r="J149" s="8">
        <v>-0.66500000000000004</v>
      </c>
      <c r="K149" s="28" t="s">
        <v>734</v>
      </c>
      <c r="L149" s="105" t="str">
        <f t="shared" si="20"/>
        <v>Yes</v>
      </c>
    </row>
    <row r="150" spans="1:12" ht="25.5" x14ac:dyDescent="0.2">
      <c r="A150" s="137" t="s">
        <v>1317</v>
      </c>
      <c r="B150" s="22" t="s">
        <v>213</v>
      </c>
      <c r="C150" s="29">
        <v>7270.6192830999998</v>
      </c>
      <c r="D150" s="27" t="str">
        <f t="shared" si="17"/>
        <v>N/A</v>
      </c>
      <c r="E150" s="29">
        <v>7171.2739362000002</v>
      </c>
      <c r="F150" s="27" t="str">
        <f t="shared" si="18"/>
        <v>N/A</v>
      </c>
      <c r="G150" s="29">
        <v>6895.5542169</v>
      </c>
      <c r="H150" s="27" t="str">
        <f t="shared" si="19"/>
        <v>N/A</v>
      </c>
      <c r="I150" s="8">
        <v>-1.37</v>
      </c>
      <c r="J150" s="8">
        <v>-3.84</v>
      </c>
      <c r="K150" s="28" t="s">
        <v>734</v>
      </c>
      <c r="L150" s="105" t="str">
        <f t="shared" si="20"/>
        <v>Yes</v>
      </c>
    </row>
    <row r="151" spans="1:12" ht="25.5" x14ac:dyDescent="0.2">
      <c r="A151" s="137" t="s">
        <v>1318</v>
      </c>
      <c r="B151" s="22" t="s">
        <v>213</v>
      </c>
      <c r="C151" s="29">
        <v>2645.2848862000001</v>
      </c>
      <c r="D151" s="27" t="str">
        <f t="shared" ref="D151:D170" si="21">IF($B151="N/A","N/A",IF(C151&gt;10,"No",IF(C151&lt;-10,"No","Yes")))</f>
        <v>N/A</v>
      </c>
      <c r="E151" s="29">
        <v>2658.8740582999999</v>
      </c>
      <c r="F151" s="27" t="str">
        <f t="shared" ref="F151:F170" si="22">IF($B151="N/A","N/A",IF(E151&gt;10,"No",IF(E151&lt;-10,"No","Yes")))</f>
        <v>N/A</v>
      </c>
      <c r="G151" s="29">
        <v>2534.7026912000001</v>
      </c>
      <c r="H151" s="27" t="str">
        <f t="shared" ref="H151:H170" si="23">IF($B151="N/A","N/A",IF(G151&gt;10,"No",IF(G151&lt;-10,"No","Yes")))</f>
        <v>N/A</v>
      </c>
      <c r="I151" s="8">
        <v>0.51370000000000005</v>
      </c>
      <c r="J151" s="8">
        <v>-4.67</v>
      </c>
      <c r="K151" s="28" t="s">
        <v>734</v>
      </c>
      <c r="L151" s="105" t="str">
        <f t="shared" ref="L151:L170" si="24">IF(J151="Div by 0", "N/A", IF(K151="N/A","N/A", IF(J151&gt;VALUE(MID(K151,1,2)), "No", IF(J151&lt;-1*VALUE(MID(K151,1,2)), "No", "Yes"))))</f>
        <v>Yes</v>
      </c>
    </row>
    <row r="152" spans="1:12" ht="25.5" x14ac:dyDescent="0.2">
      <c r="A152" s="137" t="s">
        <v>1319</v>
      </c>
      <c r="B152" s="22" t="s">
        <v>213</v>
      </c>
      <c r="C152" s="29">
        <v>2243.5736434</v>
      </c>
      <c r="D152" s="27" t="str">
        <f t="shared" si="21"/>
        <v>N/A</v>
      </c>
      <c r="E152" s="29">
        <v>2223.0633034000002</v>
      </c>
      <c r="F152" s="27" t="str">
        <f t="shared" si="22"/>
        <v>N/A</v>
      </c>
      <c r="G152" s="29">
        <v>2404.6728588999999</v>
      </c>
      <c r="H152" s="27" t="str">
        <f t="shared" si="23"/>
        <v>N/A</v>
      </c>
      <c r="I152" s="8">
        <v>-0.91400000000000003</v>
      </c>
      <c r="J152" s="8">
        <v>8.1690000000000005</v>
      </c>
      <c r="K152" s="28" t="s">
        <v>734</v>
      </c>
      <c r="L152" s="105" t="str">
        <f t="shared" si="24"/>
        <v>Yes</v>
      </c>
    </row>
    <row r="153" spans="1:12" ht="25.5" x14ac:dyDescent="0.2">
      <c r="A153" s="137" t="s">
        <v>1320</v>
      </c>
      <c r="B153" s="22" t="s">
        <v>213</v>
      </c>
      <c r="C153" s="29">
        <v>3768.8750774999999</v>
      </c>
      <c r="D153" s="27" t="str">
        <f t="shared" si="21"/>
        <v>N/A</v>
      </c>
      <c r="E153" s="29">
        <v>3844.5877842</v>
      </c>
      <c r="F153" s="27" t="str">
        <f t="shared" si="22"/>
        <v>N/A</v>
      </c>
      <c r="G153" s="29">
        <v>3757.5695237</v>
      </c>
      <c r="H153" s="27" t="str">
        <f t="shared" si="23"/>
        <v>N/A</v>
      </c>
      <c r="I153" s="8">
        <v>2.0089999999999999</v>
      </c>
      <c r="J153" s="8">
        <v>-2.2599999999999998</v>
      </c>
      <c r="K153" s="28" t="s">
        <v>734</v>
      </c>
      <c r="L153" s="105" t="str">
        <f t="shared" si="24"/>
        <v>Yes</v>
      </c>
    </row>
    <row r="154" spans="1:12" ht="25.5" x14ac:dyDescent="0.2">
      <c r="A154" s="137" t="s">
        <v>1321</v>
      </c>
      <c r="B154" s="22" t="s">
        <v>213</v>
      </c>
      <c r="C154" s="29">
        <v>415.81731367999998</v>
      </c>
      <c r="D154" s="27" t="str">
        <f t="shared" si="21"/>
        <v>N/A</v>
      </c>
      <c r="E154" s="29">
        <v>436.77865076</v>
      </c>
      <c r="F154" s="27" t="str">
        <f t="shared" si="22"/>
        <v>N/A</v>
      </c>
      <c r="G154" s="29">
        <v>357.28473155</v>
      </c>
      <c r="H154" s="27" t="str">
        <f t="shared" si="23"/>
        <v>N/A</v>
      </c>
      <c r="I154" s="8">
        <v>5.0410000000000004</v>
      </c>
      <c r="J154" s="8">
        <v>-18.2</v>
      </c>
      <c r="K154" s="28" t="s">
        <v>734</v>
      </c>
      <c r="L154" s="105" t="str">
        <f t="shared" si="24"/>
        <v>Yes</v>
      </c>
    </row>
    <row r="155" spans="1:12" ht="25.5" x14ac:dyDescent="0.2">
      <c r="A155" s="128" t="s">
        <v>1322</v>
      </c>
      <c r="B155" s="22" t="s">
        <v>213</v>
      </c>
      <c r="C155" s="29">
        <v>360.22305140999998</v>
      </c>
      <c r="D155" s="27" t="str">
        <f t="shared" si="21"/>
        <v>N/A</v>
      </c>
      <c r="E155" s="29">
        <v>377.02882273</v>
      </c>
      <c r="F155" s="27" t="str">
        <f t="shared" si="22"/>
        <v>N/A</v>
      </c>
      <c r="G155" s="29">
        <v>341.26088055000002</v>
      </c>
      <c r="H155" s="27" t="str">
        <f t="shared" si="23"/>
        <v>N/A</v>
      </c>
      <c r="I155" s="8">
        <v>4.665</v>
      </c>
      <c r="J155" s="8">
        <v>-9.49</v>
      </c>
      <c r="K155" s="28" t="s">
        <v>734</v>
      </c>
      <c r="L155" s="105" t="str">
        <f t="shared" si="24"/>
        <v>Yes</v>
      </c>
    </row>
    <row r="156" spans="1:12" ht="25.5" x14ac:dyDescent="0.2">
      <c r="A156" s="128" t="s">
        <v>1323</v>
      </c>
      <c r="B156" s="22" t="s">
        <v>213</v>
      </c>
      <c r="C156" s="29">
        <v>470.00968215</v>
      </c>
      <c r="D156" s="27" t="str">
        <f t="shared" si="21"/>
        <v>N/A</v>
      </c>
      <c r="E156" s="29">
        <v>471.66498704999998</v>
      </c>
      <c r="F156" s="27" t="str">
        <f t="shared" si="22"/>
        <v>N/A</v>
      </c>
      <c r="G156" s="29">
        <v>461.86813180000001</v>
      </c>
      <c r="H156" s="27" t="str">
        <f t="shared" si="23"/>
        <v>N/A</v>
      </c>
      <c r="I156" s="8">
        <v>0.35220000000000001</v>
      </c>
      <c r="J156" s="8">
        <v>-2.08</v>
      </c>
      <c r="K156" s="28" t="s">
        <v>734</v>
      </c>
      <c r="L156" s="105" t="str">
        <f t="shared" si="24"/>
        <v>Yes</v>
      </c>
    </row>
    <row r="157" spans="1:12" ht="25.5" x14ac:dyDescent="0.2">
      <c r="A157" s="128" t="s">
        <v>1324</v>
      </c>
      <c r="B157" s="22" t="s">
        <v>213</v>
      </c>
      <c r="C157" s="29">
        <v>4209.2214147000004</v>
      </c>
      <c r="D157" s="27" t="str">
        <f t="shared" si="21"/>
        <v>N/A</v>
      </c>
      <c r="E157" s="29">
        <v>4178.1954887000002</v>
      </c>
      <c r="F157" s="27" t="str">
        <f t="shared" si="22"/>
        <v>N/A</v>
      </c>
      <c r="G157" s="29">
        <v>3698.1712907000001</v>
      </c>
      <c r="H157" s="27" t="str">
        <f t="shared" si="23"/>
        <v>N/A</v>
      </c>
      <c r="I157" s="8">
        <v>-0.73699999999999999</v>
      </c>
      <c r="J157" s="8">
        <v>-11.5</v>
      </c>
      <c r="K157" s="28" t="s">
        <v>734</v>
      </c>
      <c r="L157" s="105" t="str">
        <f t="shared" si="24"/>
        <v>Yes</v>
      </c>
    </row>
    <row r="158" spans="1:12" ht="25.5" x14ac:dyDescent="0.2">
      <c r="A158" s="128" t="s">
        <v>1325</v>
      </c>
      <c r="B158" s="22" t="s">
        <v>213</v>
      </c>
      <c r="C158" s="29">
        <v>623.47373997</v>
      </c>
      <c r="D158" s="27" t="str">
        <f t="shared" si="21"/>
        <v>N/A</v>
      </c>
      <c r="E158" s="29">
        <v>640.94876410999996</v>
      </c>
      <c r="F158" s="27" t="str">
        <f t="shared" si="22"/>
        <v>N/A</v>
      </c>
      <c r="G158" s="29">
        <v>652.36981745000003</v>
      </c>
      <c r="H158" s="27" t="str">
        <f t="shared" si="23"/>
        <v>N/A</v>
      </c>
      <c r="I158" s="8">
        <v>2.8029999999999999</v>
      </c>
      <c r="J158" s="8">
        <v>1.782</v>
      </c>
      <c r="K158" s="28" t="s">
        <v>734</v>
      </c>
      <c r="L158" s="105" t="str">
        <f t="shared" si="24"/>
        <v>Yes</v>
      </c>
    </row>
    <row r="159" spans="1:12" ht="25.5" x14ac:dyDescent="0.2">
      <c r="A159" s="128" t="s">
        <v>1326</v>
      </c>
      <c r="B159" s="22" t="s">
        <v>213</v>
      </c>
      <c r="C159" s="29">
        <v>0</v>
      </c>
      <c r="D159" s="27" t="str">
        <f t="shared" si="21"/>
        <v>N/A</v>
      </c>
      <c r="E159" s="29">
        <v>0</v>
      </c>
      <c r="F159" s="27" t="str">
        <f t="shared" si="22"/>
        <v>N/A</v>
      </c>
      <c r="G159" s="29">
        <v>0</v>
      </c>
      <c r="H159" s="27" t="str">
        <f t="shared" si="23"/>
        <v>N/A</v>
      </c>
      <c r="I159" s="8" t="s">
        <v>1748</v>
      </c>
      <c r="J159" s="8" t="s">
        <v>1748</v>
      </c>
      <c r="K159" s="28" t="s">
        <v>734</v>
      </c>
      <c r="L159" s="105" t="str">
        <f t="shared" si="24"/>
        <v>N/A</v>
      </c>
    </row>
    <row r="160" spans="1:12" ht="25.5" x14ac:dyDescent="0.2">
      <c r="A160" s="137" t="s">
        <v>1327</v>
      </c>
      <c r="B160" s="22" t="s">
        <v>213</v>
      </c>
      <c r="C160" s="29">
        <v>0</v>
      </c>
      <c r="D160" s="27" t="str">
        <f t="shared" si="21"/>
        <v>N/A</v>
      </c>
      <c r="E160" s="29">
        <v>0</v>
      </c>
      <c r="F160" s="27" t="str">
        <f t="shared" si="22"/>
        <v>N/A</v>
      </c>
      <c r="G160" s="29">
        <v>0</v>
      </c>
      <c r="H160" s="27" t="str">
        <f t="shared" si="23"/>
        <v>N/A</v>
      </c>
      <c r="I160" s="8" t="s">
        <v>1748</v>
      </c>
      <c r="J160" s="8" t="s">
        <v>1748</v>
      </c>
      <c r="K160" s="28" t="s">
        <v>734</v>
      </c>
      <c r="L160" s="105" t="str">
        <f t="shared" si="24"/>
        <v>N/A</v>
      </c>
    </row>
    <row r="161" spans="1:12" x14ac:dyDescent="0.2">
      <c r="A161" s="137" t="s">
        <v>1328</v>
      </c>
      <c r="B161" s="22" t="s">
        <v>213</v>
      </c>
      <c r="C161" s="29">
        <v>1628.7038923</v>
      </c>
      <c r="D161" s="27" t="str">
        <f t="shared" si="21"/>
        <v>N/A</v>
      </c>
      <c r="E161" s="29">
        <v>1636.1055739000001</v>
      </c>
      <c r="F161" s="27" t="str">
        <f t="shared" si="22"/>
        <v>N/A</v>
      </c>
      <c r="G161" s="29">
        <v>1838.9972018000001</v>
      </c>
      <c r="H161" s="27" t="str">
        <f t="shared" si="23"/>
        <v>N/A</v>
      </c>
      <c r="I161" s="8">
        <v>0.45450000000000002</v>
      </c>
      <c r="J161" s="8">
        <v>12.4</v>
      </c>
      <c r="K161" s="28" t="s">
        <v>734</v>
      </c>
      <c r="L161" s="105" t="str">
        <f t="shared" si="24"/>
        <v>Yes</v>
      </c>
    </row>
    <row r="162" spans="1:12" x14ac:dyDescent="0.2">
      <c r="A162" s="137" t="s">
        <v>1329</v>
      </c>
      <c r="B162" s="22" t="s">
        <v>213</v>
      </c>
      <c r="C162" s="29">
        <v>828.16424418999998</v>
      </c>
      <c r="D162" s="27" t="str">
        <f t="shared" si="21"/>
        <v>N/A</v>
      </c>
      <c r="E162" s="29">
        <v>937.45088527999997</v>
      </c>
      <c r="F162" s="27" t="str">
        <f t="shared" si="22"/>
        <v>N/A</v>
      </c>
      <c r="G162" s="29">
        <v>1025.9705669</v>
      </c>
      <c r="H162" s="27" t="str">
        <f t="shared" si="23"/>
        <v>N/A</v>
      </c>
      <c r="I162" s="8">
        <v>13.2</v>
      </c>
      <c r="J162" s="8">
        <v>9.4429999999999996</v>
      </c>
      <c r="K162" s="28" t="s">
        <v>734</v>
      </c>
      <c r="L162" s="105" t="str">
        <f t="shared" si="24"/>
        <v>Yes</v>
      </c>
    </row>
    <row r="163" spans="1:12" ht="25.5" x14ac:dyDescent="0.2">
      <c r="A163" s="137" t="s">
        <v>1678</v>
      </c>
      <c r="B163" s="22" t="s">
        <v>213</v>
      </c>
      <c r="C163" s="29">
        <v>2309.3588905000001</v>
      </c>
      <c r="D163" s="27" t="str">
        <f t="shared" si="21"/>
        <v>N/A</v>
      </c>
      <c r="E163" s="29">
        <v>2360.0897307999999</v>
      </c>
      <c r="F163" s="27" t="str">
        <f t="shared" si="22"/>
        <v>N/A</v>
      </c>
      <c r="G163" s="29">
        <v>2780.084566</v>
      </c>
      <c r="H163" s="27" t="str">
        <f t="shared" si="23"/>
        <v>N/A</v>
      </c>
      <c r="I163" s="8">
        <v>2.1970000000000001</v>
      </c>
      <c r="J163" s="8">
        <v>17.8</v>
      </c>
      <c r="K163" s="28" t="s">
        <v>734</v>
      </c>
      <c r="L163" s="105" t="str">
        <f t="shared" si="24"/>
        <v>Yes</v>
      </c>
    </row>
    <row r="164" spans="1:12" x14ac:dyDescent="0.2">
      <c r="A164" s="137" t="s">
        <v>1330</v>
      </c>
      <c r="B164" s="22" t="s">
        <v>213</v>
      </c>
      <c r="C164" s="29">
        <v>415.23136017000002</v>
      </c>
      <c r="D164" s="27" t="str">
        <f t="shared" si="21"/>
        <v>N/A</v>
      </c>
      <c r="E164" s="29">
        <v>404.06893141</v>
      </c>
      <c r="F164" s="27" t="str">
        <f t="shared" si="22"/>
        <v>N/A</v>
      </c>
      <c r="G164" s="29">
        <v>263.91329918000002</v>
      </c>
      <c r="H164" s="27" t="str">
        <f t="shared" si="23"/>
        <v>N/A</v>
      </c>
      <c r="I164" s="8">
        <v>-2.69</v>
      </c>
      <c r="J164" s="8">
        <v>-34.700000000000003</v>
      </c>
      <c r="K164" s="28" t="s">
        <v>734</v>
      </c>
      <c r="L164" s="105" t="str">
        <f t="shared" si="24"/>
        <v>No</v>
      </c>
    </row>
    <row r="165" spans="1:12" x14ac:dyDescent="0.2">
      <c r="A165" s="137" t="s">
        <v>1331</v>
      </c>
      <c r="B165" s="22" t="s">
        <v>213</v>
      </c>
      <c r="C165" s="29">
        <v>21.203018241999999</v>
      </c>
      <c r="D165" s="27" t="str">
        <f t="shared" si="21"/>
        <v>N/A</v>
      </c>
      <c r="E165" s="29">
        <v>19.950390735999999</v>
      </c>
      <c r="F165" s="27" t="str">
        <f t="shared" si="22"/>
        <v>N/A</v>
      </c>
      <c r="G165" s="29">
        <v>21.662295726</v>
      </c>
      <c r="H165" s="27" t="str">
        <f t="shared" si="23"/>
        <v>N/A</v>
      </c>
      <c r="I165" s="8">
        <v>-5.91</v>
      </c>
      <c r="J165" s="8">
        <v>8.5809999999999995</v>
      </c>
      <c r="K165" s="28" t="s">
        <v>734</v>
      </c>
      <c r="L165" s="105" t="str">
        <f t="shared" si="24"/>
        <v>Yes</v>
      </c>
    </row>
    <row r="166" spans="1:12" x14ac:dyDescent="0.2">
      <c r="A166" s="137" t="s">
        <v>1332</v>
      </c>
      <c r="B166" s="22" t="s">
        <v>213</v>
      </c>
      <c r="C166" s="29">
        <v>4421.9777715999999</v>
      </c>
      <c r="D166" s="27" t="str">
        <f t="shared" si="21"/>
        <v>N/A</v>
      </c>
      <c r="E166" s="29">
        <v>4459.9117717999998</v>
      </c>
      <c r="F166" s="27" t="str">
        <f t="shared" si="22"/>
        <v>N/A</v>
      </c>
      <c r="G166" s="29">
        <v>4063.652486</v>
      </c>
      <c r="H166" s="27" t="str">
        <f t="shared" si="23"/>
        <v>N/A</v>
      </c>
      <c r="I166" s="8">
        <v>0.8579</v>
      </c>
      <c r="J166" s="8">
        <v>-8.8800000000000008</v>
      </c>
      <c r="K166" s="28" t="s">
        <v>734</v>
      </c>
      <c r="L166" s="105" t="str">
        <f t="shared" si="24"/>
        <v>Yes</v>
      </c>
    </row>
    <row r="167" spans="1:12" x14ac:dyDescent="0.2">
      <c r="A167" s="168" t="s">
        <v>1333</v>
      </c>
      <c r="B167" s="22" t="s">
        <v>213</v>
      </c>
      <c r="C167" s="29">
        <v>3784.1669089000002</v>
      </c>
      <c r="D167" s="27" t="str">
        <f t="shared" si="21"/>
        <v>N/A</v>
      </c>
      <c r="E167" s="29">
        <v>4125.8127576999996</v>
      </c>
      <c r="F167" s="27" t="str">
        <f t="shared" si="22"/>
        <v>N/A</v>
      </c>
      <c r="G167" s="29">
        <v>4226.8069963999997</v>
      </c>
      <c r="H167" s="27" t="str">
        <f t="shared" si="23"/>
        <v>N/A</v>
      </c>
      <c r="I167" s="8">
        <v>9.0280000000000005</v>
      </c>
      <c r="J167" s="8">
        <v>2.448</v>
      </c>
      <c r="K167" s="28" t="s">
        <v>734</v>
      </c>
      <c r="L167" s="105" t="str">
        <f t="shared" si="24"/>
        <v>Yes</v>
      </c>
    </row>
    <row r="168" spans="1:12" x14ac:dyDescent="0.2">
      <c r="A168" s="168" t="s">
        <v>1334</v>
      </c>
      <c r="B168" s="22" t="s">
        <v>213</v>
      </c>
      <c r="C168" s="29">
        <v>5991.6713956000003</v>
      </c>
      <c r="D168" s="27" t="str">
        <f t="shared" si="21"/>
        <v>N/A</v>
      </c>
      <c r="E168" s="29">
        <v>6183.2082878000001</v>
      </c>
      <c r="F168" s="27" t="str">
        <f t="shared" si="22"/>
        <v>N/A</v>
      </c>
      <c r="G168" s="29">
        <v>6061.4118027000004</v>
      </c>
      <c r="H168" s="27" t="str">
        <f t="shared" si="23"/>
        <v>N/A</v>
      </c>
      <c r="I168" s="8">
        <v>3.1970000000000001</v>
      </c>
      <c r="J168" s="8">
        <v>-1.97</v>
      </c>
      <c r="K168" s="28" t="s">
        <v>734</v>
      </c>
      <c r="L168" s="105" t="str">
        <f t="shared" si="24"/>
        <v>Yes</v>
      </c>
    </row>
    <row r="169" spans="1:12" x14ac:dyDescent="0.2">
      <c r="A169" s="168" t="s">
        <v>1335</v>
      </c>
      <c r="B169" s="22" t="s">
        <v>213</v>
      </c>
      <c r="C169" s="29">
        <v>1682.4933275000001</v>
      </c>
      <c r="D169" s="27" t="str">
        <f t="shared" si="21"/>
        <v>N/A</v>
      </c>
      <c r="E169" s="29">
        <v>1546.175395</v>
      </c>
      <c r="F169" s="27" t="str">
        <f t="shared" si="22"/>
        <v>N/A</v>
      </c>
      <c r="G169" s="29">
        <v>556.63817443999994</v>
      </c>
      <c r="H169" s="27" t="str">
        <f t="shared" si="23"/>
        <v>N/A</v>
      </c>
      <c r="I169" s="8">
        <v>-8.1</v>
      </c>
      <c r="J169" s="8">
        <v>-64</v>
      </c>
      <c r="K169" s="28" t="s">
        <v>734</v>
      </c>
      <c r="L169" s="105" t="str">
        <f t="shared" si="24"/>
        <v>No</v>
      </c>
    </row>
    <row r="170" spans="1:12" x14ac:dyDescent="0.2">
      <c r="A170" s="168" t="s">
        <v>1336</v>
      </c>
      <c r="B170" s="22" t="s">
        <v>213</v>
      </c>
      <c r="C170" s="29">
        <v>420.57230514000003</v>
      </c>
      <c r="D170" s="27" t="str">
        <f t="shared" si="21"/>
        <v>N/A</v>
      </c>
      <c r="E170" s="29">
        <v>397.37330337999998</v>
      </c>
      <c r="F170" s="27" t="str">
        <f t="shared" si="22"/>
        <v>N/A</v>
      </c>
      <c r="G170" s="29">
        <v>330.72039086000001</v>
      </c>
      <c r="H170" s="27" t="str">
        <f t="shared" si="23"/>
        <v>N/A</v>
      </c>
      <c r="I170" s="8">
        <v>-5.52</v>
      </c>
      <c r="J170" s="8">
        <v>-16.8</v>
      </c>
      <c r="K170" s="28" t="s">
        <v>734</v>
      </c>
      <c r="L170" s="105" t="str">
        <f t="shared" si="24"/>
        <v>Yes</v>
      </c>
    </row>
    <row r="171" spans="1:12" x14ac:dyDescent="0.2">
      <c r="A171" s="168" t="s">
        <v>85</v>
      </c>
      <c r="B171" s="22" t="s">
        <v>213</v>
      </c>
      <c r="C171" s="4">
        <v>13.512786369000001</v>
      </c>
      <c r="D171" s="27" t="str">
        <f t="shared" ref="D171:D202" si="25">IF($B171="N/A","N/A",IF(C171&gt;10,"No",IF(C171&lt;-10,"No","Yes")))</f>
        <v>N/A</v>
      </c>
      <c r="E171" s="4">
        <v>13.220459303</v>
      </c>
      <c r="F171" s="27" t="str">
        <f t="shared" ref="F171:F202" si="26">IF($B171="N/A","N/A",IF(E171&gt;10,"No",IF(E171&lt;-10,"No","Yes")))</f>
        <v>N/A</v>
      </c>
      <c r="G171" s="4">
        <v>12.133970069</v>
      </c>
      <c r="H171" s="27" t="str">
        <f t="shared" ref="H171:H202" si="27">IF($B171="N/A","N/A",IF(G171&gt;10,"No",IF(G171&lt;-10,"No","Yes")))</f>
        <v>N/A</v>
      </c>
      <c r="I171" s="8">
        <v>-2.16</v>
      </c>
      <c r="J171" s="8">
        <v>-8.2200000000000006</v>
      </c>
      <c r="K171" s="28" t="s">
        <v>734</v>
      </c>
      <c r="L171" s="105" t="str">
        <f t="shared" ref="L171:L202" si="28">IF(J171="Div by 0", "N/A", IF(K171="N/A","N/A", IF(J171&gt;VALUE(MID(K171,1,2)), "No", IF(J171&lt;-1*VALUE(MID(K171,1,2)), "No", "Yes"))))</f>
        <v>Yes</v>
      </c>
    </row>
    <row r="172" spans="1:12" x14ac:dyDescent="0.2">
      <c r="A172" s="168" t="s">
        <v>462</v>
      </c>
      <c r="B172" s="22" t="s">
        <v>213</v>
      </c>
      <c r="C172" s="4">
        <v>13.468992247999999</v>
      </c>
      <c r="D172" s="27" t="str">
        <f t="shared" si="25"/>
        <v>N/A</v>
      </c>
      <c r="E172" s="4">
        <v>13.703613873</v>
      </c>
      <c r="F172" s="27" t="str">
        <f t="shared" si="26"/>
        <v>N/A</v>
      </c>
      <c r="G172" s="4">
        <v>14.35464415</v>
      </c>
      <c r="H172" s="27" t="str">
        <f t="shared" si="27"/>
        <v>N/A</v>
      </c>
      <c r="I172" s="8">
        <v>1.742</v>
      </c>
      <c r="J172" s="8">
        <v>4.7510000000000003</v>
      </c>
      <c r="K172" s="28" t="s">
        <v>734</v>
      </c>
      <c r="L172" s="105" t="str">
        <f t="shared" si="28"/>
        <v>Yes</v>
      </c>
    </row>
    <row r="173" spans="1:12" x14ac:dyDescent="0.2">
      <c r="A173" s="168" t="s">
        <v>463</v>
      </c>
      <c r="B173" s="22" t="s">
        <v>213</v>
      </c>
      <c r="C173" s="4">
        <v>16.551930869</v>
      </c>
      <c r="D173" s="27" t="str">
        <f t="shared" si="25"/>
        <v>N/A</v>
      </c>
      <c r="E173" s="4">
        <v>16.530485584000001</v>
      </c>
      <c r="F173" s="27" t="str">
        <f t="shared" si="26"/>
        <v>N/A</v>
      </c>
      <c r="G173" s="4">
        <v>15.730212324</v>
      </c>
      <c r="H173" s="27" t="str">
        <f t="shared" si="27"/>
        <v>N/A</v>
      </c>
      <c r="I173" s="8">
        <v>-0.13</v>
      </c>
      <c r="J173" s="8">
        <v>-4.84</v>
      </c>
      <c r="K173" s="28" t="s">
        <v>734</v>
      </c>
      <c r="L173" s="105" t="str">
        <f t="shared" si="28"/>
        <v>Yes</v>
      </c>
    </row>
    <row r="174" spans="1:12" x14ac:dyDescent="0.2">
      <c r="A174" s="128" t="s">
        <v>464</v>
      </c>
      <c r="B174" s="22" t="s">
        <v>213</v>
      </c>
      <c r="C174" s="4">
        <v>8.2621039367000009</v>
      </c>
      <c r="D174" s="27" t="str">
        <f t="shared" si="25"/>
        <v>N/A</v>
      </c>
      <c r="E174" s="4">
        <v>7.7791594834</v>
      </c>
      <c r="F174" s="27" t="str">
        <f t="shared" si="26"/>
        <v>N/A</v>
      </c>
      <c r="G174" s="4">
        <v>6.2271305968000004</v>
      </c>
      <c r="H174" s="27" t="str">
        <f t="shared" si="27"/>
        <v>N/A</v>
      </c>
      <c r="I174" s="8">
        <v>-5.85</v>
      </c>
      <c r="J174" s="8">
        <v>-20</v>
      </c>
      <c r="K174" s="28" t="s">
        <v>734</v>
      </c>
      <c r="L174" s="105" t="str">
        <f t="shared" si="28"/>
        <v>Yes</v>
      </c>
    </row>
    <row r="175" spans="1:12" x14ac:dyDescent="0.2">
      <c r="A175" s="128" t="s">
        <v>465</v>
      </c>
      <c r="B175" s="22" t="s">
        <v>213</v>
      </c>
      <c r="C175" s="4">
        <v>5.4859038143000003</v>
      </c>
      <c r="D175" s="27" t="str">
        <f t="shared" si="25"/>
        <v>N/A</v>
      </c>
      <c r="E175" s="4">
        <v>4.9229601038000004</v>
      </c>
      <c r="F175" s="27" t="str">
        <f t="shared" si="26"/>
        <v>N/A</v>
      </c>
      <c r="G175" s="4">
        <v>4.3325658449000004</v>
      </c>
      <c r="H175" s="27" t="str">
        <f t="shared" si="27"/>
        <v>N/A</v>
      </c>
      <c r="I175" s="8">
        <v>-10.3</v>
      </c>
      <c r="J175" s="8">
        <v>-12</v>
      </c>
      <c r="K175" s="28" t="s">
        <v>734</v>
      </c>
      <c r="L175" s="105" t="str">
        <f t="shared" si="28"/>
        <v>Yes</v>
      </c>
    </row>
    <row r="176" spans="1:12" x14ac:dyDescent="0.2">
      <c r="A176" s="128" t="s">
        <v>1337</v>
      </c>
      <c r="B176" s="22" t="s">
        <v>213</v>
      </c>
      <c r="C176" s="4">
        <v>1.3193339985999999</v>
      </c>
      <c r="D176" s="27" t="str">
        <f t="shared" si="25"/>
        <v>N/A</v>
      </c>
      <c r="E176" s="4">
        <v>1.2827700136</v>
      </c>
      <c r="F176" s="27" t="str">
        <f t="shared" si="26"/>
        <v>N/A</v>
      </c>
      <c r="G176" s="4">
        <v>1.1943588187</v>
      </c>
      <c r="H176" s="27" t="str">
        <f t="shared" si="27"/>
        <v>N/A</v>
      </c>
      <c r="I176" s="8">
        <v>-2.77</v>
      </c>
      <c r="J176" s="8">
        <v>-6.89</v>
      </c>
      <c r="K176" s="28" t="s">
        <v>734</v>
      </c>
      <c r="L176" s="105" t="str">
        <f t="shared" si="28"/>
        <v>Yes</v>
      </c>
    </row>
    <row r="177" spans="1:12" x14ac:dyDescent="0.2">
      <c r="A177" s="128" t="s">
        <v>1338</v>
      </c>
      <c r="B177" s="22" t="s">
        <v>213</v>
      </c>
      <c r="C177" s="4">
        <v>12.378875968999999</v>
      </c>
      <c r="D177" s="27" t="str">
        <f t="shared" si="25"/>
        <v>N/A</v>
      </c>
      <c r="E177" s="4">
        <v>12.199854475</v>
      </c>
      <c r="F177" s="27" t="str">
        <f t="shared" si="26"/>
        <v>N/A</v>
      </c>
      <c r="G177" s="4">
        <v>10.349819059</v>
      </c>
      <c r="H177" s="27" t="str">
        <f t="shared" si="27"/>
        <v>N/A</v>
      </c>
      <c r="I177" s="8">
        <v>-1.45</v>
      </c>
      <c r="J177" s="8">
        <v>-15.2</v>
      </c>
      <c r="K177" s="28" t="s">
        <v>734</v>
      </c>
      <c r="L177" s="105" t="str">
        <f t="shared" si="28"/>
        <v>Yes</v>
      </c>
    </row>
    <row r="178" spans="1:12" x14ac:dyDescent="0.2">
      <c r="A178" s="128" t="s">
        <v>1339</v>
      </c>
      <c r="B178" s="22" t="s">
        <v>213</v>
      </c>
      <c r="C178" s="4">
        <v>1.7380922848</v>
      </c>
      <c r="D178" s="27" t="str">
        <f t="shared" si="25"/>
        <v>N/A</v>
      </c>
      <c r="E178" s="4">
        <v>1.7254732998</v>
      </c>
      <c r="F178" s="27" t="str">
        <f t="shared" si="26"/>
        <v>N/A</v>
      </c>
      <c r="G178" s="4">
        <v>1.6705275535999999</v>
      </c>
      <c r="H178" s="27" t="str">
        <f t="shared" si="27"/>
        <v>N/A</v>
      </c>
      <c r="I178" s="8">
        <v>-0.72599999999999998</v>
      </c>
      <c r="J178" s="8">
        <v>-3.18</v>
      </c>
      <c r="K178" s="28" t="s">
        <v>734</v>
      </c>
      <c r="L178" s="105" t="str">
        <f t="shared" si="28"/>
        <v>Yes</v>
      </c>
    </row>
    <row r="179" spans="1:12" x14ac:dyDescent="0.2">
      <c r="A179" s="128" t="s">
        <v>1340</v>
      </c>
      <c r="B179" s="22" t="s">
        <v>213</v>
      </c>
      <c r="C179" s="4">
        <v>0</v>
      </c>
      <c r="D179" s="27" t="str">
        <f t="shared" si="25"/>
        <v>N/A</v>
      </c>
      <c r="E179" s="4">
        <v>0</v>
      </c>
      <c r="F179" s="27" t="str">
        <f t="shared" si="26"/>
        <v>N/A</v>
      </c>
      <c r="G179" s="4">
        <v>0</v>
      </c>
      <c r="H179" s="27" t="str">
        <f t="shared" si="27"/>
        <v>N/A</v>
      </c>
      <c r="I179" s="8" t="s">
        <v>1748</v>
      </c>
      <c r="J179" s="8" t="s">
        <v>1748</v>
      </c>
      <c r="K179" s="28" t="s">
        <v>734</v>
      </c>
      <c r="L179" s="105" t="str">
        <f t="shared" si="28"/>
        <v>N/A</v>
      </c>
    </row>
    <row r="180" spans="1:12" x14ac:dyDescent="0.2">
      <c r="A180" s="128" t="s">
        <v>1341</v>
      </c>
      <c r="B180" s="22" t="s">
        <v>213</v>
      </c>
      <c r="C180" s="4">
        <v>0</v>
      </c>
      <c r="D180" s="27" t="str">
        <f t="shared" si="25"/>
        <v>N/A</v>
      </c>
      <c r="E180" s="4">
        <v>0</v>
      </c>
      <c r="F180" s="27" t="str">
        <f t="shared" si="26"/>
        <v>N/A</v>
      </c>
      <c r="G180" s="4">
        <v>0</v>
      </c>
      <c r="H180" s="27" t="str">
        <f t="shared" si="27"/>
        <v>N/A</v>
      </c>
      <c r="I180" s="8" t="s">
        <v>1748</v>
      </c>
      <c r="J180" s="8" t="s">
        <v>1748</v>
      </c>
      <c r="K180" s="28" t="s">
        <v>734</v>
      </c>
      <c r="L180" s="105" t="str">
        <f t="shared" si="28"/>
        <v>N/A</v>
      </c>
    </row>
    <row r="181" spans="1:12" x14ac:dyDescent="0.2">
      <c r="A181" s="128" t="s">
        <v>86</v>
      </c>
      <c r="B181" s="22" t="s">
        <v>213</v>
      </c>
      <c r="C181" s="4">
        <v>5.5498193082</v>
      </c>
      <c r="D181" s="27" t="str">
        <f t="shared" si="25"/>
        <v>N/A</v>
      </c>
      <c r="E181" s="4">
        <v>8.3010085336999992</v>
      </c>
      <c r="F181" s="27" t="str">
        <f t="shared" si="26"/>
        <v>N/A</v>
      </c>
      <c r="G181" s="4">
        <v>5.4025140411999999</v>
      </c>
      <c r="H181" s="27" t="str">
        <f t="shared" si="27"/>
        <v>N/A</v>
      </c>
      <c r="I181" s="8">
        <v>49.57</v>
      </c>
      <c r="J181" s="8">
        <v>-34.9</v>
      </c>
      <c r="K181" s="28" t="s">
        <v>734</v>
      </c>
      <c r="L181" s="105" t="str">
        <f t="shared" si="28"/>
        <v>No</v>
      </c>
    </row>
    <row r="182" spans="1:12" x14ac:dyDescent="0.2">
      <c r="A182" s="128" t="s">
        <v>87</v>
      </c>
      <c r="B182" s="22" t="s">
        <v>213</v>
      </c>
      <c r="C182" s="4">
        <v>62.213375200000002</v>
      </c>
      <c r="D182" s="27" t="str">
        <f t="shared" si="25"/>
        <v>N/A</v>
      </c>
      <c r="E182" s="4">
        <v>61.344404011000002</v>
      </c>
      <c r="F182" s="27" t="str">
        <f t="shared" si="26"/>
        <v>N/A</v>
      </c>
      <c r="G182" s="4">
        <v>57.860759291000001</v>
      </c>
      <c r="H182" s="27" t="str">
        <f t="shared" si="27"/>
        <v>N/A</v>
      </c>
      <c r="I182" s="8">
        <v>-1.4</v>
      </c>
      <c r="J182" s="8">
        <v>-5.68</v>
      </c>
      <c r="K182" s="28" t="s">
        <v>734</v>
      </c>
      <c r="L182" s="105" t="str">
        <f t="shared" si="28"/>
        <v>Yes</v>
      </c>
    </row>
    <row r="183" spans="1:12" x14ac:dyDescent="0.2">
      <c r="A183" s="128" t="s">
        <v>466</v>
      </c>
      <c r="B183" s="22" t="s">
        <v>213</v>
      </c>
      <c r="C183" s="4">
        <v>62.960271317999997</v>
      </c>
      <c r="D183" s="27" t="str">
        <f t="shared" si="25"/>
        <v>N/A</v>
      </c>
      <c r="E183" s="4">
        <v>64.588891583999995</v>
      </c>
      <c r="F183" s="27" t="str">
        <f t="shared" si="26"/>
        <v>N/A</v>
      </c>
      <c r="G183" s="4">
        <v>65.186972256000004</v>
      </c>
      <c r="H183" s="27" t="str">
        <f t="shared" si="27"/>
        <v>N/A</v>
      </c>
      <c r="I183" s="8">
        <v>2.5870000000000002</v>
      </c>
      <c r="J183" s="8">
        <v>0.92600000000000005</v>
      </c>
      <c r="K183" s="28" t="s">
        <v>734</v>
      </c>
      <c r="L183" s="105" t="str">
        <f t="shared" si="28"/>
        <v>Yes</v>
      </c>
    </row>
    <row r="184" spans="1:12" x14ac:dyDescent="0.2">
      <c r="A184" s="128" t="s">
        <v>467</v>
      </c>
      <c r="B184" s="22" t="s">
        <v>213</v>
      </c>
      <c r="C184" s="4">
        <v>75.666708013000004</v>
      </c>
      <c r="D184" s="27" t="str">
        <f t="shared" si="25"/>
        <v>N/A</v>
      </c>
      <c r="E184" s="4">
        <v>77.067721237000001</v>
      </c>
      <c r="F184" s="27" t="str">
        <f t="shared" si="26"/>
        <v>N/A</v>
      </c>
      <c r="G184" s="4">
        <v>75.661776209999999</v>
      </c>
      <c r="H184" s="27" t="str">
        <f t="shared" si="27"/>
        <v>N/A</v>
      </c>
      <c r="I184" s="8">
        <v>1.8520000000000001</v>
      </c>
      <c r="J184" s="8">
        <v>-1.82</v>
      </c>
      <c r="K184" s="28" t="s">
        <v>734</v>
      </c>
      <c r="L184" s="105" t="str">
        <f t="shared" si="28"/>
        <v>Yes</v>
      </c>
    </row>
    <row r="185" spans="1:12" x14ac:dyDescent="0.2">
      <c r="A185" s="128" t="s">
        <v>468</v>
      </c>
      <c r="B185" s="22" t="s">
        <v>213</v>
      </c>
      <c r="C185" s="4">
        <v>38.346971928000002</v>
      </c>
      <c r="D185" s="27" t="str">
        <f t="shared" si="25"/>
        <v>N/A</v>
      </c>
      <c r="E185" s="4">
        <v>34.722889522999999</v>
      </c>
      <c r="F185" s="27" t="str">
        <f t="shared" si="26"/>
        <v>N/A</v>
      </c>
      <c r="G185" s="4">
        <v>27.547069390000001</v>
      </c>
      <c r="H185" s="27" t="str">
        <f t="shared" si="27"/>
        <v>N/A</v>
      </c>
      <c r="I185" s="8">
        <v>-9.4499999999999993</v>
      </c>
      <c r="J185" s="8">
        <v>-20.7</v>
      </c>
      <c r="K185" s="28" t="s">
        <v>734</v>
      </c>
      <c r="L185" s="105" t="str">
        <f t="shared" si="28"/>
        <v>Yes</v>
      </c>
    </row>
    <row r="186" spans="1:12" x14ac:dyDescent="0.2">
      <c r="A186" s="128" t="s">
        <v>469</v>
      </c>
      <c r="B186" s="22" t="s">
        <v>213</v>
      </c>
      <c r="C186" s="4">
        <v>27.913764511</v>
      </c>
      <c r="D186" s="27" t="str">
        <f t="shared" si="25"/>
        <v>N/A</v>
      </c>
      <c r="E186" s="4">
        <v>23.539089442000002</v>
      </c>
      <c r="F186" s="27" t="str">
        <f t="shared" si="26"/>
        <v>N/A</v>
      </c>
      <c r="G186" s="4">
        <v>21.940809794</v>
      </c>
      <c r="H186" s="27" t="str">
        <f t="shared" si="27"/>
        <v>N/A</v>
      </c>
      <c r="I186" s="8">
        <v>-15.7</v>
      </c>
      <c r="J186" s="8">
        <v>-6.79</v>
      </c>
      <c r="K186" s="28" t="s">
        <v>734</v>
      </c>
      <c r="L186" s="105" t="str">
        <f t="shared" si="28"/>
        <v>Yes</v>
      </c>
    </row>
    <row r="187" spans="1:12" x14ac:dyDescent="0.2">
      <c r="A187" s="128" t="s">
        <v>116</v>
      </c>
      <c r="B187" s="22" t="s">
        <v>213</v>
      </c>
      <c r="C187" s="4">
        <v>76.206352828000007</v>
      </c>
      <c r="D187" s="27" t="str">
        <f t="shared" si="25"/>
        <v>N/A</v>
      </c>
      <c r="E187" s="4">
        <v>75.165280620000004</v>
      </c>
      <c r="F187" s="27" t="str">
        <f t="shared" si="26"/>
        <v>N/A</v>
      </c>
      <c r="G187" s="4">
        <v>70.619859129999995</v>
      </c>
      <c r="H187" s="27" t="str">
        <f t="shared" si="27"/>
        <v>N/A</v>
      </c>
      <c r="I187" s="8">
        <v>-1.37</v>
      </c>
      <c r="J187" s="8">
        <v>-6.05</v>
      </c>
      <c r="K187" s="28" t="s">
        <v>734</v>
      </c>
      <c r="L187" s="105" t="str">
        <f t="shared" si="28"/>
        <v>Yes</v>
      </c>
    </row>
    <row r="188" spans="1:12" x14ac:dyDescent="0.2">
      <c r="A188" s="128" t="s">
        <v>470</v>
      </c>
      <c r="B188" s="22" t="s">
        <v>213</v>
      </c>
      <c r="C188" s="4">
        <v>75.605620154999997</v>
      </c>
      <c r="D188" s="27" t="str">
        <f t="shared" si="25"/>
        <v>N/A</v>
      </c>
      <c r="E188" s="4">
        <v>78.219742905999993</v>
      </c>
      <c r="F188" s="27" t="str">
        <f t="shared" si="26"/>
        <v>N/A</v>
      </c>
      <c r="G188" s="4">
        <v>78.407720144999999</v>
      </c>
      <c r="H188" s="27" t="str">
        <f t="shared" si="27"/>
        <v>N/A</v>
      </c>
      <c r="I188" s="8">
        <v>3.4580000000000002</v>
      </c>
      <c r="J188" s="8">
        <v>0.24030000000000001</v>
      </c>
      <c r="K188" s="28" t="s">
        <v>734</v>
      </c>
      <c r="L188" s="105" t="str">
        <f t="shared" si="28"/>
        <v>Yes</v>
      </c>
    </row>
    <row r="189" spans="1:12" x14ac:dyDescent="0.2">
      <c r="A189" s="128" t="s">
        <v>471</v>
      </c>
      <c r="B189" s="22" t="s">
        <v>213</v>
      </c>
      <c r="C189" s="4">
        <v>85.637352187000005</v>
      </c>
      <c r="D189" s="27" t="str">
        <f t="shared" si="25"/>
        <v>N/A</v>
      </c>
      <c r="E189" s="4">
        <v>86.902508706999996</v>
      </c>
      <c r="F189" s="27" t="str">
        <f t="shared" si="26"/>
        <v>N/A</v>
      </c>
      <c r="G189" s="4">
        <v>85.546151477999999</v>
      </c>
      <c r="H189" s="27" t="str">
        <f t="shared" si="27"/>
        <v>N/A</v>
      </c>
      <c r="I189" s="8">
        <v>1.4770000000000001</v>
      </c>
      <c r="J189" s="8">
        <v>-1.56</v>
      </c>
      <c r="K189" s="28" t="s">
        <v>734</v>
      </c>
      <c r="L189" s="105" t="str">
        <f t="shared" si="28"/>
        <v>Yes</v>
      </c>
    </row>
    <row r="190" spans="1:12" x14ac:dyDescent="0.2">
      <c r="A190" s="128" t="s">
        <v>472</v>
      </c>
      <c r="B190" s="22" t="s">
        <v>213</v>
      </c>
      <c r="C190" s="4">
        <v>59.791701459000002</v>
      </c>
      <c r="D190" s="27" t="str">
        <f t="shared" si="25"/>
        <v>N/A</v>
      </c>
      <c r="E190" s="4">
        <v>55.142299975</v>
      </c>
      <c r="F190" s="27" t="str">
        <f t="shared" si="26"/>
        <v>N/A</v>
      </c>
      <c r="G190" s="4">
        <v>44.300445744999998</v>
      </c>
      <c r="H190" s="27" t="str">
        <f t="shared" si="27"/>
        <v>N/A</v>
      </c>
      <c r="I190" s="8">
        <v>-7.78</v>
      </c>
      <c r="J190" s="8">
        <v>-19.7</v>
      </c>
      <c r="K190" s="28" t="s">
        <v>734</v>
      </c>
      <c r="L190" s="105" t="str">
        <f t="shared" si="28"/>
        <v>Yes</v>
      </c>
    </row>
    <row r="191" spans="1:12" x14ac:dyDescent="0.2">
      <c r="A191" s="128" t="s">
        <v>473</v>
      </c>
      <c r="B191" s="22" t="s">
        <v>213</v>
      </c>
      <c r="C191" s="4">
        <v>51.625207297000003</v>
      </c>
      <c r="D191" s="27" t="str">
        <f t="shared" si="25"/>
        <v>N/A</v>
      </c>
      <c r="E191" s="4">
        <v>47.198405416999996</v>
      </c>
      <c r="F191" s="27" t="str">
        <f t="shared" si="26"/>
        <v>N/A</v>
      </c>
      <c r="G191" s="4">
        <v>42.210928287000002</v>
      </c>
      <c r="H191" s="27" t="str">
        <f t="shared" si="27"/>
        <v>N/A</v>
      </c>
      <c r="I191" s="8">
        <v>-8.57</v>
      </c>
      <c r="J191" s="8">
        <v>-10.6</v>
      </c>
      <c r="K191" s="28" t="s">
        <v>734</v>
      </c>
      <c r="L191" s="105" t="str">
        <f t="shared" si="28"/>
        <v>Yes</v>
      </c>
    </row>
    <row r="192" spans="1:12" x14ac:dyDescent="0.2">
      <c r="A192" s="128" t="s">
        <v>1342</v>
      </c>
      <c r="B192" s="22" t="s">
        <v>213</v>
      </c>
      <c r="C192" s="23">
        <v>10.65507334</v>
      </c>
      <c r="D192" s="27" t="str">
        <f t="shared" si="25"/>
        <v>N/A</v>
      </c>
      <c r="E192" s="23">
        <v>10.746524816000001</v>
      </c>
      <c r="F192" s="27" t="str">
        <f t="shared" si="26"/>
        <v>N/A</v>
      </c>
      <c r="G192" s="23">
        <v>11.040330647999999</v>
      </c>
      <c r="H192" s="27" t="str">
        <f t="shared" si="27"/>
        <v>N/A</v>
      </c>
      <c r="I192" s="8">
        <v>0.85829999999999995</v>
      </c>
      <c r="J192" s="8">
        <v>2.734</v>
      </c>
      <c r="K192" s="28" t="s">
        <v>734</v>
      </c>
      <c r="L192" s="105" t="str">
        <f t="shared" si="28"/>
        <v>Yes</v>
      </c>
    </row>
    <row r="193" spans="1:12" x14ac:dyDescent="0.2">
      <c r="A193" s="128" t="s">
        <v>1343</v>
      </c>
      <c r="B193" s="22" t="s">
        <v>213</v>
      </c>
      <c r="C193" s="23">
        <v>7.8741007194000003</v>
      </c>
      <c r="D193" s="27" t="str">
        <f t="shared" si="25"/>
        <v>N/A</v>
      </c>
      <c r="E193" s="23">
        <v>8.3840707964999996</v>
      </c>
      <c r="F193" s="27" t="str">
        <f t="shared" si="26"/>
        <v>N/A</v>
      </c>
      <c r="G193" s="23">
        <v>8.3731092437000001</v>
      </c>
      <c r="H193" s="27" t="str">
        <f t="shared" si="27"/>
        <v>N/A</v>
      </c>
      <c r="I193" s="8">
        <v>6.4770000000000003</v>
      </c>
      <c r="J193" s="8">
        <v>-0.13100000000000001</v>
      </c>
      <c r="K193" s="28" t="s">
        <v>734</v>
      </c>
      <c r="L193" s="105" t="str">
        <f t="shared" si="28"/>
        <v>Yes</v>
      </c>
    </row>
    <row r="194" spans="1:12" x14ac:dyDescent="0.2">
      <c r="A194" s="128" t="s">
        <v>1344</v>
      </c>
      <c r="B194" s="22" t="s">
        <v>213</v>
      </c>
      <c r="C194" s="23">
        <v>12.201055392000001</v>
      </c>
      <c r="D194" s="27" t="str">
        <f t="shared" si="25"/>
        <v>N/A</v>
      </c>
      <c r="E194" s="23">
        <v>12.273054487</v>
      </c>
      <c r="F194" s="27" t="str">
        <f t="shared" si="26"/>
        <v>N/A</v>
      </c>
      <c r="G194" s="23">
        <v>12.517165041</v>
      </c>
      <c r="H194" s="27" t="str">
        <f t="shared" si="27"/>
        <v>N/A</v>
      </c>
      <c r="I194" s="8">
        <v>0.59009999999999996</v>
      </c>
      <c r="J194" s="8">
        <v>1.9890000000000001</v>
      </c>
      <c r="K194" s="28" t="s">
        <v>734</v>
      </c>
      <c r="L194" s="105" t="str">
        <f t="shared" si="28"/>
        <v>Yes</v>
      </c>
    </row>
    <row r="195" spans="1:12" x14ac:dyDescent="0.2">
      <c r="A195" s="128" t="s">
        <v>1345</v>
      </c>
      <c r="B195" s="22" t="s">
        <v>213</v>
      </c>
      <c r="C195" s="23">
        <v>3.980338111</v>
      </c>
      <c r="D195" s="27" t="str">
        <f t="shared" si="25"/>
        <v>N/A</v>
      </c>
      <c r="E195" s="23">
        <v>4.0032697547999998</v>
      </c>
      <c r="F195" s="27" t="str">
        <f t="shared" si="26"/>
        <v>N/A</v>
      </c>
      <c r="G195" s="23">
        <v>3.9230769231</v>
      </c>
      <c r="H195" s="27" t="str">
        <f t="shared" si="27"/>
        <v>N/A</v>
      </c>
      <c r="I195" s="8">
        <v>0.57609999999999995</v>
      </c>
      <c r="J195" s="8">
        <v>-2</v>
      </c>
      <c r="K195" s="28" t="s">
        <v>734</v>
      </c>
      <c r="L195" s="105" t="str">
        <f t="shared" si="28"/>
        <v>Yes</v>
      </c>
    </row>
    <row r="196" spans="1:12" x14ac:dyDescent="0.2">
      <c r="A196" s="128" t="s">
        <v>1346</v>
      </c>
      <c r="B196" s="22" t="s">
        <v>213</v>
      </c>
      <c r="C196" s="23">
        <v>3.6166868198</v>
      </c>
      <c r="D196" s="27" t="str">
        <f t="shared" si="25"/>
        <v>N/A</v>
      </c>
      <c r="E196" s="23">
        <v>3.8438303342000002</v>
      </c>
      <c r="F196" s="27" t="str">
        <f t="shared" si="26"/>
        <v>N/A</v>
      </c>
      <c r="G196" s="23">
        <v>3.8243681140999999</v>
      </c>
      <c r="H196" s="27" t="str">
        <f t="shared" si="27"/>
        <v>N/A</v>
      </c>
      <c r="I196" s="8">
        <v>6.28</v>
      </c>
      <c r="J196" s="8">
        <v>-0.50600000000000001</v>
      </c>
      <c r="K196" s="28" t="s">
        <v>734</v>
      </c>
      <c r="L196" s="105" t="str">
        <f t="shared" si="28"/>
        <v>Yes</v>
      </c>
    </row>
    <row r="197" spans="1:12" x14ac:dyDescent="0.2">
      <c r="A197" s="128" t="s">
        <v>1347</v>
      </c>
      <c r="B197" s="22" t="s">
        <v>213</v>
      </c>
      <c r="C197" s="23">
        <v>224.10067114</v>
      </c>
      <c r="D197" s="27" t="str">
        <f t="shared" si="25"/>
        <v>N/A</v>
      </c>
      <c r="E197" s="23">
        <v>227.98422550000001</v>
      </c>
      <c r="F197" s="27" t="str">
        <f t="shared" si="26"/>
        <v>N/A</v>
      </c>
      <c r="G197" s="23">
        <v>233.97619684</v>
      </c>
      <c r="H197" s="27" t="str">
        <f t="shared" si="27"/>
        <v>N/A</v>
      </c>
      <c r="I197" s="8">
        <v>1.7330000000000001</v>
      </c>
      <c r="J197" s="8">
        <v>2.6280000000000001</v>
      </c>
      <c r="K197" s="28" t="s">
        <v>734</v>
      </c>
      <c r="L197" s="105" t="str">
        <f t="shared" si="28"/>
        <v>Yes</v>
      </c>
    </row>
    <row r="198" spans="1:12" x14ac:dyDescent="0.2">
      <c r="A198" s="128" t="s">
        <v>1348</v>
      </c>
      <c r="B198" s="22" t="s">
        <v>213</v>
      </c>
      <c r="C198" s="23">
        <v>251.17808219</v>
      </c>
      <c r="D198" s="27" t="str">
        <f t="shared" si="25"/>
        <v>N/A</v>
      </c>
      <c r="E198" s="23">
        <v>239.09940358</v>
      </c>
      <c r="F198" s="27" t="str">
        <f t="shared" si="26"/>
        <v>N/A</v>
      </c>
      <c r="G198" s="23">
        <v>249.68065268000001</v>
      </c>
      <c r="H198" s="27" t="str">
        <f t="shared" si="27"/>
        <v>N/A</v>
      </c>
      <c r="I198" s="8">
        <v>-4.8099999999999996</v>
      </c>
      <c r="J198" s="8">
        <v>4.4249999999999998</v>
      </c>
      <c r="K198" s="28" t="s">
        <v>734</v>
      </c>
      <c r="L198" s="105" t="str">
        <f t="shared" si="28"/>
        <v>Yes</v>
      </c>
    </row>
    <row r="199" spans="1:12" x14ac:dyDescent="0.2">
      <c r="A199" s="128" t="s">
        <v>1349</v>
      </c>
      <c r="B199" s="22" t="s">
        <v>213</v>
      </c>
      <c r="C199" s="23">
        <v>219.98632173999999</v>
      </c>
      <c r="D199" s="27" t="str">
        <f t="shared" si="25"/>
        <v>N/A</v>
      </c>
      <c r="E199" s="23">
        <v>226.32223543000001</v>
      </c>
      <c r="F199" s="27" t="str">
        <f t="shared" si="26"/>
        <v>N/A</v>
      </c>
      <c r="G199" s="23">
        <v>231.9407855</v>
      </c>
      <c r="H199" s="27" t="str">
        <f t="shared" si="27"/>
        <v>N/A</v>
      </c>
      <c r="I199" s="8">
        <v>2.88</v>
      </c>
      <c r="J199" s="8">
        <v>2.4830000000000001</v>
      </c>
      <c r="K199" s="28" t="s">
        <v>734</v>
      </c>
      <c r="L199" s="105" t="str">
        <f t="shared" si="28"/>
        <v>Yes</v>
      </c>
    </row>
    <row r="200" spans="1:12" x14ac:dyDescent="0.2">
      <c r="A200" s="128" t="s">
        <v>1350</v>
      </c>
      <c r="B200" s="22" t="s">
        <v>213</v>
      </c>
      <c r="C200" s="23" t="s">
        <v>1748</v>
      </c>
      <c r="D200" s="27" t="str">
        <f t="shared" si="25"/>
        <v>N/A</v>
      </c>
      <c r="E200" s="23" t="s">
        <v>1748</v>
      </c>
      <c r="F200" s="27" t="str">
        <f t="shared" si="26"/>
        <v>N/A</v>
      </c>
      <c r="G200" s="23" t="s">
        <v>1748</v>
      </c>
      <c r="H200" s="27" t="str">
        <f t="shared" si="27"/>
        <v>N/A</v>
      </c>
      <c r="I200" s="8" t="s">
        <v>1748</v>
      </c>
      <c r="J200" s="8" t="s">
        <v>1748</v>
      </c>
      <c r="K200" s="28" t="s">
        <v>734</v>
      </c>
      <c r="L200" s="105" t="str">
        <f t="shared" si="28"/>
        <v>N/A</v>
      </c>
    </row>
    <row r="201" spans="1:12" x14ac:dyDescent="0.2">
      <c r="A201" s="128" t="s">
        <v>1351</v>
      </c>
      <c r="B201" s="22" t="s">
        <v>213</v>
      </c>
      <c r="C201" s="23" t="s">
        <v>1748</v>
      </c>
      <c r="D201" s="27" t="str">
        <f t="shared" si="25"/>
        <v>N/A</v>
      </c>
      <c r="E201" s="23" t="s">
        <v>1748</v>
      </c>
      <c r="F201" s="27" t="str">
        <f t="shared" si="26"/>
        <v>N/A</v>
      </c>
      <c r="G201" s="23" t="s">
        <v>1748</v>
      </c>
      <c r="H201" s="27" t="str">
        <f t="shared" si="27"/>
        <v>N/A</v>
      </c>
      <c r="I201" s="8" t="s">
        <v>1748</v>
      </c>
      <c r="J201" s="8" t="s">
        <v>1748</v>
      </c>
      <c r="K201" s="28" t="s">
        <v>734</v>
      </c>
      <c r="L201" s="105" t="str">
        <f t="shared" si="28"/>
        <v>N/A</v>
      </c>
    </row>
    <row r="202" spans="1:12" x14ac:dyDescent="0.2">
      <c r="A202" s="128" t="s">
        <v>28</v>
      </c>
      <c r="B202" s="22" t="s">
        <v>213</v>
      </c>
      <c r="C202" s="4">
        <v>0.71994632759999999</v>
      </c>
      <c r="D202" s="27" t="str">
        <f t="shared" si="25"/>
        <v>N/A</v>
      </c>
      <c r="E202" s="4">
        <v>0.69097748599999997</v>
      </c>
      <c r="F202" s="27" t="str">
        <f t="shared" si="26"/>
        <v>N/A</v>
      </c>
      <c r="G202" s="4">
        <v>0.63215728869999999</v>
      </c>
      <c r="H202" s="27" t="str">
        <f t="shared" si="27"/>
        <v>N/A</v>
      </c>
      <c r="I202" s="8">
        <v>-4.0199999999999996</v>
      </c>
      <c r="J202" s="8">
        <v>-8.51</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20</v>
      </c>
      <c r="H203" s="27" t="str">
        <f t="shared" ref="H203:H213" si="31">IF($B203="N/A","N/A",IF(G203&gt;10,"No",IF(G203&lt;-10,"No","Yes")))</f>
        <v>N/A</v>
      </c>
      <c r="I203" s="8">
        <v>0</v>
      </c>
      <c r="J203" s="8">
        <v>81.819999999999993</v>
      </c>
      <c r="K203" s="10" t="s">
        <v>213</v>
      </c>
      <c r="L203" s="105" t="str">
        <f t="shared" ref="L203:L213" si="32">IF(J203="Div by 0", "N/A", IF(K203="N/A","N/A", IF(J203&gt;VALUE(MID(K203,1,2)), "No", IF(J203&lt;-1*VALUE(MID(K203,1,2)), "No", "Yes"))))</f>
        <v>N/A</v>
      </c>
    </row>
    <row r="204" spans="1:12" x14ac:dyDescent="0.2">
      <c r="A204" s="128" t="s">
        <v>124</v>
      </c>
      <c r="B204" s="22" t="s">
        <v>213</v>
      </c>
      <c r="C204" s="23">
        <v>60</v>
      </c>
      <c r="D204" s="27" t="str">
        <f t="shared" si="29"/>
        <v>N/A</v>
      </c>
      <c r="E204" s="23">
        <v>64</v>
      </c>
      <c r="F204" s="27" t="str">
        <f t="shared" si="30"/>
        <v>N/A</v>
      </c>
      <c r="G204" s="23">
        <v>71</v>
      </c>
      <c r="H204" s="27" t="str">
        <f t="shared" si="31"/>
        <v>N/A</v>
      </c>
      <c r="I204" s="8">
        <v>6.6669999999999998</v>
      </c>
      <c r="J204" s="8">
        <v>10.94</v>
      </c>
      <c r="K204" s="10" t="s">
        <v>213</v>
      </c>
      <c r="L204" s="105" t="str">
        <f t="shared" si="32"/>
        <v>N/A</v>
      </c>
    </row>
    <row r="205" spans="1:12" ht="25.5" x14ac:dyDescent="0.2">
      <c r="A205" s="128" t="s">
        <v>1599</v>
      </c>
      <c r="B205" s="22" t="s">
        <v>213</v>
      </c>
      <c r="C205" s="23">
        <v>28</v>
      </c>
      <c r="D205" s="27" t="str">
        <f t="shared" si="29"/>
        <v>N/A</v>
      </c>
      <c r="E205" s="23">
        <v>35</v>
      </c>
      <c r="F205" s="27" t="str">
        <f t="shared" si="30"/>
        <v>N/A</v>
      </c>
      <c r="G205" s="23">
        <v>35</v>
      </c>
      <c r="H205" s="27" t="str">
        <f t="shared" si="31"/>
        <v>N/A</v>
      </c>
      <c r="I205" s="8">
        <v>25</v>
      </c>
      <c r="J205" s="8">
        <v>0</v>
      </c>
      <c r="K205" s="10" t="s">
        <v>213</v>
      </c>
      <c r="L205" s="105" t="str">
        <f t="shared" si="32"/>
        <v>N/A</v>
      </c>
    </row>
    <row r="206" spans="1:12" ht="25.5" x14ac:dyDescent="0.2">
      <c r="A206" s="128" t="s">
        <v>1352</v>
      </c>
      <c r="B206" s="22" t="s">
        <v>213</v>
      </c>
      <c r="C206" s="23">
        <v>0</v>
      </c>
      <c r="D206" s="27" t="str">
        <f t="shared" si="29"/>
        <v>N/A</v>
      </c>
      <c r="E206" s="23">
        <v>0</v>
      </c>
      <c r="F206" s="27" t="str">
        <f t="shared" si="30"/>
        <v>N/A</v>
      </c>
      <c r="G206" s="23">
        <v>11</v>
      </c>
      <c r="H206" s="27" t="str">
        <f t="shared" si="31"/>
        <v>N/A</v>
      </c>
      <c r="I206" s="8" t="s">
        <v>1748</v>
      </c>
      <c r="J206" s="8" t="s">
        <v>1748</v>
      </c>
      <c r="K206" s="10" t="s">
        <v>213</v>
      </c>
      <c r="L206" s="105" t="str">
        <f t="shared" si="32"/>
        <v>N/A</v>
      </c>
    </row>
    <row r="207" spans="1:12" x14ac:dyDescent="0.2">
      <c r="A207" s="128" t="s">
        <v>1600</v>
      </c>
      <c r="B207" s="22" t="s">
        <v>213</v>
      </c>
      <c r="C207" s="23">
        <v>59</v>
      </c>
      <c r="D207" s="27" t="str">
        <f t="shared" si="29"/>
        <v>N/A</v>
      </c>
      <c r="E207" s="23">
        <v>60</v>
      </c>
      <c r="F207" s="27" t="str">
        <f t="shared" si="30"/>
        <v>N/A</v>
      </c>
      <c r="G207" s="23">
        <v>86</v>
      </c>
      <c r="H207" s="27" t="str">
        <f t="shared" si="31"/>
        <v>N/A</v>
      </c>
      <c r="I207" s="8">
        <v>1.6950000000000001</v>
      </c>
      <c r="J207" s="8">
        <v>43.33</v>
      </c>
      <c r="K207" s="10" t="s">
        <v>213</v>
      </c>
      <c r="L207" s="105" t="str">
        <f t="shared" si="32"/>
        <v>N/A</v>
      </c>
    </row>
    <row r="208" spans="1:12" x14ac:dyDescent="0.2">
      <c r="A208" s="128" t="s">
        <v>1601</v>
      </c>
      <c r="B208" s="22" t="s">
        <v>213</v>
      </c>
      <c r="C208" s="23">
        <v>14</v>
      </c>
      <c r="D208" s="27" t="str">
        <f t="shared" si="29"/>
        <v>N/A</v>
      </c>
      <c r="E208" s="23">
        <v>39</v>
      </c>
      <c r="F208" s="27" t="str">
        <f t="shared" si="30"/>
        <v>N/A</v>
      </c>
      <c r="G208" s="23">
        <v>65</v>
      </c>
      <c r="H208" s="27" t="str">
        <f t="shared" si="31"/>
        <v>N/A</v>
      </c>
      <c r="I208" s="8">
        <v>178.6</v>
      </c>
      <c r="J208" s="8">
        <v>66.67</v>
      </c>
      <c r="K208" s="10" t="s">
        <v>213</v>
      </c>
      <c r="L208" s="105" t="str">
        <f t="shared" si="32"/>
        <v>N/A</v>
      </c>
    </row>
    <row r="209" spans="1:12" x14ac:dyDescent="0.2">
      <c r="A209" s="128" t="s">
        <v>125</v>
      </c>
      <c r="B209" s="22" t="s">
        <v>213</v>
      </c>
      <c r="C209" s="29">
        <v>3580445</v>
      </c>
      <c r="D209" s="27" t="str">
        <f t="shared" si="29"/>
        <v>N/A</v>
      </c>
      <c r="E209" s="29">
        <v>2729335</v>
      </c>
      <c r="F209" s="27" t="str">
        <f t="shared" si="30"/>
        <v>N/A</v>
      </c>
      <c r="G209" s="29">
        <v>3641244</v>
      </c>
      <c r="H209" s="27" t="str">
        <f t="shared" si="31"/>
        <v>N/A</v>
      </c>
      <c r="I209" s="8">
        <v>-23.8</v>
      </c>
      <c r="J209" s="8">
        <v>33.409999999999997</v>
      </c>
      <c r="K209" s="10" t="s">
        <v>213</v>
      </c>
      <c r="L209" s="105" t="str">
        <f t="shared" si="32"/>
        <v>N/A</v>
      </c>
    </row>
    <row r="210" spans="1:12" x14ac:dyDescent="0.2">
      <c r="A210" s="168" t="s">
        <v>1596</v>
      </c>
      <c r="B210" s="22" t="s">
        <v>213</v>
      </c>
      <c r="C210" s="29">
        <v>3550408</v>
      </c>
      <c r="D210" s="27" t="str">
        <f t="shared" si="29"/>
        <v>N/A</v>
      </c>
      <c r="E210" s="29">
        <v>2477908</v>
      </c>
      <c r="F210" s="27" t="str">
        <f t="shared" si="30"/>
        <v>N/A</v>
      </c>
      <c r="G210" s="29">
        <v>2759517</v>
      </c>
      <c r="H210" s="27" t="str">
        <f t="shared" si="31"/>
        <v>N/A</v>
      </c>
      <c r="I210" s="8">
        <v>-30.2</v>
      </c>
      <c r="J210" s="8">
        <v>11.36</v>
      </c>
      <c r="K210" s="10" t="s">
        <v>213</v>
      </c>
      <c r="L210" s="105" t="str">
        <f t="shared" si="32"/>
        <v>N/A</v>
      </c>
    </row>
    <row r="211" spans="1:12" x14ac:dyDescent="0.2">
      <c r="A211" s="168" t="s">
        <v>1353</v>
      </c>
      <c r="B211" s="22" t="s">
        <v>213</v>
      </c>
      <c r="C211" s="29">
        <v>187177</v>
      </c>
      <c r="D211" s="27" t="str">
        <f t="shared" si="29"/>
        <v>N/A</v>
      </c>
      <c r="E211" s="29">
        <v>172681</v>
      </c>
      <c r="F211" s="27" t="str">
        <f t="shared" si="30"/>
        <v>N/A</v>
      </c>
      <c r="G211" s="29">
        <v>202776</v>
      </c>
      <c r="H211" s="27" t="str">
        <f t="shared" si="31"/>
        <v>N/A</v>
      </c>
      <c r="I211" s="8">
        <v>-7.74</v>
      </c>
      <c r="J211" s="8">
        <v>17.43</v>
      </c>
      <c r="K211" s="10" t="s">
        <v>213</v>
      </c>
      <c r="L211" s="105" t="str">
        <f t="shared" si="32"/>
        <v>N/A</v>
      </c>
    </row>
    <row r="212" spans="1:12" x14ac:dyDescent="0.2">
      <c r="A212" s="168" t="s">
        <v>1590</v>
      </c>
      <c r="B212" s="22" t="s">
        <v>213</v>
      </c>
      <c r="C212" s="29">
        <v>1374713</v>
      </c>
      <c r="D212" s="27" t="str">
        <f t="shared" si="29"/>
        <v>N/A</v>
      </c>
      <c r="E212" s="29">
        <v>1810462</v>
      </c>
      <c r="F212" s="27" t="str">
        <f t="shared" si="30"/>
        <v>N/A</v>
      </c>
      <c r="G212" s="29">
        <v>2729006</v>
      </c>
      <c r="H212" s="27" t="str">
        <f t="shared" si="31"/>
        <v>N/A</v>
      </c>
      <c r="I212" s="8">
        <v>31.7</v>
      </c>
      <c r="J212" s="8">
        <v>50.74</v>
      </c>
      <c r="K212" s="10" t="s">
        <v>213</v>
      </c>
      <c r="L212" s="105" t="str">
        <f t="shared" si="32"/>
        <v>N/A</v>
      </c>
    </row>
    <row r="213" spans="1:12" x14ac:dyDescent="0.2">
      <c r="A213" s="168" t="s">
        <v>1591</v>
      </c>
      <c r="B213" s="22" t="s">
        <v>213</v>
      </c>
      <c r="C213" s="29">
        <v>292439</v>
      </c>
      <c r="D213" s="27" t="str">
        <f t="shared" si="29"/>
        <v>N/A</v>
      </c>
      <c r="E213" s="29">
        <v>453410</v>
      </c>
      <c r="F213" s="27" t="str">
        <f t="shared" si="30"/>
        <v>N/A</v>
      </c>
      <c r="G213" s="29">
        <v>408589</v>
      </c>
      <c r="H213" s="27" t="str">
        <f t="shared" si="31"/>
        <v>N/A</v>
      </c>
      <c r="I213" s="8">
        <v>55.04</v>
      </c>
      <c r="J213" s="8">
        <v>-9.89</v>
      </c>
      <c r="K213" s="10" t="s">
        <v>213</v>
      </c>
      <c r="L213" s="105" t="str">
        <f t="shared" si="32"/>
        <v>N/A</v>
      </c>
    </row>
    <row r="214" spans="1:12" ht="25.5" x14ac:dyDescent="0.2">
      <c r="A214" s="128" t="s">
        <v>1354</v>
      </c>
      <c r="B214" s="22" t="s">
        <v>213</v>
      </c>
      <c r="C214" s="29">
        <v>191136</v>
      </c>
      <c r="D214" s="27" t="str">
        <f t="shared" ref="D214:D228" si="33">IF($B214="N/A","N/A",IF(C214&gt;10,"No",IF(C214&lt;-10,"No","Yes")))</f>
        <v>N/A</v>
      </c>
      <c r="E214" s="29">
        <v>189566</v>
      </c>
      <c r="F214" s="27" t="str">
        <f t="shared" ref="F214:F228" si="34">IF($B214="N/A","N/A",IF(E214&gt;10,"No",IF(E214&lt;-10,"No","Yes")))</f>
        <v>N/A</v>
      </c>
      <c r="G214" s="29">
        <v>157774</v>
      </c>
      <c r="H214" s="27" t="str">
        <f t="shared" ref="H214:H228" si="35">IF($B214="N/A","N/A",IF(G214&gt;10,"No",IF(G214&lt;-10,"No","Yes")))</f>
        <v>N/A</v>
      </c>
      <c r="I214" s="8">
        <v>-0.82099999999999995</v>
      </c>
      <c r="J214" s="8">
        <v>-16.8</v>
      </c>
      <c r="K214" s="28" t="s">
        <v>734</v>
      </c>
      <c r="L214" s="105" t="str">
        <f t="shared" ref="L214:L228" si="36">IF(J214="Div by 0", "N/A", IF(K214="N/A","N/A", IF(J214&gt;VALUE(MID(K214,1,2)), "No", IF(J214&lt;-1*VALUE(MID(K214,1,2)), "No", "Yes"))))</f>
        <v>Yes</v>
      </c>
    </row>
    <row r="215" spans="1:12" x14ac:dyDescent="0.2">
      <c r="A215" s="136" t="s">
        <v>646</v>
      </c>
      <c r="B215" s="22" t="s">
        <v>213</v>
      </c>
      <c r="C215" s="23">
        <v>1787</v>
      </c>
      <c r="D215" s="27" t="str">
        <f t="shared" si="33"/>
        <v>N/A</v>
      </c>
      <c r="E215" s="23">
        <v>1849</v>
      </c>
      <c r="F215" s="27" t="str">
        <f t="shared" si="34"/>
        <v>N/A</v>
      </c>
      <c r="G215" s="23">
        <v>1394</v>
      </c>
      <c r="H215" s="27" t="str">
        <f t="shared" si="35"/>
        <v>N/A</v>
      </c>
      <c r="I215" s="8">
        <v>3.47</v>
      </c>
      <c r="J215" s="8">
        <v>-24.6</v>
      </c>
      <c r="K215" s="28" t="s">
        <v>734</v>
      </c>
      <c r="L215" s="105" t="str">
        <f t="shared" si="36"/>
        <v>Yes</v>
      </c>
    </row>
    <row r="216" spans="1:12" ht="25.5" x14ac:dyDescent="0.2">
      <c r="A216" s="137" t="s">
        <v>1355</v>
      </c>
      <c r="B216" s="22" t="s">
        <v>213</v>
      </c>
      <c r="C216" s="29">
        <v>106.95914940999999</v>
      </c>
      <c r="D216" s="27" t="str">
        <f t="shared" si="33"/>
        <v>N/A</v>
      </c>
      <c r="E216" s="29">
        <v>102.52352623</v>
      </c>
      <c r="F216" s="27" t="str">
        <f t="shared" si="34"/>
        <v>N/A</v>
      </c>
      <c r="G216" s="29">
        <v>113.18077475</v>
      </c>
      <c r="H216" s="27" t="str">
        <f t="shared" si="35"/>
        <v>N/A</v>
      </c>
      <c r="I216" s="8">
        <v>-4.1500000000000004</v>
      </c>
      <c r="J216" s="8">
        <v>10.39</v>
      </c>
      <c r="K216" s="28" t="s">
        <v>734</v>
      </c>
      <c r="L216" s="105" t="str">
        <f t="shared" si="36"/>
        <v>Yes</v>
      </c>
    </row>
    <row r="217" spans="1:12" ht="25.5" x14ac:dyDescent="0.2">
      <c r="A217" s="128" t="s">
        <v>1356</v>
      </c>
      <c r="B217" s="22" t="s">
        <v>213</v>
      </c>
      <c r="C217" s="29">
        <v>1670027</v>
      </c>
      <c r="D217" s="27" t="str">
        <f t="shared" si="33"/>
        <v>N/A</v>
      </c>
      <c r="E217" s="29">
        <v>1627076</v>
      </c>
      <c r="F217" s="27" t="str">
        <f t="shared" si="34"/>
        <v>N/A</v>
      </c>
      <c r="G217" s="29">
        <v>1501467</v>
      </c>
      <c r="H217" s="27" t="str">
        <f t="shared" si="35"/>
        <v>N/A</v>
      </c>
      <c r="I217" s="8">
        <v>-2.57</v>
      </c>
      <c r="J217" s="8">
        <v>-7.72</v>
      </c>
      <c r="K217" s="28" t="s">
        <v>734</v>
      </c>
      <c r="L217" s="105" t="str">
        <f t="shared" si="36"/>
        <v>Yes</v>
      </c>
    </row>
    <row r="218" spans="1:12" x14ac:dyDescent="0.2">
      <c r="A218" s="137" t="s">
        <v>513</v>
      </c>
      <c r="B218" s="22" t="s">
        <v>213</v>
      </c>
      <c r="C218" s="23">
        <v>4728</v>
      </c>
      <c r="D218" s="27" t="str">
        <f t="shared" si="33"/>
        <v>N/A</v>
      </c>
      <c r="E218" s="23">
        <v>4676</v>
      </c>
      <c r="F218" s="27" t="str">
        <f t="shared" si="34"/>
        <v>N/A</v>
      </c>
      <c r="G218" s="23">
        <v>4316</v>
      </c>
      <c r="H218" s="27" t="str">
        <f t="shared" si="35"/>
        <v>N/A</v>
      </c>
      <c r="I218" s="8">
        <v>-1.1000000000000001</v>
      </c>
      <c r="J218" s="8">
        <v>-7.7</v>
      </c>
      <c r="K218" s="28" t="s">
        <v>734</v>
      </c>
      <c r="L218" s="105" t="str">
        <f t="shared" si="36"/>
        <v>Yes</v>
      </c>
    </row>
    <row r="219" spans="1:12" ht="25.5" x14ac:dyDescent="0.2">
      <c r="A219" s="128" t="s">
        <v>1357</v>
      </c>
      <c r="B219" s="22" t="s">
        <v>213</v>
      </c>
      <c r="C219" s="29">
        <v>353.22060068000002</v>
      </c>
      <c r="D219" s="27" t="str">
        <f t="shared" si="33"/>
        <v>N/A</v>
      </c>
      <c r="E219" s="29">
        <v>347.96321641999998</v>
      </c>
      <c r="F219" s="27" t="str">
        <f t="shared" si="34"/>
        <v>N/A</v>
      </c>
      <c r="G219" s="29">
        <v>347.8839203</v>
      </c>
      <c r="H219" s="27" t="str">
        <f t="shared" si="35"/>
        <v>N/A</v>
      </c>
      <c r="I219" s="8">
        <v>-1.49</v>
      </c>
      <c r="J219" s="8">
        <v>-2.3E-2</v>
      </c>
      <c r="K219" s="28" t="s">
        <v>734</v>
      </c>
      <c r="L219" s="105" t="str">
        <f t="shared" si="36"/>
        <v>Yes</v>
      </c>
    </row>
    <row r="220" spans="1:12" ht="25.5" x14ac:dyDescent="0.2">
      <c r="A220" s="128" t="s">
        <v>1358</v>
      </c>
      <c r="B220" s="22" t="s">
        <v>213</v>
      </c>
      <c r="C220" s="29">
        <v>5176330</v>
      </c>
      <c r="D220" s="27" t="str">
        <f t="shared" si="33"/>
        <v>N/A</v>
      </c>
      <c r="E220" s="29">
        <v>5470153</v>
      </c>
      <c r="F220" s="27" t="str">
        <f t="shared" si="34"/>
        <v>N/A</v>
      </c>
      <c r="G220" s="29">
        <v>5880119</v>
      </c>
      <c r="H220" s="27" t="str">
        <f t="shared" si="35"/>
        <v>N/A</v>
      </c>
      <c r="I220" s="8">
        <v>5.6760000000000002</v>
      </c>
      <c r="J220" s="8">
        <v>7.4950000000000001</v>
      </c>
      <c r="K220" s="28" t="s">
        <v>734</v>
      </c>
      <c r="L220" s="105" t="str">
        <f t="shared" si="36"/>
        <v>Yes</v>
      </c>
    </row>
    <row r="221" spans="1:12" x14ac:dyDescent="0.2">
      <c r="A221" s="137" t="s">
        <v>514</v>
      </c>
      <c r="B221" s="22" t="s">
        <v>213</v>
      </c>
      <c r="C221" s="23">
        <v>14447</v>
      </c>
      <c r="D221" s="27" t="str">
        <f t="shared" si="33"/>
        <v>N/A</v>
      </c>
      <c r="E221" s="23">
        <v>15329</v>
      </c>
      <c r="F221" s="27" t="str">
        <f t="shared" si="34"/>
        <v>N/A</v>
      </c>
      <c r="G221" s="23">
        <v>16261</v>
      </c>
      <c r="H221" s="27" t="str">
        <f t="shared" si="35"/>
        <v>N/A</v>
      </c>
      <c r="I221" s="8">
        <v>6.1050000000000004</v>
      </c>
      <c r="J221" s="8">
        <v>6.08</v>
      </c>
      <c r="K221" s="28" t="s">
        <v>734</v>
      </c>
      <c r="L221" s="105" t="str">
        <f t="shared" si="36"/>
        <v>Yes</v>
      </c>
    </row>
    <row r="222" spans="1:12" ht="25.5" x14ac:dyDescent="0.2">
      <c r="A222" s="128" t="s">
        <v>1359</v>
      </c>
      <c r="B222" s="22" t="s">
        <v>213</v>
      </c>
      <c r="C222" s="29">
        <v>358.29791652</v>
      </c>
      <c r="D222" s="27" t="str">
        <f t="shared" si="33"/>
        <v>N/A</v>
      </c>
      <c r="E222" s="29">
        <v>356.84995759999998</v>
      </c>
      <c r="F222" s="27" t="str">
        <f t="shared" si="34"/>
        <v>N/A</v>
      </c>
      <c r="G222" s="29">
        <v>361.60869565000002</v>
      </c>
      <c r="H222" s="27" t="str">
        <f t="shared" si="35"/>
        <v>N/A</v>
      </c>
      <c r="I222" s="8">
        <v>-0.40400000000000003</v>
      </c>
      <c r="J222" s="8">
        <v>1.3340000000000001</v>
      </c>
      <c r="K222" s="28" t="s">
        <v>734</v>
      </c>
      <c r="L222" s="105" t="str">
        <f t="shared" si="36"/>
        <v>Yes</v>
      </c>
    </row>
    <row r="223" spans="1:12" ht="25.5" x14ac:dyDescent="0.2">
      <c r="A223" s="128" t="s">
        <v>1360</v>
      </c>
      <c r="B223" s="22" t="s">
        <v>213</v>
      </c>
      <c r="C223" s="29">
        <v>0</v>
      </c>
      <c r="D223" s="27" t="str">
        <f t="shared" si="33"/>
        <v>N/A</v>
      </c>
      <c r="E223" s="29">
        <v>0</v>
      </c>
      <c r="F223" s="27" t="str">
        <f t="shared" si="34"/>
        <v>N/A</v>
      </c>
      <c r="G223" s="29">
        <v>0</v>
      </c>
      <c r="H223" s="27" t="str">
        <f t="shared" si="35"/>
        <v>N/A</v>
      </c>
      <c r="I223" s="8" t="s">
        <v>1748</v>
      </c>
      <c r="J223" s="8" t="s">
        <v>1748</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1748</v>
      </c>
      <c r="J224" s="8" t="s">
        <v>1748</v>
      </c>
      <c r="K224" s="28" t="s">
        <v>734</v>
      </c>
      <c r="L224" s="105" t="str">
        <f t="shared" si="36"/>
        <v>N/A</v>
      </c>
    </row>
    <row r="225" spans="1:12" ht="25.5" x14ac:dyDescent="0.2">
      <c r="A225" s="128" t="s">
        <v>1361</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734</v>
      </c>
      <c r="L225" s="105" t="str">
        <f t="shared" si="36"/>
        <v>N/A</v>
      </c>
    </row>
    <row r="226" spans="1:12" ht="25.5" x14ac:dyDescent="0.2">
      <c r="A226" s="128" t="s">
        <v>1362</v>
      </c>
      <c r="B226" s="22" t="s">
        <v>213</v>
      </c>
      <c r="C226" s="29">
        <v>307503363</v>
      </c>
      <c r="D226" s="27" t="str">
        <f t="shared" si="33"/>
        <v>N/A</v>
      </c>
      <c r="E226" s="29">
        <v>319078237</v>
      </c>
      <c r="F226" s="27" t="str">
        <f t="shared" si="34"/>
        <v>N/A</v>
      </c>
      <c r="G226" s="29">
        <v>330357100</v>
      </c>
      <c r="H226" s="27" t="str">
        <f t="shared" si="35"/>
        <v>N/A</v>
      </c>
      <c r="I226" s="8">
        <v>3.7639999999999998</v>
      </c>
      <c r="J226" s="8">
        <v>3.5350000000000001</v>
      </c>
      <c r="K226" s="28" t="s">
        <v>734</v>
      </c>
      <c r="L226" s="105" t="str">
        <f t="shared" si="36"/>
        <v>Yes</v>
      </c>
    </row>
    <row r="227" spans="1:12" ht="25.5" x14ac:dyDescent="0.2">
      <c r="A227" s="128" t="s">
        <v>516</v>
      </c>
      <c r="B227" s="22" t="s">
        <v>213</v>
      </c>
      <c r="C227" s="23">
        <v>14790</v>
      </c>
      <c r="D227" s="27" t="str">
        <f t="shared" si="33"/>
        <v>N/A</v>
      </c>
      <c r="E227" s="23">
        <v>13878</v>
      </c>
      <c r="F227" s="27" t="str">
        <f t="shared" si="34"/>
        <v>N/A</v>
      </c>
      <c r="G227" s="23">
        <v>13254</v>
      </c>
      <c r="H227" s="27" t="str">
        <f t="shared" si="35"/>
        <v>N/A</v>
      </c>
      <c r="I227" s="8">
        <v>-6.17</v>
      </c>
      <c r="J227" s="8">
        <v>-4.5</v>
      </c>
      <c r="K227" s="28" t="s">
        <v>734</v>
      </c>
      <c r="L227" s="105" t="str">
        <f t="shared" si="36"/>
        <v>Yes</v>
      </c>
    </row>
    <row r="228" spans="1:12" ht="25.5" x14ac:dyDescent="0.2">
      <c r="A228" s="128" t="s">
        <v>1363</v>
      </c>
      <c r="B228" s="22" t="s">
        <v>213</v>
      </c>
      <c r="C228" s="29">
        <v>20791.302434000001</v>
      </c>
      <c r="D228" s="27" t="str">
        <f t="shared" si="33"/>
        <v>N/A</v>
      </c>
      <c r="E228" s="29">
        <v>22991.658523999999</v>
      </c>
      <c r="F228" s="27" t="str">
        <f t="shared" si="34"/>
        <v>N/A</v>
      </c>
      <c r="G228" s="29">
        <v>24925.086766</v>
      </c>
      <c r="H228" s="27" t="str">
        <f t="shared" si="35"/>
        <v>N/A</v>
      </c>
      <c r="I228" s="8">
        <v>10.58</v>
      </c>
      <c r="J228" s="8">
        <v>8.4090000000000007</v>
      </c>
      <c r="K228" s="28" t="s">
        <v>734</v>
      </c>
      <c r="L228" s="105" t="str">
        <f t="shared" si="36"/>
        <v>Yes</v>
      </c>
    </row>
    <row r="229" spans="1:12" x14ac:dyDescent="0.2">
      <c r="A229" s="128" t="s">
        <v>1364</v>
      </c>
      <c r="B229" s="22" t="s">
        <v>213</v>
      </c>
      <c r="C229" s="32">
        <v>350229474</v>
      </c>
      <c r="D229" s="27" t="str">
        <f t="shared" ref="D229:D252" si="37">IF($B229="N/A","N/A",IF(C229&gt;10,"No",IF(C229&lt;-10,"No","Yes")))</f>
        <v>N/A</v>
      </c>
      <c r="E229" s="32">
        <v>359612316</v>
      </c>
      <c r="F229" s="27" t="str">
        <f t="shared" ref="F229:F252" si="38">IF($B229="N/A","N/A",IF(E229&gt;10,"No",IF(E229&lt;-10,"No","Yes")))</f>
        <v>N/A</v>
      </c>
      <c r="G229" s="32">
        <v>373189621</v>
      </c>
      <c r="H229" s="27" t="str">
        <f t="shared" ref="H229:H252" si="39">IF($B229="N/A","N/A",IF(G229&gt;10,"No",IF(G229&lt;-10,"No","Yes")))</f>
        <v>N/A</v>
      </c>
      <c r="I229" s="8">
        <v>2.6789999999999998</v>
      </c>
      <c r="J229" s="8">
        <v>3.7759999999999998</v>
      </c>
      <c r="K229" s="28" t="s">
        <v>734</v>
      </c>
      <c r="L229" s="105" t="str">
        <f t="shared" ref="L229:L252" si="40">IF(J229="Div by 0", "N/A", IF(K229="N/A","N/A", IF(J229&gt;VALUE(MID(K229,1,2)), "No", IF(J229&lt;-1*VALUE(MID(K229,1,2)), "No", "Yes"))))</f>
        <v>Yes</v>
      </c>
    </row>
    <row r="230" spans="1:12" x14ac:dyDescent="0.2">
      <c r="A230" s="137" t="s">
        <v>1365</v>
      </c>
      <c r="B230" s="22" t="s">
        <v>213</v>
      </c>
      <c r="C230" s="31">
        <v>19642</v>
      </c>
      <c r="D230" s="27" t="str">
        <f t="shared" si="37"/>
        <v>N/A</v>
      </c>
      <c r="E230" s="31">
        <v>18844</v>
      </c>
      <c r="F230" s="27" t="str">
        <f t="shared" si="38"/>
        <v>N/A</v>
      </c>
      <c r="G230" s="31">
        <v>18297</v>
      </c>
      <c r="H230" s="27" t="str">
        <f t="shared" si="39"/>
        <v>N/A</v>
      </c>
      <c r="I230" s="8">
        <v>-4.0599999999999996</v>
      </c>
      <c r="J230" s="8">
        <v>-2.9</v>
      </c>
      <c r="K230" s="28" t="s">
        <v>734</v>
      </c>
      <c r="L230" s="105" t="str">
        <f t="shared" si="40"/>
        <v>Yes</v>
      </c>
    </row>
    <row r="231" spans="1:12" x14ac:dyDescent="0.2">
      <c r="A231" s="137" t="s">
        <v>1366</v>
      </c>
      <c r="B231" s="22" t="s">
        <v>213</v>
      </c>
      <c r="C231" s="32">
        <v>17830.642195</v>
      </c>
      <c r="D231" s="27" t="str">
        <f t="shared" si="37"/>
        <v>N/A</v>
      </c>
      <c r="E231" s="32">
        <v>19083.650817000002</v>
      </c>
      <c r="F231" s="27" t="str">
        <f t="shared" si="38"/>
        <v>N/A</v>
      </c>
      <c r="G231" s="32">
        <v>20396.219107000001</v>
      </c>
      <c r="H231" s="27" t="str">
        <f t="shared" si="39"/>
        <v>N/A</v>
      </c>
      <c r="I231" s="8">
        <v>7.0270000000000001</v>
      </c>
      <c r="J231" s="8">
        <v>6.8780000000000001</v>
      </c>
      <c r="K231" s="28" t="s">
        <v>734</v>
      </c>
      <c r="L231" s="105" t="str">
        <f t="shared" si="40"/>
        <v>Yes</v>
      </c>
    </row>
    <row r="232" spans="1:12" ht="25.5" x14ac:dyDescent="0.2">
      <c r="A232" s="137" t="s">
        <v>1367</v>
      </c>
      <c r="B232" s="22" t="s">
        <v>213</v>
      </c>
      <c r="C232" s="32">
        <v>11995.16886</v>
      </c>
      <c r="D232" s="27" t="str">
        <f t="shared" si="37"/>
        <v>N/A</v>
      </c>
      <c r="E232" s="32">
        <v>12029.729896999999</v>
      </c>
      <c r="F232" s="27" t="str">
        <f t="shared" si="38"/>
        <v>N/A</v>
      </c>
      <c r="G232" s="32">
        <v>13651.921985999999</v>
      </c>
      <c r="H232" s="27" t="str">
        <f t="shared" si="39"/>
        <v>N/A</v>
      </c>
      <c r="I232" s="8">
        <v>0.28810000000000002</v>
      </c>
      <c r="J232" s="8">
        <v>13.48</v>
      </c>
      <c r="K232" s="28" t="s">
        <v>734</v>
      </c>
      <c r="L232" s="105" t="str">
        <f t="shared" si="40"/>
        <v>Yes</v>
      </c>
    </row>
    <row r="233" spans="1:12" ht="25.5" x14ac:dyDescent="0.2">
      <c r="A233" s="137" t="s">
        <v>1368</v>
      </c>
      <c r="B233" s="22" t="s">
        <v>213</v>
      </c>
      <c r="C233" s="32">
        <v>17870.065493999999</v>
      </c>
      <c r="D233" s="27" t="str">
        <f t="shared" si="37"/>
        <v>N/A</v>
      </c>
      <c r="E233" s="32">
        <v>19195.453837000001</v>
      </c>
      <c r="F233" s="27" t="str">
        <f t="shared" si="38"/>
        <v>N/A</v>
      </c>
      <c r="G233" s="32">
        <v>20541.234689000001</v>
      </c>
      <c r="H233" s="27" t="str">
        <f t="shared" si="39"/>
        <v>N/A</v>
      </c>
      <c r="I233" s="8">
        <v>7.4169999999999998</v>
      </c>
      <c r="J233" s="8">
        <v>7.0110000000000001</v>
      </c>
      <c r="K233" s="28" t="s">
        <v>734</v>
      </c>
      <c r="L233" s="105" t="str">
        <f t="shared" si="40"/>
        <v>Yes</v>
      </c>
    </row>
    <row r="234" spans="1:12" x14ac:dyDescent="0.2">
      <c r="A234" s="137" t="s">
        <v>1369</v>
      </c>
      <c r="B234" s="22" t="s">
        <v>213</v>
      </c>
      <c r="C234" s="32">
        <v>35204.828125</v>
      </c>
      <c r="D234" s="27" t="str">
        <f t="shared" si="37"/>
        <v>N/A</v>
      </c>
      <c r="E234" s="32">
        <v>32967.752137000003</v>
      </c>
      <c r="F234" s="27" t="str">
        <f t="shared" si="38"/>
        <v>N/A</v>
      </c>
      <c r="G234" s="32">
        <v>32383.380164999999</v>
      </c>
      <c r="H234" s="27" t="str">
        <f t="shared" si="39"/>
        <v>N/A</v>
      </c>
      <c r="I234" s="8">
        <v>-6.35</v>
      </c>
      <c r="J234" s="8">
        <v>-1.77</v>
      </c>
      <c r="K234" s="28" t="s">
        <v>734</v>
      </c>
      <c r="L234" s="105" t="str">
        <f t="shared" si="40"/>
        <v>Yes</v>
      </c>
    </row>
    <row r="235" spans="1:12" ht="25.5" x14ac:dyDescent="0.2">
      <c r="A235" s="137" t="s">
        <v>1370</v>
      </c>
      <c r="B235" s="22" t="s">
        <v>213</v>
      </c>
      <c r="C235" s="32">
        <v>411.77777778000001</v>
      </c>
      <c r="D235" s="27" t="str">
        <f t="shared" si="37"/>
        <v>N/A</v>
      </c>
      <c r="E235" s="32">
        <v>518.61538461999999</v>
      </c>
      <c r="F235" s="27" t="str">
        <f t="shared" si="38"/>
        <v>N/A</v>
      </c>
      <c r="G235" s="32">
        <v>473.5</v>
      </c>
      <c r="H235" s="27" t="str">
        <f t="shared" si="39"/>
        <v>N/A</v>
      </c>
      <c r="I235" s="8">
        <v>25.95</v>
      </c>
      <c r="J235" s="8">
        <v>-8.6999999999999993</v>
      </c>
      <c r="K235" s="28" t="s">
        <v>734</v>
      </c>
      <c r="L235" s="105" t="str">
        <f t="shared" si="40"/>
        <v>Yes</v>
      </c>
    </row>
    <row r="236" spans="1:12" x14ac:dyDescent="0.2">
      <c r="A236" s="137" t="s">
        <v>1371</v>
      </c>
      <c r="B236" s="22" t="s">
        <v>213</v>
      </c>
      <c r="C236" s="27">
        <v>6.6893026328999996</v>
      </c>
      <c r="D236" s="27" t="str">
        <f t="shared" si="37"/>
        <v>N/A</v>
      </c>
      <c r="E236" s="27">
        <v>6.2509744341999998</v>
      </c>
      <c r="F236" s="27" t="str">
        <f t="shared" si="38"/>
        <v>N/A</v>
      </c>
      <c r="G236" s="27">
        <v>5.8446598840000004</v>
      </c>
      <c r="H236" s="27" t="str">
        <f t="shared" si="39"/>
        <v>N/A</v>
      </c>
      <c r="I236" s="8">
        <v>-6.55</v>
      </c>
      <c r="J236" s="8">
        <v>-6.5</v>
      </c>
      <c r="K236" s="28" t="s">
        <v>734</v>
      </c>
      <c r="L236" s="105" t="str">
        <f t="shared" si="40"/>
        <v>Yes</v>
      </c>
    </row>
    <row r="237" spans="1:12" x14ac:dyDescent="0.2">
      <c r="A237" s="137" t="s">
        <v>1372</v>
      </c>
      <c r="B237" s="22" t="s">
        <v>213</v>
      </c>
      <c r="C237" s="27">
        <v>11.046511627999999</v>
      </c>
      <c r="D237" s="27" t="str">
        <f t="shared" si="37"/>
        <v>N/A</v>
      </c>
      <c r="E237" s="27">
        <v>11.763279166</v>
      </c>
      <c r="F237" s="27" t="str">
        <f t="shared" si="38"/>
        <v>N/A</v>
      </c>
      <c r="G237" s="27">
        <v>13.606755127</v>
      </c>
      <c r="H237" s="27" t="str">
        <f t="shared" si="39"/>
        <v>N/A</v>
      </c>
      <c r="I237" s="8">
        <v>6.4889999999999999</v>
      </c>
      <c r="J237" s="8">
        <v>15.67</v>
      </c>
      <c r="K237" s="28" t="s">
        <v>734</v>
      </c>
      <c r="L237" s="105" t="str">
        <f t="shared" si="40"/>
        <v>Yes</v>
      </c>
    </row>
    <row r="238" spans="1:12" x14ac:dyDescent="0.2">
      <c r="A238" s="136" t="s">
        <v>1373</v>
      </c>
      <c r="B238" s="22" t="s">
        <v>213</v>
      </c>
      <c r="C238" s="27">
        <v>9.8404035392000004</v>
      </c>
      <c r="D238" s="27" t="str">
        <f t="shared" si="37"/>
        <v>N/A</v>
      </c>
      <c r="E238" s="27">
        <v>9.3500751431999998</v>
      </c>
      <c r="F238" s="27" t="str">
        <f t="shared" si="38"/>
        <v>N/A</v>
      </c>
      <c r="G238" s="27">
        <v>8.8835728093000004</v>
      </c>
      <c r="H238" s="27" t="str">
        <f t="shared" si="39"/>
        <v>N/A</v>
      </c>
      <c r="I238" s="8">
        <v>-4.9800000000000004</v>
      </c>
      <c r="J238" s="8">
        <v>-4.99</v>
      </c>
      <c r="K238" s="28" t="s">
        <v>734</v>
      </c>
      <c r="L238" s="105" t="str">
        <f t="shared" si="40"/>
        <v>Yes</v>
      </c>
    </row>
    <row r="239" spans="1:12" x14ac:dyDescent="0.2">
      <c r="A239" s="136" t="s">
        <v>1374</v>
      </c>
      <c r="B239" s="22" t="s">
        <v>213</v>
      </c>
      <c r="C239" s="27">
        <v>0.1943310003</v>
      </c>
      <c r="D239" s="27" t="str">
        <f t="shared" si="37"/>
        <v>N/A</v>
      </c>
      <c r="E239" s="27">
        <v>0.16533363479999999</v>
      </c>
      <c r="F239" s="27" t="str">
        <f t="shared" si="38"/>
        <v>N/A</v>
      </c>
      <c r="G239" s="27">
        <v>0.16100059880000001</v>
      </c>
      <c r="H239" s="27" t="str">
        <f t="shared" si="39"/>
        <v>N/A</v>
      </c>
      <c r="I239" s="8">
        <v>-14.9</v>
      </c>
      <c r="J239" s="8">
        <v>-2.62</v>
      </c>
      <c r="K239" s="28" t="s">
        <v>734</v>
      </c>
      <c r="L239" s="105" t="str">
        <f t="shared" si="40"/>
        <v>Yes</v>
      </c>
    </row>
    <row r="240" spans="1:12" x14ac:dyDescent="0.2">
      <c r="A240" s="136" t="s">
        <v>1375</v>
      </c>
      <c r="B240" s="22" t="s">
        <v>213</v>
      </c>
      <c r="C240" s="27">
        <v>5.9701492500000002E-2</v>
      </c>
      <c r="D240" s="27" t="str">
        <f t="shared" si="37"/>
        <v>N/A</v>
      </c>
      <c r="E240" s="27">
        <v>4.11301294E-2</v>
      </c>
      <c r="F240" s="27" t="str">
        <f t="shared" si="38"/>
        <v>N/A</v>
      </c>
      <c r="G240" s="27">
        <v>2.80788454E-2</v>
      </c>
      <c r="H240" s="27" t="str">
        <f t="shared" si="39"/>
        <v>N/A</v>
      </c>
      <c r="I240" s="8">
        <v>-31.1</v>
      </c>
      <c r="J240" s="8">
        <v>-31.7</v>
      </c>
      <c r="K240" s="28" t="s">
        <v>734</v>
      </c>
      <c r="L240" s="105" t="str">
        <f t="shared" si="40"/>
        <v>No</v>
      </c>
    </row>
    <row r="241" spans="1:12" ht="25.5" x14ac:dyDescent="0.2">
      <c r="A241" s="136" t="s">
        <v>1376</v>
      </c>
      <c r="B241" s="22" t="s">
        <v>213</v>
      </c>
      <c r="C241" s="32">
        <v>307503363</v>
      </c>
      <c r="D241" s="27" t="str">
        <f t="shared" si="37"/>
        <v>N/A</v>
      </c>
      <c r="E241" s="32">
        <v>319078237</v>
      </c>
      <c r="F241" s="27" t="str">
        <f t="shared" si="38"/>
        <v>N/A</v>
      </c>
      <c r="G241" s="32">
        <v>330357100</v>
      </c>
      <c r="H241" s="27" t="str">
        <f t="shared" si="39"/>
        <v>N/A</v>
      </c>
      <c r="I241" s="8">
        <v>3.7639999999999998</v>
      </c>
      <c r="J241" s="8">
        <v>3.5350000000000001</v>
      </c>
      <c r="K241" s="28" t="s">
        <v>734</v>
      </c>
      <c r="L241" s="105" t="str">
        <f t="shared" si="40"/>
        <v>Yes</v>
      </c>
    </row>
    <row r="242" spans="1:12" x14ac:dyDescent="0.2">
      <c r="A242" s="136" t="s">
        <v>1377</v>
      </c>
      <c r="B242" s="22" t="s">
        <v>213</v>
      </c>
      <c r="C242" s="31">
        <v>14790</v>
      </c>
      <c r="D242" s="27" t="str">
        <f t="shared" si="37"/>
        <v>N/A</v>
      </c>
      <c r="E242" s="31">
        <v>13878</v>
      </c>
      <c r="F242" s="27" t="str">
        <f t="shared" si="38"/>
        <v>N/A</v>
      </c>
      <c r="G242" s="31">
        <v>13254</v>
      </c>
      <c r="H242" s="27" t="str">
        <f t="shared" si="39"/>
        <v>N/A</v>
      </c>
      <c r="I242" s="8">
        <v>-6.17</v>
      </c>
      <c r="J242" s="8">
        <v>-4.5</v>
      </c>
      <c r="K242" s="28" t="s">
        <v>734</v>
      </c>
      <c r="L242" s="105" t="str">
        <f t="shared" si="40"/>
        <v>Yes</v>
      </c>
    </row>
    <row r="243" spans="1:12" ht="25.5" x14ac:dyDescent="0.2">
      <c r="A243" s="136" t="s">
        <v>1378</v>
      </c>
      <c r="B243" s="22" t="s">
        <v>213</v>
      </c>
      <c r="C243" s="32">
        <v>20791.302434000001</v>
      </c>
      <c r="D243" s="27" t="str">
        <f t="shared" si="37"/>
        <v>N/A</v>
      </c>
      <c r="E243" s="32">
        <v>22991.658523999999</v>
      </c>
      <c r="F243" s="27" t="str">
        <f t="shared" si="38"/>
        <v>N/A</v>
      </c>
      <c r="G243" s="32">
        <v>24925.086766</v>
      </c>
      <c r="H243" s="27" t="str">
        <f t="shared" si="39"/>
        <v>N/A</v>
      </c>
      <c r="I243" s="8">
        <v>10.58</v>
      </c>
      <c r="J243" s="8">
        <v>8.4090000000000007</v>
      </c>
      <c r="K243" s="28" t="s">
        <v>734</v>
      </c>
      <c r="L243" s="105" t="str">
        <f t="shared" si="40"/>
        <v>Yes</v>
      </c>
    </row>
    <row r="244" spans="1:12" ht="25.5" x14ac:dyDescent="0.2">
      <c r="A244" s="136" t="s">
        <v>1379</v>
      </c>
      <c r="B244" s="22" t="s">
        <v>213</v>
      </c>
      <c r="C244" s="32">
        <v>15236.38</v>
      </c>
      <c r="D244" s="27" t="str">
        <f t="shared" si="37"/>
        <v>N/A</v>
      </c>
      <c r="E244" s="32">
        <v>14674.576923000001</v>
      </c>
      <c r="F244" s="27" t="str">
        <f t="shared" si="38"/>
        <v>N/A</v>
      </c>
      <c r="G244" s="32">
        <v>16896.465478999999</v>
      </c>
      <c r="H244" s="27" t="str">
        <f t="shared" si="39"/>
        <v>N/A</v>
      </c>
      <c r="I244" s="8">
        <v>-3.69</v>
      </c>
      <c r="J244" s="8">
        <v>15.14</v>
      </c>
      <c r="K244" s="28" t="s">
        <v>734</v>
      </c>
      <c r="L244" s="105" t="str">
        <f t="shared" si="40"/>
        <v>Yes</v>
      </c>
    </row>
    <row r="245" spans="1:12" ht="25.5" x14ac:dyDescent="0.2">
      <c r="A245" s="136" t="s">
        <v>1380</v>
      </c>
      <c r="B245" s="22" t="s">
        <v>213</v>
      </c>
      <c r="C245" s="32">
        <v>20904.78872</v>
      </c>
      <c r="D245" s="27" t="str">
        <f t="shared" si="37"/>
        <v>N/A</v>
      </c>
      <c r="E245" s="32">
        <v>23240.506401999999</v>
      </c>
      <c r="F245" s="27" t="str">
        <f t="shared" si="38"/>
        <v>N/A</v>
      </c>
      <c r="G245" s="32">
        <v>25251.935858000001</v>
      </c>
      <c r="H245" s="27" t="str">
        <f t="shared" si="39"/>
        <v>N/A</v>
      </c>
      <c r="I245" s="8">
        <v>11.17</v>
      </c>
      <c r="J245" s="8">
        <v>8.6549999999999994</v>
      </c>
      <c r="K245" s="28" t="s">
        <v>734</v>
      </c>
      <c r="L245" s="105" t="str">
        <f t="shared" si="40"/>
        <v>Yes</v>
      </c>
    </row>
    <row r="246" spans="1:12" ht="25.5" x14ac:dyDescent="0.2">
      <c r="A246" s="136" t="s">
        <v>1381</v>
      </c>
      <c r="B246" s="22" t="s">
        <v>213</v>
      </c>
      <c r="C246" s="32">
        <v>25912.672130999999</v>
      </c>
      <c r="D246" s="27" t="str">
        <f t="shared" si="37"/>
        <v>N/A</v>
      </c>
      <c r="E246" s="32">
        <v>21492.396226000001</v>
      </c>
      <c r="F246" s="27" t="str">
        <f t="shared" si="38"/>
        <v>N/A</v>
      </c>
      <c r="G246" s="32">
        <v>14089.403845999999</v>
      </c>
      <c r="H246" s="27" t="str">
        <f t="shared" si="39"/>
        <v>N/A</v>
      </c>
      <c r="I246" s="8">
        <v>-17.100000000000001</v>
      </c>
      <c r="J246" s="8">
        <v>-34.4</v>
      </c>
      <c r="K246" s="28" t="s">
        <v>734</v>
      </c>
      <c r="L246" s="105" t="str">
        <f t="shared" si="40"/>
        <v>No</v>
      </c>
    </row>
    <row r="247" spans="1:12" ht="25.5" x14ac:dyDescent="0.2">
      <c r="A247" s="136" t="s">
        <v>1382</v>
      </c>
      <c r="B247" s="22" t="s">
        <v>213</v>
      </c>
      <c r="C247" s="32" t="s">
        <v>1748</v>
      </c>
      <c r="D247" s="27" t="str">
        <f t="shared" si="37"/>
        <v>N/A</v>
      </c>
      <c r="E247" s="32">
        <v>3092</v>
      </c>
      <c r="F247" s="27" t="str">
        <f t="shared" si="38"/>
        <v>N/A</v>
      </c>
      <c r="G247" s="32" t="s">
        <v>1748</v>
      </c>
      <c r="H247" s="27" t="str">
        <f t="shared" si="39"/>
        <v>N/A</v>
      </c>
      <c r="I247" s="8" t="s">
        <v>1748</v>
      </c>
      <c r="J247" s="8" t="s">
        <v>1748</v>
      </c>
      <c r="K247" s="28" t="s">
        <v>734</v>
      </c>
      <c r="L247" s="105" t="str">
        <f t="shared" si="40"/>
        <v>N/A</v>
      </c>
    </row>
    <row r="248" spans="1:12" ht="25.5" x14ac:dyDescent="0.2">
      <c r="A248" s="136" t="s">
        <v>1383</v>
      </c>
      <c r="B248" s="22" t="s">
        <v>213</v>
      </c>
      <c r="C248" s="27">
        <v>5.0368998034999999</v>
      </c>
      <c r="D248" s="27" t="str">
        <f t="shared" si="37"/>
        <v>N/A</v>
      </c>
      <c r="E248" s="27">
        <v>4.6036416470999999</v>
      </c>
      <c r="F248" s="27" t="str">
        <f t="shared" si="38"/>
        <v>N/A</v>
      </c>
      <c r="G248" s="27">
        <v>4.2337608406999996</v>
      </c>
      <c r="H248" s="27" t="str">
        <f t="shared" si="39"/>
        <v>N/A</v>
      </c>
      <c r="I248" s="8">
        <v>-8.6</v>
      </c>
      <c r="J248" s="8">
        <v>-8.0299999999999994</v>
      </c>
      <c r="K248" s="28" t="s">
        <v>734</v>
      </c>
      <c r="L248" s="105" t="str">
        <f t="shared" si="40"/>
        <v>Yes</v>
      </c>
    </row>
    <row r="249" spans="1:12" ht="25.5" x14ac:dyDescent="0.2">
      <c r="A249" s="136" t="s">
        <v>1384</v>
      </c>
      <c r="B249" s="22" t="s">
        <v>213</v>
      </c>
      <c r="C249" s="27">
        <v>8.4786821705000008</v>
      </c>
      <c r="D249" s="27" t="str">
        <f t="shared" si="37"/>
        <v>N/A</v>
      </c>
      <c r="E249" s="27">
        <v>9.4591317002000004</v>
      </c>
      <c r="F249" s="27" t="str">
        <f t="shared" si="38"/>
        <v>N/A</v>
      </c>
      <c r="G249" s="27">
        <v>10.832328106</v>
      </c>
      <c r="H249" s="27" t="str">
        <f t="shared" si="39"/>
        <v>N/A</v>
      </c>
      <c r="I249" s="8">
        <v>11.56</v>
      </c>
      <c r="J249" s="8">
        <v>14.52</v>
      </c>
      <c r="K249" s="28" t="s">
        <v>734</v>
      </c>
      <c r="L249" s="105" t="str">
        <f t="shared" si="40"/>
        <v>Yes</v>
      </c>
    </row>
    <row r="250" spans="1:12" ht="25.5" x14ac:dyDescent="0.2">
      <c r="A250" s="136" t="s">
        <v>1385</v>
      </c>
      <c r="B250" s="22" t="s">
        <v>213</v>
      </c>
      <c r="C250" s="27">
        <v>7.4314686182000003</v>
      </c>
      <c r="D250" s="27" t="str">
        <f t="shared" si="37"/>
        <v>N/A</v>
      </c>
      <c r="E250" s="27">
        <v>6.8906088910000003</v>
      </c>
      <c r="F250" s="27" t="str">
        <f t="shared" si="38"/>
        <v>N/A</v>
      </c>
      <c r="G250" s="27">
        <v>6.4363256469000003</v>
      </c>
      <c r="H250" s="27" t="str">
        <f t="shared" si="39"/>
        <v>N/A</v>
      </c>
      <c r="I250" s="8">
        <v>-7.28</v>
      </c>
      <c r="J250" s="8">
        <v>-6.59</v>
      </c>
      <c r="K250" s="28" t="s">
        <v>734</v>
      </c>
      <c r="L250" s="105" t="str">
        <f t="shared" si="40"/>
        <v>Yes</v>
      </c>
    </row>
    <row r="251" spans="1:12" ht="25.5" x14ac:dyDescent="0.2">
      <c r="A251" s="136" t="s">
        <v>1386</v>
      </c>
      <c r="B251" s="22" t="s">
        <v>213</v>
      </c>
      <c r="C251" s="27">
        <v>9.2610867400000005E-2</v>
      </c>
      <c r="D251" s="27" t="str">
        <f t="shared" si="37"/>
        <v>N/A</v>
      </c>
      <c r="E251" s="27">
        <v>7.4894723499999996E-2</v>
      </c>
      <c r="F251" s="27" t="str">
        <f t="shared" si="38"/>
        <v>N/A</v>
      </c>
      <c r="G251" s="27">
        <v>6.9190340000000003E-2</v>
      </c>
      <c r="H251" s="27" t="str">
        <f t="shared" si="39"/>
        <v>N/A</v>
      </c>
      <c r="I251" s="8">
        <v>-19.100000000000001</v>
      </c>
      <c r="J251" s="8">
        <v>-7.62</v>
      </c>
      <c r="K251" s="28" t="s">
        <v>734</v>
      </c>
      <c r="L251" s="105" t="str">
        <f t="shared" si="40"/>
        <v>Yes</v>
      </c>
    </row>
    <row r="252" spans="1:12" ht="25.5" x14ac:dyDescent="0.2">
      <c r="A252" s="171" t="s">
        <v>1387</v>
      </c>
      <c r="B252" s="113" t="s">
        <v>213</v>
      </c>
      <c r="C252" s="145">
        <v>0</v>
      </c>
      <c r="D252" s="145" t="str">
        <f t="shared" si="37"/>
        <v>N/A</v>
      </c>
      <c r="E252" s="145">
        <v>3.1638561000000001E-3</v>
      </c>
      <c r="F252" s="145" t="str">
        <f t="shared" si="38"/>
        <v>N/A</v>
      </c>
      <c r="G252" s="145">
        <v>0</v>
      </c>
      <c r="H252" s="145" t="str">
        <f t="shared" si="39"/>
        <v>N/A</v>
      </c>
      <c r="I252" s="146" t="s">
        <v>1748</v>
      </c>
      <c r="J252" s="146">
        <v>-100</v>
      </c>
      <c r="K252" s="161" t="s">
        <v>734</v>
      </c>
      <c r="L252" s="116" t="str">
        <f t="shared" si="40"/>
        <v>No</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160958</v>
      </c>
      <c r="D6" s="27" t="str">
        <f t="shared" ref="D6:D37" si="0">IF($B6="N/A","N/A",IF(C6&gt;10,"No",IF(C6&lt;-10,"No","Yes")))</f>
        <v>N/A</v>
      </c>
      <c r="E6" s="23">
        <v>160283</v>
      </c>
      <c r="F6" s="27" t="str">
        <f t="shared" ref="F6:F37" si="1">IF($B6="N/A","N/A",IF(E6&gt;10,"No",IF(E6&lt;-10,"No","Yes")))</f>
        <v>N/A</v>
      </c>
      <c r="G6" s="23">
        <v>160581</v>
      </c>
      <c r="H6" s="27" t="str">
        <f t="shared" ref="H6:H37" si="2">IF($B6="N/A","N/A",IF(G6&gt;10,"No",IF(G6&lt;-10,"No","Yes")))</f>
        <v>N/A</v>
      </c>
      <c r="I6" s="8">
        <v>-0.41899999999999998</v>
      </c>
      <c r="J6" s="8">
        <v>0.18590000000000001</v>
      </c>
      <c r="K6" s="28" t="s">
        <v>734</v>
      </c>
      <c r="L6" s="105" t="str">
        <f t="shared" ref="L6:L39" si="3">IF(J6="Div by 0", "N/A", IF(K6="N/A","N/A", IF(J6&gt;VALUE(MID(K6,1,2)), "No", IF(J6&lt;-1*VALUE(MID(K6,1,2)), "No", "Yes"))))</f>
        <v>Yes</v>
      </c>
    </row>
    <row r="7" spans="1:12" x14ac:dyDescent="0.2">
      <c r="A7" s="168" t="s">
        <v>6</v>
      </c>
      <c r="B7" s="22" t="s">
        <v>213</v>
      </c>
      <c r="C7" s="23">
        <v>144897</v>
      </c>
      <c r="D7" s="27" t="str">
        <f t="shared" si="0"/>
        <v>N/A</v>
      </c>
      <c r="E7" s="23">
        <v>144599</v>
      </c>
      <c r="F7" s="27" t="str">
        <f t="shared" si="1"/>
        <v>N/A</v>
      </c>
      <c r="G7" s="23">
        <v>144192</v>
      </c>
      <c r="H7" s="27" t="str">
        <f t="shared" si="2"/>
        <v>N/A</v>
      </c>
      <c r="I7" s="8">
        <v>-0.20599999999999999</v>
      </c>
      <c r="J7" s="8">
        <v>-0.28100000000000003</v>
      </c>
      <c r="K7" s="28" t="s">
        <v>734</v>
      </c>
      <c r="L7" s="105" t="str">
        <f t="shared" si="3"/>
        <v>Yes</v>
      </c>
    </row>
    <row r="8" spans="1:12" x14ac:dyDescent="0.2">
      <c r="A8" s="168" t="s">
        <v>360</v>
      </c>
      <c r="B8" s="22" t="s">
        <v>213</v>
      </c>
      <c r="C8" s="4">
        <v>90.021620546999998</v>
      </c>
      <c r="D8" s="27" t="str">
        <f t="shared" si="0"/>
        <v>N/A</v>
      </c>
      <c r="E8" s="4">
        <v>90.214807558999993</v>
      </c>
      <c r="F8" s="27" t="str">
        <f t="shared" si="1"/>
        <v>N/A</v>
      </c>
      <c r="G8" s="4">
        <v>89.793935770999994</v>
      </c>
      <c r="H8" s="27" t="str">
        <f t="shared" si="2"/>
        <v>N/A</v>
      </c>
      <c r="I8" s="8">
        <v>0.21460000000000001</v>
      </c>
      <c r="J8" s="8">
        <v>-0.46700000000000003</v>
      </c>
      <c r="K8" s="28" t="s">
        <v>734</v>
      </c>
      <c r="L8" s="105" t="str">
        <f t="shared" si="3"/>
        <v>Yes</v>
      </c>
    </row>
    <row r="9" spans="1:12" x14ac:dyDescent="0.2">
      <c r="A9" s="137" t="s">
        <v>88</v>
      </c>
      <c r="B9" s="30" t="s">
        <v>213</v>
      </c>
      <c r="C9" s="1">
        <v>145520.60999999999</v>
      </c>
      <c r="D9" s="7" t="str">
        <f t="shared" si="0"/>
        <v>N/A</v>
      </c>
      <c r="E9" s="1">
        <v>145601.32</v>
      </c>
      <c r="F9" s="7" t="str">
        <f t="shared" si="1"/>
        <v>N/A</v>
      </c>
      <c r="G9" s="1">
        <v>145786.16</v>
      </c>
      <c r="H9" s="7" t="str">
        <f t="shared" si="2"/>
        <v>N/A</v>
      </c>
      <c r="I9" s="8">
        <v>5.5500000000000001E-2</v>
      </c>
      <c r="J9" s="8">
        <v>0.12690000000000001</v>
      </c>
      <c r="K9" s="30" t="s">
        <v>734</v>
      </c>
      <c r="L9" s="105" t="str">
        <f t="shared" si="3"/>
        <v>Yes</v>
      </c>
    </row>
    <row r="10" spans="1:12" x14ac:dyDescent="0.2">
      <c r="A10" s="137" t="s">
        <v>1388</v>
      </c>
      <c r="B10" s="22" t="s">
        <v>213</v>
      </c>
      <c r="C10" s="4">
        <v>0.23670771260000001</v>
      </c>
      <c r="D10" s="27" t="str">
        <f t="shared" si="0"/>
        <v>N/A</v>
      </c>
      <c r="E10" s="4">
        <v>0.2888640717</v>
      </c>
      <c r="F10" s="27" t="str">
        <f t="shared" si="1"/>
        <v>N/A</v>
      </c>
      <c r="G10" s="4">
        <v>0.28210062209999998</v>
      </c>
      <c r="H10" s="27" t="str">
        <f t="shared" si="2"/>
        <v>N/A</v>
      </c>
      <c r="I10" s="8">
        <v>22.03</v>
      </c>
      <c r="J10" s="8">
        <v>-2.34</v>
      </c>
      <c r="K10" s="28" t="s">
        <v>734</v>
      </c>
      <c r="L10" s="105" t="str">
        <f t="shared" si="3"/>
        <v>Yes</v>
      </c>
    </row>
    <row r="11" spans="1:12" x14ac:dyDescent="0.2">
      <c r="A11" s="137" t="s">
        <v>1389</v>
      </c>
      <c r="B11" s="22" t="s">
        <v>213</v>
      </c>
      <c r="C11" s="4">
        <v>1.8433380135999999</v>
      </c>
      <c r="D11" s="27" t="str">
        <f t="shared" si="0"/>
        <v>N/A</v>
      </c>
      <c r="E11" s="4">
        <v>2.0831903570999999</v>
      </c>
      <c r="F11" s="27" t="str">
        <f t="shared" si="1"/>
        <v>N/A</v>
      </c>
      <c r="G11" s="4">
        <v>1.9983684247</v>
      </c>
      <c r="H11" s="27" t="str">
        <f t="shared" si="2"/>
        <v>N/A</v>
      </c>
      <c r="I11" s="8">
        <v>13.01</v>
      </c>
      <c r="J11" s="8">
        <v>-4.07</v>
      </c>
      <c r="K11" s="28" t="s">
        <v>734</v>
      </c>
      <c r="L11" s="105" t="str">
        <f t="shared" si="3"/>
        <v>Yes</v>
      </c>
    </row>
    <row r="12" spans="1:12" x14ac:dyDescent="0.2">
      <c r="A12" s="137" t="s">
        <v>1390</v>
      </c>
      <c r="B12" s="22" t="s">
        <v>213</v>
      </c>
      <c r="C12" s="4">
        <v>9.7547186222000004</v>
      </c>
      <c r="D12" s="27" t="str">
        <f t="shared" si="0"/>
        <v>N/A</v>
      </c>
      <c r="E12" s="4">
        <v>9.6111253220999995</v>
      </c>
      <c r="F12" s="27" t="str">
        <f t="shared" si="1"/>
        <v>N/A</v>
      </c>
      <c r="G12" s="4">
        <v>9.6493358491999999</v>
      </c>
      <c r="H12" s="27" t="str">
        <f t="shared" si="2"/>
        <v>N/A</v>
      </c>
      <c r="I12" s="8">
        <v>-1.47</v>
      </c>
      <c r="J12" s="8">
        <v>0.39760000000000001</v>
      </c>
      <c r="K12" s="28" t="s">
        <v>734</v>
      </c>
      <c r="L12" s="105" t="str">
        <f t="shared" si="3"/>
        <v>Yes</v>
      </c>
    </row>
    <row r="13" spans="1:12" x14ac:dyDescent="0.2">
      <c r="A13" s="137" t="s">
        <v>1391</v>
      </c>
      <c r="B13" s="22" t="s">
        <v>213</v>
      </c>
      <c r="C13" s="4">
        <v>1.2475304116999999</v>
      </c>
      <c r="D13" s="27" t="str">
        <f t="shared" si="0"/>
        <v>N/A</v>
      </c>
      <c r="E13" s="4">
        <v>1.1142791188000001</v>
      </c>
      <c r="F13" s="27" t="str">
        <f t="shared" si="1"/>
        <v>N/A</v>
      </c>
      <c r="G13" s="4">
        <v>0.84256543429999997</v>
      </c>
      <c r="H13" s="27" t="str">
        <f t="shared" si="2"/>
        <v>N/A</v>
      </c>
      <c r="I13" s="8">
        <v>-10.7</v>
      </c>
      <c r="J13" s="8">
        <v>-24.4</v>
      </c>
      <c r="K13" s="28" t="s">
        <v>734</v>
      </c>
      <c r="L13" s="105" t="str">
        <f t="shared" si="3"/>
        <v>Yes</v>
      </c>
    </row>
    <row r="14" spans="1:12" x14ac:dyDescent="0.2">
      <c r="A14" s="137" t="s">
        <v>1392</v>
      </c>
      <c r="B14" s="22" t="s">
        <v>213</v>
      </c>
      <c r="C14" s="4">
        <v>2.3931708892999999</v>
      </c>
      <c r="D14" s="27" t="str">
        <f t="shared" si="0"/>
        <v>N/A</v>
      </c>
      <c r="E14" s="4">
        <v>2.1081462164000002</v>
      </c>
      <c r="F14" s="27" t="str">
        <f t="shared" si="1"/>
        <v>N/A</v>
      </c>
      <c r="G14" s="4">
        <v>2.0083322434999999</v>
      </c>
      <c r="H14" s="27" t="str">
        <f t="shared" si="2"/>
        <v>N/A</v>
      </c>
      <c r="I14" s="8">
        <v>-11.9</v>
      </c>
      <c r="J14" s="8">
        <v>-4.7300000000000004</v>
      </c>
      <c r="K14" s="28" t="s">
        <v>734</v>
      </c>
      <c r="L14" s="105" t="str">
        <f t="shared" si="3"/>
        <v>Yes</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0.70328905679999998</v>
      </c>
      <c r="D16" s="27" t="str">
        <f t="shared" si="0"/>
        <v>N/A</v>
      </c>
      <c r="E16" s="4">
        <v>0.61828141469999998</v>
      </c>
      <c r="F16" s="27" t="str">
        <f t="shared" si="1"/>
        <v>N/A</v>
      </c>
      <c r="G16" s="4">
        <v>0.44152172420000002</v>
      </c>
      <c r="H16" s="27" t="str">
        <f t="shared" si="2"/>
        <v>N/A</v>
      </c>
      <c r="I16" s="8">
        <v>-12.1</v>
      </c>
      <c r="J16" s="8">
        <v>-28.6</v>
      </c>
      <c r="K16" s="28" t="s">
        <v>734</v>
      </c>
      <c r="L16" s="105" t="str">
        <f t="shared" si="3"/>
        <v>Yes</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83.821245293999993</v>
      </c>
      <c r="D18" s="27" t="str">
        <f t="shared" si="0"/>
        <v>N/A</v>
      </c>
      <c r="E18" s="4">
        <v>84.176113498999996</v>
      </c>
      <c r="F18" s="27" t="str">
        <f t="shared" si="1"/>
        <v>N/A</v>
      </c>
      <c r="G18" s="4">
        <v>84.777775702</v>
      </c>
      <c r="H18" s="27" t="str">
        <f t="shared" si="2"/>
        <v>N/A</v>
      </c>
      <c r="I18" s="8">
        <v>0.4234</v>
      </c>
      <c r="J18" s="8">
        <v>0.71479999999999999</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96.205842517999997</v>
      </c>
      <c r="D20" s="27" t="str">
        <f t="shared" si="0"/>
        <v>N/A</v>
      </c>
      <c r="E20" s="4">
        <v>96.184249109000007</v>
      </c>
      <c r="F20" s="27" t="str">
        <f t="shared" si="1"/>
        <v>N/A</v>
      </c>
      <c r="G20" s="4">
        <v>96.717544416999999</v>
      </c>
      <c r="H20" s="27" t="str">
        <f t="shared" si="2"/>
        <v>N/A</v>
      </c>
      <c r="I20" s="8">
        <v>-2.1999999999999999E-2</v>
      </c>
      <c r="J20" s="8">
        <v>0.55449999999999999</v>
      </c>
      <c r="K20" s="28" t="s">
        <v>734</v>
      </c>
      <c r="L20" s="105" t="str">
        <f t="shared" si="3"/>
        <v>Yes</v>
      </c>
    </row>
    <row r="21" spans="1:12" x14ac:dyDescent="0.2">
      <c r="A21" s="128" t="s">
        <v>960</v>
      </c>
      <c r="B21" s="22" t="s">
        <v>213</v>
      </c>
      <c r="C21" s="4">
        <v>3.7941574821000001</v>
      </c>
      <c r="D21" s="27" t="str">
        <f t="shared" si="0"/>
        <v>N/A</v>
      </c>
      <c r="E21" s="4">
        <v>3.8157508905999999</v>
      </c>
      <c r="F21" s="27" t="str">
        <f t="shared" si="1"/>
        <v>N/A</v>
      </c>
      <c r="G21" s="4">
        <v>3.2824555832</v>
      </c>
      <c r="H21" s="27" t="str">
        <f t="shared" si="2"/>
        <v>N/A</v>
      </c>
      <c r="I21" s="8">
        <v>0.56910000000000005</v>
      </c>
      <c r="J21" s="8">
        <v>-14</v>
      </c>
      <c r="K21" s="28" t="s">
        <v>734</v>
      </c>
      <c r="L21" s="105" t="str">
        <f t="shared" si="3"/>
        <v>Yes</v>
      </c>
    </row>
    <row r="22" spans="1:12" x14ac:dyDescent="0.2">
      <c r="A22" s="104" t="s">
        <v>1691</v>
      </c>
      <c r="B22" s="22" t="s">
        <v>213</v>
      </c>
      <c r="C22" s="23">
        <v>64004</v>
      </c>
      <c r="D22" s="27" t="str">
        <f t="shared" si="0"/>
        <v>N/A</v>
      </c>
      <c r="E22" s="23">
        <v>63123</v>
      </c>
      <c r="F22" s="27" t="str">
        <f t="shared" si="1"/>
        <v>N/A</v>
      </c>
      <c r="G22" s="23">
        <v>62600</v>
      </c>
      <c r="H22" s="27" t="str">
        <f t="shared" si="2"/>
        <v>N/A</v>
      </c>
      <c r="I22" s="8">
        <v>-1.38</v>
      </c>
      <c r="J22" s="8">
        <v>-0.82899999999999996</v>
      </c>
      <c r="K22" s="28" t="s">
        <v>734</v>
      </c>
      <c r="L22" s="105" t="str">
        <f t="shared" si="3"/>
        <v>Yes</v>
      </c>
    </row>
    <row r="23" spans="1:12" x14ac:dyDescent="0.2">
      <c r="A23" s="104" t="s">
        <v>975</v>
      </c>
      <c r="B23" s="22" t="s">
        <v>213</v>
      </c>
      <c r="C23" s="23">
        <v>26656</v>
      </c>
      <c r="D23" s="27" t="str">
        <f t="shared" si="0"/>
        <v>N/A</v>
      </c>
      <c r="E23" s="23">
        <v>25952</v>
      </c>
      <c r="F23" s="27" t="str">
        <f t="shared" si="1"/>
        <v>N/A</v>
      </c>
      <c r="G23" s="23">
        <v>25835</v>
      </c>
      <c r="H23" s="27" t="str">
        <f t="shared" si="2"/>
        <v>N/A</v>
      </c>
      <c r="I23" s="8">
        <v>-2.64</v>
      </c>
      <c r="J23" s="8">
        <v>-0.45100000000000001</v>
      </c>
      <c r="K23" s="28" t="s">
        <v>734</v>
      </c>
      <c r="L23" s="105" t="str">
        <f t="shared" si="3"/>
        <v>Yes</v>
      </c>
    </row>
    <row r="24" spans="1:12" x14ac:dyDescent="0.2">
      <c r="A24" s="104" t="s">
        <v>976</v>
      </c>
      <c r="B24" s="22" t="s">
        <v>213</v>
      </c>
      <c r="C24" s="23">
        <v>938</v>
      </c>
      <c r="D24" s="27" t="str">
        <f t="shared" si="0"/>
        <v>N/A</v>
      </c>
      <c r="E24" s="23">
        <v>702</v>
      </c>
      <c r="F24" s="27" t="str">
        <f t="shared" si="1"/>
        <v>N/A</v>
      </c>
      <c r="G24" s="23">
        <v>537</v>
      </c>
      <c r="H24" s="27" t="str">
        <f t="shared" si="2"/>
        <v>N/A</v>
      </c>
      <c r="I24" s="8">
        <v>-25.2</v>
      </c>
      <c r="J24" s="8">
        <v>-23.5</v>
      </c>
      <c r="K24" s="28" t="s">
        <v>734</v>
      </c>
      <c r="L24" s="105" t="str">
        <f t="shared" si="3"/>
        <v>Yes</v>
      </c>
    </row>
    <row r="25" spans="1:12" x14ac:dyDescent="0.2">
      <c r="A25" s="104" t="s">
        <v>977</v>
      </c>
      <c r="B25" s="22" t="s">
        <v>213</v>
      </c>
      <c r="C25" s="23">
        <v>2360</v>
      </c>
      <c r="D25" s="27" t="str">
        <f t="shared" si="0"/>
        <v>N/A</v>
      </c>
      <c r="E25" s="23">
        <v>2304</v>
      </c>
      <c r="F25" s="27" t="str">
        <f t="shared" si="1"/>
        <v>N/A</v>
      </c>
      <c r="G25" s="23">
        <v>2109</v>
      </c>
      <c r="H25" s="27" t="str">
        <f t="shared" si="2"/>
        <v>N/A</v>
      </c>
      <c r="I25" s="8">
        <v>-2.37</v>
      </c>
      <c r="J25" s="8">
        <v>-8.4600000000000009</v>
      </c>
      <c r="K25" s="28" t="s">
        <v>734</v>
      </c>
      <c r="L25" s="105" t="str">
        <f t="shared" si="3"/>
        <v>Yes</v>
      </c>
    </row>
    <row r="26" spans="1:12" x14ac:dyDescent="0.2">
      <c r="A26" s="104" t="s">
        <v>978</v>
      </c>
      <c r="B26" s="22" t="s">
        <v>213</v>
      </c>
      <c r="C26" s="23">
        <v>34050</v>
      </c>
      <c r="D26" s="27" t="str">
        <f t="shared" si="0"/>
        <v>N/A</v>
      </c>
      <c r="E26" s="23">
        <v>34165</v>
      </c>
      <c r="F26" s="27" t="str">
        <f t="shared" si="1"/>
        <v>N/A</v>
      </c>
      <c r="G26" s="23">
        <v>34119</v>
      </c>
      <c r="H26" s="27" t="str">
        <f t="shared" si="2"/>
        <v>N/A</v>
      </c>
      <c r="I26" s="8">
        <v>0.3377</v>
      </c>
      <c r="J26" s="8">
        <v>-0.13500000000000001</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96448</v>
      </c>
      <c r="D28" s="27" t="str">
        <f t="shared" si="0"/>
        <v>N/A</v>
      </c>
      <c r="E28" s="23">
        <v>96728</v>
      </c>
      <c r="F28" s="27" t="str">
        <f t="shared" si="1"/>
        <v>N/A</v>
      </c>
      <c r="G28" s="23">
        <v>97169</v>
      </c>
      <c r="H28" s="27" t="str">
        <f t="shared" si="2"/>
        <v>N/A</v>
      </c>
      <c r="I28" s="8">
        <v>0.2903</v>
      </c>
      <c r="J28" s="8">
        <v>0.45590000000000003</v>
      </c>
      <c r="K28" s="28" t="s">
        <v>734</v>
      </c>
      <c r="L28" s="105" t="str">
        <f t="shared" si="3"/>
        <v>Yes</v>
      </c>
    </row>
    <row r="29" spans="1:12" x14ac:dyDescent="0.2">
      <c r="A29" s="104" t="s">
        <v>980</v>
      </c>
      <c r="B29" s="22" t="s">
        <v>213</v>
      </c>
      <c r="C29" s="23">
        <v>74115</v>
      </c>
      <c r="D29" s="27" t="str">
        <f t="shared" si="0"/>
        <v>N/A</v>
      </c>
      <c r="E29" s="23">
        <v>74089</v>
      </c>
      <c r="F29" s="27" t="str">
        <f t="shared" si="1"/>
        <v>N/A</v>
      </c>
      <c r="G29" s="23">
        <v>75637</v>
      </c>
      <c r="H29" s="27" t="str">
        <f t="shared" si="2"/>
        <v>N/A</v>
      </c>
      <c r="I29" s="8">
        <v>-3.5000000000000003E-2</v>
      </c>
      <c r="J29" s="8">
        <v>2.089</v>
      </c>
      <c r="K29" s="28" t="s">
        <v>734</v>
      </c>
      <c r="L29" s="105" t="str">
        <f t="shared" si="3"/>
        <v>Yes</v>
      </c>
    </row>
    <row r="30" spans="1:12" x14ac:dyDescent="0.2">
      <c r="A30" s="104" t="s">
        <v>981</v>
      </c>
      <c r="B30" s="22" t="s">
        <v>213</v>
      </c>
      <c r="C30" s="23">
        <v>1764</v>
      </c>
      <c r="D30" s="27" t="str">
        <f t="shared" si="0"/>
        <v>N/A</v>
      </c>
      <c r="E30" s="23">
        <v>1367</v>
      </c>
      <c r="F30" s="27" t="str">
        <f t="shared" si="1"/>
        <v>N/A</v>
      </c>
      <c r="G30" s="23">
        <v>872</v>
      </c>
      <c r="H30" s="27" t="str">
        <f t="shared" si="2"/>
        <v>N/A</v>
      </c>
      <c r="I30" s="8">
        <v>-22.5</v>
      </c>
      <c r="J30" s="8">
        <v>-36.200000000000003</v>
      </c>
      <c r="K30" s="28" t="s">
        <v>734</v>
      </c>
      <c r="L30" s="105" t="str">
        <f t="shared" si="3"/>
        <v>No</v>
      </c>
    </row>
    <row r="31" spans="1:12" x14ac:dyDescent="0.2">
      <c r="A31" s="104" t="s">
        <v>982</v>
      </c>
      <c r="B31" s="22" t="s">
        <v>213</v>
      </c>
      <c r="C31" s="23">
        <v>3807</v>
      </c>
      <c r="D31" s="27" t="str">
        <f t="shared" si="0"/>
        <v>N/A</v>
      </c>
      <c r="E31" s="23">
        <v>3837</v>
      </c>
      <c r="F31" s="27" t="str">
        <f t="shared" si="1"/>
        <v>N/A</v>
      </c>
      <c r="G31" s="23">
        <v>3185</v>
      </c>
      <c r="H31" s="27" t="str">
        <f t="shared" si="2"/>
        <v>N/A</v>
      </c>
      <c r="I31" s="8">
        <v>0.78800000000000003</v>
      </c>
      <c r="J31" s="8">
        <v>-17</v>
      </c>
      <c r="K31" s="28" t="s">
        <v>734</v>
      </c>
      <c r="L31" s="105" t="str">
        <f t="shared" si="3"/>
        <v>Yes</v>
      </c>
    </row>
    <row r="32" spans="1:12" x14ac:dyDescent="0.2">
      <c r="A32" s="104" t="s">
        <v>983</v>
      </c>
      <c r="B32" s="22" t="s">
        <v>213</v>
      </c>
      <c r="C32" s="23">
        <v>16762</v>
      </c>
      <c r="D32" s="27" t="str">
        <f t="shared" si="0"/>
        <v>N/A</v>
      </c>
      <c r="E32" s="23">
        <v>17435</v>
      </c>
      <c r="F32" s="27" t="str">
        <f t="shared" si="1"/>
        <v>N/A</v>
      </c>
      <c r="G32" s="23">
        <v>17475</v>
      </c>
      <c r="H32" s="27" t="str">
        <f t="shared" si="2"/>
        <v>N/A</v>
      </c>
      <c r="I32" s="8">
        <v>4.0149999999999997</v>
      </c>
      <c r="J32" s="8">
        <v>0.22939999999999999</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1948110050</v>
      </c>
      <c r="D34" s="27" t="str">
        <f t="shared" si="0"/>
        <v>N/A</v>
      </c>
      <c r="E34" s="29">
        <v>1943023600</v>
      </c>
      <c r="F34" s="27" t="str">
        <f t="shared" si="1"/>
        <v>N/A</v>
      </c>
      <c r="G34" s="29">
        <v>2030663202</v>
      </c>
      <c r="H34" s="27" t="str">
        <f t="shared" si="2"/>
        <v>N/A</v>
      </c>
      <c r="I34" s="8">
        <v>-0.26100000000000001</v>
      </c>
      <c r="J34" s="8">
        <v>4.51</v>
      </c>
      <c r="K34" s="28" t="s">
        <v>734</v>
      </c>
      <c r="L34" s="105" t="str">
        <f t="shared" si="3"/>
        <v>Yes</v>
      </c>
    </row>
    <row r="35" spans="1:12" x14ac:dyDescent="0.2">
      <c r="A35" s="168" t="s">
        <v>1398</v>
      </c>
      <c r="B35" s="22" t="s">
        <v>213</v>
      </c>
      <c r="C35" s="29">
        <v>12103.219784000001</v>
      </c>
      <c r="D35" s="27" t="str">
        <f t="shared" si="0"/>
        <v>N/A</v>
      </c>
      <c r="E35" s="29">
        <v>12122.455905999999</v>
      </c>
      <c r="F35" s="27" t="str">
        <f t="shared" si="1"/>
        <v>N/A</v>
      </c>
      <c r="G35" s="29">
        <v>12645.725222999999</v>
      </c>
      <c r="H35" s="27" t="str">
        <f t="shared" si="2"/>
        <v>N/A</v>
      </c>
      <c r="I35" s="8">
        <v>0.15890000000000001</v>
      </c>
      <c r="J35" s="8">
        <v>4.3170000000000002</v>
      </c>
      <c r="K35" s="28" t="s">
        <v>734</v>
      </c>
      <c r="L35" s="105" t="str">
        <f t="shared" si="3"/>
        <v>Yes</v>
      </c>
    </row>
    <row r="36" spans="1:12" x14ac:dyDescent="0.2">
      <c r="A36" s="168" t="s">
        <v>1399</v>
      </c>
      <c r="B36" s="22" t="s">
        <v>213</v>
      </c>
      <c r="C36" s="29">
        <v>13444.792163</v>
      </c>
      <c r="D36" s="27" t="str">
        <f t="shared" si="0"/>
        <v>N/A</v>
      </c>
      <c r="E36" s="29">
        <v>13437.323909999999</v>
      </c>
      <c r="F36" s="27" t="str">
        <f t="shared" si="1"/>
        <v>N/A</v>
      </c>
      <c r="G36" s="29">
        <v>14083.050391000001</v>
      </c>
      <c r="H36" s="27" t="str">
        <f t="shared" si="2"/>
        <v>N/A</v>
      </c>
      <c r="I36" s="8">
        <v>-5.6000000000000001E-2</v>
      </c>
      <c r="J36" s="8">
        <v>4.8049999999999997</v>
      </c>
      <c r="K36" s="28" t="s">
        <v>734</v>
      </c>
      <c r="L36" s="105" t="str">
        <f t="shared" si="3"/>
        <v>Yes</v>
      </c>
    </row>
    <row r="37" spans="1:12" x14ac:dyDescent="0.2">
      <c r="A37" s="137" t="s">
        <v>107</v>
      </c>
      <c r="B37" s="22" t="s">
        <v>213</v>
      </c>
      <c r="C37" s="29">
        <v>8504137</v>
      </c>
      <c r="D37" s="27" t="str">
        <f t="shared" si="0"/>
        <v>N/A</v>
      </c>
      <c r="E37" s="29">
        <v>8661515</v>
      </c>
      <c r="F37" s="27" t="str">
        <f t="shared" si="1"/>
        <v>N/A</v>
      </c>
      <c r="G37" s="29">
        <v>8753285</v>
      </c>
      <c r="H37" s="27" t="str">
        <f t="shared" si="2"/>
        <v>N/A</v>
      </c>
      <c r="I37" s="8">
        <v>1.851</v>
      </c>
      <c r="J37" s="8">
        <v>1.06</v>
      </c>
      <c r="K37" s="28" t="s">
        <v>734</v>
      </c>
      <c r="L37" s="105" t="str">
        <f t="shared" si="3"/>
        <v>Yes</v>
      </c>
    </row>
    <row r="38" spans="1:12" x14ac:dyDescent="0.2">
      <c r="A38" s="168" t="s">
        <v>158</v>
      </c>
      <c r="B38" s="30" t="s">
        <v>217</v>
      </c>
      <c r="C38" s="1">
        <v>0</v>
      </c>
      <c r="D38" s="27" t="str">
        <f>IF($B38="N/A","N/A",IF(C38&gt;0,"No",IF(C38&lt;0,"No","Yes")))</f>
        <v>Yes</v>
      </c>
      <c r="E38" s="1">
        <v>11</v>
      </c>
      <c r="F38" s="27" t="str">
        <f>IF($B38="N/A","N/A",IF(E38&gt;0,"No",IF(E38&lt;0,"No","Yes")))</f>
        <v>No</v>
      </c>
      <c r="G38" s="1">
        <v>33</v>
      </c>
      <c r="H38" s="27" t="str">
        <f>IF($B38="N/A","N/A",IF(G38&gt;0,"No",IF(G38&lt;0,"No","Yes")))</f>
        <v>No</v>
      </c>
      <c r="I38" s="8" t="s">
        <v>1748</v>
      </c>
      <c r="J38" s="8">
        <v>3200</v>
      </c>
      <c r="K38" s="28" t="s">
        <v>734</v>
      </c>
      <c r="L38" s="105" t="str">
        <f t="shared" si="3"/>
        <v>No</v>
      </c>
    </row>
    <row r="39" spans="1:12" x14ac:dyDescent="0.2">
      <c r="A39" s="168" t="s">
        <v>156</v>
      </c>
      <c r="B39" s="22" t="s">
        <v>213</v>
      </c>
      <c r="C39" s="29">
        <v>0</v>
      </c>
      <c r="D39" s="27" t="str">
        <f t="shared" ref="D39:D40" si="4">IF($B39="N/A","N/A",IF(C39&gt;10,"No",IF(C39&lt;-10,"No","Yes")))</f>
        <v>N/A</v>
      </c>
      <c r="E39" s="29">
        <v>1694</v>
      </c>
      <c r="F39" s="27" t="str">
        <f t="shared" ref="F39:F40" si="5">IF($B39="N/A","N/A",IF(E39&gt;10,"No",IF(E39&lt;-10,"No","Yes")))</f>
        <v>N/A</v>
      </c>
      <c r="G39" s="29">
        <v>113126</v>
      </c>
      <c r="H39" s="27" t="str">
        <f t="shared" ref="H39:H40" si="6">IF($B39="N/A","N/A",IF(G39&gt;10,"No",IF(G39&lt;-10,"No","Yes")))</f>
        <v>N/A</v>
      </c>
      <c r="I39" s="8" t="s">
        <v>1748</v>
      </c>
      <c r="J39" s="8">
        <v>6578</v>
      </c>
      <c r="K39" s="28" t="s">
        <v>734</v>
      </c>
      <c r="L39" s="105" t="str">
        <f t="shared" si="3"/>
        <v>No</v>
      </c>
    </row>
    <row r="40" spans="1:12" x14ac:dyDescent="0.2">
      <c r="A40" s="168" t="s">
        <v>1278</v>
      </c>
      <c r="B40" s="22" t="s">
        <v>213</v>
      </c>
      <c r="C40" s="29" t="s">
        <v>1748</v>
      </c>
      <c r="D40" s="27" t="str">
        <f t="shared" si="4"/>
        <v>N/A</v>
      </c>
      <c r="E40" s="29">
        <v>1694</v>
      </c>
      <c r="F40" s="27" t="str">
        <f t="shared" si="5"/>
        <v>N/A</v>
      </c>
      <c r="G40" s="29">
        <v>3428.0606060999999</v>
      </c>
      <c r="H40" s="27" t="str">
        <f t="shared" si="6"/>
        <v>N/A</v>
      </c>
      <c r="I40" s="8" t="s">
        <v>1748</v>
      </c>
      <c r="J40" s="8">
        <v>102.4</v>
      </c>
      <c r="K40" s="28" t="s">
        <v>734</v>
      </c>
      <c r="L40" s="105" t="str">
        <f>IF(J40="Div by 0", "N/A", IF(OR(J40="N/A",K40="N/A"),"N/A", IF(J40&gt;VALUE(MID(K40,1,2)), "No", IF(J40&lt;-1*VALUE(MID(K40,1,2)), "No", "Yes"))))</f>
        <v>No</v>
      </c>
    </row>
    <row r="41" spans="1:12" x14ac:dyDescent="0.2">
      <c r="A41" s="104" t="s">
        <v>1400</v>
      </c>
      <c r="B41" s="22" t="s">
        <v>213</v>
      </c>
      <c r="C41" s="29">
        <v>17287.238281999998</v>
      </c>
      <c r="D41" s="27" t="str">
        <f t="shared" ref="D41:D52" si="7">IF($B41="N/A","N/A",IF(C41&gt;10,"No",IF(C41&lt;-10,"No","Yes")))</f>
        <v>N/A</v>
      </c>
      <c r="E41" s="29">
        <v>17196.019501999999</v>
      </c>
      <c r="F41" s="27" t="str">
        <f t="shared" ref="F41:F52" si="8">IF($B41="N/A","N/A",IF(E41&gt;10,"No",IF(E41&lt;-10,"No","Yes")))</f>
        <v>N/A</v>
      </c>
      <c r="G41" s="29">
        <v>18092.730927000001</v>
      </c>
      <c r="H41" s="27" t="str">
        <f t="shared" ref="H41:H52" si="9">IF($B41="N/A","N/A",IF(G41&gt;10,"No",IF(G41&lt;-10,"No","Yes")))</f>
        <v>N/A</v>
      </c>
      <c r="I41" s="8">
        <v>-0.52800000000000002</v>
      </c>
      <c r="J41" s="8">
        <v>5.2149999999999999</v>
      </c>
      <c r="K41" s="28" t="s">
        <v>734</v>
      </c>
      <c r="L41" s="105" t="str">
        <f t="shared" ref="L41:L52" si="10">IF(J41="Div by 0", "N/A", IF(K41="N/A","N/A", IF(J41&gt;VALUE(MID(K41,1,2)), "No", IF(J41&lt;-1*VALUE(MID(K41,1,2)), "No", "Yes"))))</f>
        <v>Yes</v>
      </c>
    </row>
    <row r="42" spans="1:12" x14ac:dyDescent="0.2">
      <c r="A42" s="104" t="s">
        <v>1401</v>
      </c>
      <c r="B42" s="22" t="s">
        <v>213</v>
      </c>
      <c r="C42" s="29">
        <v>4867.2987320000002</v>
      </c>
      <c r="D42" s="27" t="str">
        <f t="shared" si="7"/>
        <v>N/A</v>
      </c>
      <c r="E42" s="29">
        <v>4486.0771808999998</v>
      </c>
      <c r="F42" s="27" t="str">
        <f t="shared" si="8"/>
        <v>N/A</v>
      </c>
      <c r="G42" s="29">
        <v>4669.8457906000003</v>
      </c>
      <c r="H42" s="27" t="str">
        <f t="shared" si="9"/>
        <v>N/A</v>
      </c>
      <c r="I42" s="8">
        <v>-7.83</v>
      </c>
      <c r="J42" s="8">
        <v>4.0960000000000001</v>
      </c>
      <c r="K42" s="28" t="s">
        <v>734</v>
      </c>
      <c r="L42" s="105" t="str">
        <f t="shared" si="10"/>
        <v>Yes</v>
      </c>
    </row>
    <row r="43" spans="1:12" x14ac:dyDescent="0.2">
      <c r="A43" s="104" t="s">
        <v>1402</v>
      </c>
      <c r="B43" s="22" t="s">
        <v>213</v>
      </c>
      <c r="C43" s="29">
        <v>1605.4211087000001</v>
      </c>
      <c r="D43" s="27" t="str">
        <f t="shared" si="7"/>
        <v>N/A</v>
      </c>
      <c r="E43" s="29">
        <v>1566.4943020000001</v>
      </c>
      <c r="F43" s="27" t="str">
        <f t="shared" si="8"/>
        <v>N/A</v>
      </c>
      <c r="G43" s="29">
        <v>2268.6331470999999</v>
      </c>
      <c r="H43" s="27" t="str">
        <f t="shared" si="9"/>
        <v>N/A</v>
      </c>
      <c r="I43" s="8">
        <v>-2.42</v>
      </c>
      <c r="J43" s="8">
        <v>44.82</v>
      </c>
      <c r="K43" s="28" t="s">
        <v>734</v>
      </c>
      <c r="L43" s="105" t="str">
        <f t="shared" si="10"/>
        <v>No</v>
      </c>
    </row>
    <row r="44" spans="1:12" x14ac:dyDescent="0.2">
      <c r="A44" s="104" t="s">
        <v>1403</v>
      </c>
      <c r="B44" s="22" t="s">
        <v>213</v>
      </c>
      <c r="C44" s="29">
        <v>1968.0351694999999</v>
      </c>
      <c r="D44" s="27" t="str">
        <f t="shared" si="7"/>
        <v>N/A</v>
      </c>
      <c r="E44" s="29">
        <v>2144.2708333</v>
      </c>
      <c r="F44" s="27" t="str">
        <f t="shared" si="8"/>
        <v>N/A</v>
      </c>
      <c r="G44" s="29">
        <v>2449.7918445</v>
      </c>
      <c r="H44" s="27" t="str">
        <f t="shared" si="9"/>
        <v>N/A</v>
      </c>
      <c r="I44" s="8">
        <v>8.9550000000000001</v>
      </c>
      <c r="J44" s="8">
        <v>14.25</v>
      </c>
      <c r="K44" s="28" t="s">
        <v>734</v>
      </c>
      <c r="L44" s="105" t="str">
        <f t="shared" si="10"/>
        <v>Yes</v>
      </c>
    </row>
    <row r="45" spans="1:12" x14ac:dyDescent="0.2">
      <c r="A45" s="104" t="s">
        <v>1404</v>
      </c>
      <c r="B45" s="22" t="s">
        <v>213</v>
      </c>
      <c r="C45" s="29">
        <v>28503.942319999998</v>
      </c>
      <c r="D45" s="27" t="str">
        <f t="shared" si="7"/>
        <v>N/A</v>
      </c>
      <c r="E45" s="29">
        <v>28186.787208999998</v>
      </c>
      <c r="F45" s="27" t="str">
        <f t="shared" si="8"/>
        <v>N/A</v>
      </c>
      <c r="G45" s="29">
        <v>29472.570210000002</v>
      </c>
      <c r="H45" s="27" t="str">
        <f t="shared" si="9"/>
        <v>N/A</v>
      </c>
      <c r="I45" s="8">
        <v>-1.1100000000000001</v>
      </c>
      <c r="J45" s="8">
        <v>4.5620000000000003</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8721.3222669000006</v>
      </c>
      <c r="D47" s="27" t="str">
        <f t="shared" si="7"/>
        <v>N/A</v>
      </c>
      <c r="E47" s="29">
        <v>8860.3057645999997</v>
      </c>
      <c r="F47" s="27" t="str">
        <f t="shared" si="8"/>
        <v>N/A</v>
      </c>
      <c r="G47" s="29">
        <v>9233.8304396999993</v>
      </c>
      <c r="H47" s="27" t="str">
        <f t="shared" si="9"/>
        <v>N/A</v>
      </c>
      <c r="I47" s="8">
        <v>1.5940000000000001</v>
      </c>
      <c r="J47" s="8">
        <v>4.2160000000000002</v>
      </c>
      <c r="K47" s="28" t="s">
        <v>734</v>
      </c>
      <c r="L47" s="105" t="str">
        <f t="shared" si="10"/>
        <v>Yes</v>
      </c>
    </row>
    <row r="48" spans="1:12" x14ac:dyDescent="0.2">
      <c r="A48" s="104" t="s">
        <v>1407</v>
      </c>
      <c r="B48" s="30" t="s">
        <v>213</v>
      </c>
      <c r="C48" s="10">
        <v>6491.7561222000004</v>
      </c>
      <c r="D48" s="7" t="str">
        <f t="shared" si="7"/>
        <v>N/A</v>
      </c>
      <c r="E48" s="10">
        <v>6446.7649179</v>
      </c>
      <c r="F48" s="7" t="str">
        <f t="shared" si="8"/>
        <v>N/A</v>
      </c>
      <c r="G48" s="10">
        <v>6594.2764122999997</v>
      </c>
      <c r="H48" s="7" t="str">
        <f t="shared" si="9"/>
        <v>N/A</v>
      </c>
      <c r="I48" s="36">
        <v>-0.69299999999999995</v>
      </c>
      <c r="J48" s="36">
        <v>2.2879999999999998</v>
      </c>
      <c r="K48" s="30" t="s">
        <v>734</v>
      </c>
      <c r="L48" s="105" t="str">
        <f t="shared" si="10"/>
        <v>Yes</v>
      </c>
    </row>
    <row r="49" spans="1:12" ht="25.5" x14ac:dyDescent="0.2">
      <c r="A49" s="104" t="s">
        <v>1408</v>
      </c>
      <c r="B49" s="30" t="s">
        <v>213</v>
      </c>
      <c r="C49" s="10">
        <v>4815.5861678000001</v>
      </c>
      <c r="D49" s="7" t="str">
        <f t="shared" si="7"/>
        <v>N/A</v>
      </c>
      <c r="E49" s="10">
        <v>5171.4016093999999</v>
      </c>
      <c r="F49" s="7" t="str">
        <f t="shared" si="8"/>
        <v>N/A</v>
      </c>
      <c r="G49" s="10">
        <v>4575.8738531999998</v>
      </c>
      <c r="H49" s="7" t="str">
        <f t="shared" si="9"/>
        <v>N/A</v>
      </c>
      <c r="I49" s="36">
        <v>7.3890000000000002</v>
      </c>
      <c r="J49" s="36">
        <v>-11.5</v>
      </c>
      <c r="K49" s="30" t="s">
        <v>734</v>
      </c>
      <c r="L49" s="105" t="str">
        <f t="shared" si="10"/>
        <v>Yes</v>
      </c>
    </row>
    <row r="50" spans="1:12" x14ac:dyDescent="0.2">
      <c r="A50" s="104" t="s">
        <v>1409</v>
      </c>
      <c r="B50" s="30" t="s">
        <v>213</v>
      </c>
      <c r="C50" s="10">
        <v>2970.3173102000001</v>
      </c>
      <c r="D50" s="7" t="str">
        <f t="shared" si="7"/>
        <v>N/A</v>
      </c>
      <c r="E50" s="10">
        <v>3003.2773000000002</v>
      </c>
      <c r="F50" s="7" t="str">
        <f t="shared" si="8"/>
        <v>N/A</v>
      </c>
      <c r="G50" s="10">
        <v>3224.4524332999999</v>
      </c>
      <c r="H50" s="7" t="str">
        <f t="shared" si="9"/>
        <v>N/A</v>
      </c>
      <c r="I50" s="36">
        <v>1.1100000000000001</v>
      </c>
      <c r="J50" s="36">
        <v>7.3639999999999999</v>
      </c>
      <c r="K50" s="30" t="s">
        <v>734</v>
      </c>
      <c r="L50" s="105" t="str">
        <f t="shared" si="10"/>
        <v>Yes</v>
      </c>
    </row>
    <row r="51" spans="1:12" x14ac:dyDescent="0.2">
      <c r="A51" s="104" t="s">
        <v>1410</v>
      </c>
      <c r="B51" s="30" t="s">
        <v>213</v>
      </c>
      <c r="C51" s="10">
        <v>20296.795907</v>
      </c>
      <c r="D51" s="7" t="str">
        <f t="shared" si="7"/>
        <v>N/A</v>
      </c>
      <c r="E51" s="10">
        <v>20694.718037999999</v>
      </c>
      <c r="F51" s="7" t="str">
        <f t="shared" si="8"/>
        <v>N/A</v>
      </c>
      <c r="G51" s="10">
        <v>21986.308555</v>
      </c>
      <c r="H51" s="7" t="str">
        <f t="shared" si="9"/>
        <v>N/A</v>
      </c>
      <c r="I51" s="36">
        <v>1.9610000000000001</v>
      </c>
      <c r="J51" s="36">
        <v>6.2409999999999997</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88549374</v>
      </c>
      <c r="D53" s="27" t="str">
        <f t="shared" ref="D53:D122" si="11">IF($B53="N/A","N/A",IF(C53&gt;10,"No",IF(C53&lt;-10,"No","Yes")))</f>
        <v>N/A</v>
      </c>
      <c r="E53" s="29">
        <v>87163576</v>
      </c>
      <c r="F53" s="27" t="str">
        <f t="shared" ref="F53:F122" si="12">IF($B53="N/A","N/A",IF(E53&gt;10,"No",IF(E53&lt;-10,"No","Yes")))</f>
        <v>N/A</v>
      </c>
      <c r="G53" s="29">
        <v>88001670</v>
      </c>
      <c r="H53" s="27" t="str">
        <f t="shared" ref="H53:H122" si="13">IF($B53="N/A","N/A",IF(G53&gt;10,"No",IF(G53&lt;-10,"No","Yes")))</f>
        <v>N/A</v>
      </c>
      <c r="I53" s="8">
        <v>-1.57</v>
      </c>
      <c r="J53" s="8">
        <v>0.96150000000000002</v>
      </c>
      <c r="K53" s="28" t="s">
        <v>734</v>
      </c>
      <c r="L53" s="105" t="str">
        <f t="shared" ref="L53:L113" si="14">IF(J53="Div by 0", "N/A", IF(K53="N/A","N/A", IF(J53&gt;VALUE(MID(K53,1,2)), "No", IF(J53&lt;-1*VALUE(MID(K53,1,2)), "No", "Yes"))))</f>
        <v>Yes</v>
      </c>
    </row>
    <row r="54" spans="1:12" x14ac:dyDescent="0.2">
      <c r="A54" s="168" t="s">
        <v>595</v>
      </c>
      <c r="B54" s="22" t="s">
        <v>213</v>
      </c>
      <c r="C54" s="23">
        <v>24244</v>
      </c>
      <c r="D54" s="27" t="str">
        <f t="shared" si="11"/>
        <v>N/A</v>
      </c>
      <c r="E54" s="23">
        <v>22867</v>
      </c>
      <c r="F54" s="27" t="str">
        <f t="shared" si="12"/>
        <v>N/A</v>
      </c>
      <c r="G54" s="23">
        <v>24633</v>
      </c>
      <c r="H54" s="27" t="str">
        <f t="shared" si="13"/>
        <v>N/A</v>
      </c>
      <c r="I54" s="8">
        <v>-5.68</v>
      </c>
      <c r="J54" s="8">
        <v>7.7229999999999999</v>
      </c>
      <c r="K54" s="28" t="s">
        <v>734</v>
      </c>
      <c r="L54" s="105" t="str">
        <f t="shared" si="14"/>
        <v>Yes</v>
      </c>
    </row>
    <row r="55" spans="1:12" x14ac:dyDescent="0.2">
      <c r="A55" s="168" t="s">
        <v>1412</v>
      </c>
      <c r="B55" s="22" t="s">
        <v>213</v>
      </c>
      <c r="C55" s="29">
        <v>3652.4242699000001</v>
      </c>
      <c r="D55" s="27" t="str">
        <f t="shared" si="11"/>
        <v>N/A</v>
      </c>
      <c r="E55" s="29">
        <v>3811.7626273999999</v>
      </c>
      <c r="F55" s="27" t="str">
        <f t="shared" si="12"/>
        <v>N/A</v>
      </c>
      <c r="G55" s="29">
        <v>3572.5112654</v>
      </c>
      <c r="H55" s="27" t="str">
        <f t="shared" si="13"/>
        <v>N/A</v>
      </c>
      <c r="I55" s="8">
        <v>4.3630000000000004</v>
      </c>
      <c r="J55" s="8">
        <v>-6.28</v>
      </c>
      <c r="K55" s="28" t="s">
        <v>734</v>
      </c>
      <c r="L55" s="105" t="str">
        <f t="shared" si="14"/>
        <v>Yes</v>
      </c>
    </row>
    <row r="56" spans="1:12" x14ac:dyDescent="0.2">
      <c r="A56" s="168" t="s">
        <v>1413</v>
      </c>
      <c r="B56" s="22" t="s">
        <v>213</v>
      </c>
      <c r="C56" s="23">
        <v>1.6495215311</v>
      </c>
      <c r="D56" s="27" t="str">
        <f t="shared" si="11"/>
        <v>N/A</v>
      </c>
      <c r="E56" s="23">
        <v>1.6434600078999999</v>
      </c>
      <c r="F56" s="27" t="str">
        <f t="shared" si="12"/>
        <v>N/A</v>
      </c>
      <c r="G56" s="23">
        <v>1.4718467097000001</v>
      </c>
      <c r="H56" s="27" t="str">
        <f t="shared" si="13"/>
        <v>N/A</v>
      </c>
      <c r="I56" s="8">
        <v>-0.36699999999999999</v>
      </c>
      <c r="J56" s="8">
        <v>-10.4</v>
      </c>
      <c r="K56" s="28" t="s">
        <v>734</v>
      </c>
      <c r="L56" s="105" t="str">
        <f t="shared" si="14"/>
        <v>Yes</v>
      </c>
    </row>
    <row r="57" spans="1:12" ht="25.5" x14ac:dyDescent="0.2">
      <c r="A57" s="168" t="s">
        <v>596</v>
      </c>
      <c r="B57" s="22" t="s">
        <v>213</v>
      </c>
      <c r="C57" s="29">
        <v>0</v>
      </c>
      <c r="D57" s="27" t="str">
        <f t="shared" si="11"/>
        <v>N/A</v>
      </c>
      <c r="E57" s="29">
        <v>0</v>
      </c>
      <c r="F57" s="27" t="str">
        <f t="shared" si="12"/>
        <v>N/A</v>
      </c>
      <c r="G57" s="29">
        <v>0</v>
      </c>
      <c r="H57" s="27" t="str">
        <f t="shared" si="13"/>
        <v>N/A</v>
      </c>
      <c r="I57" s="8" t="s">
        <v>1748</v>
      </c>
      <c r="J57" s="8" t="s">
        <v>1748</v>
      </c>
      <c r="K57" s="28" t="s">
        <v>734</v>
      </c>
      <c r="L57" s="105" t="str">
        <f t="shared" si="14"/>
        <v>N/A</v>
      </c>
    </row>
    <row r="58" spans="1:12" x14ac:dyDescent="0.2">
      <c r="A58" s="168" t="s">
        <v>597</v>
      </c>
      <c r="B58" s="22" t="s">
        <v>213</v>
      </c>
      <c r="C58" s="23">
        <v>0</v>
      </c>
      <c r="D58" s="27" t="str">
        <f t="shared" si="11"/>
        <v>N/A</v>
      </c>
      <c r="E58" s="23">
        <v>0</v>
      </c>
      <c r="F58" s="27" t="str">
        <f t="shared" si="12"/>
        <v>N/A</v>
      </c>
      <c r="G58" s="23">
        <v>0</v>
      </c>
      <c r="H58" s="27" t="str">
        <f t="shared" si="13"/>
        <v>N/A</v>
      </c>
      <c r="I58" s="8" t="s">
        <v>1748</v>
      </c>
      <c r="J58" s="8" t="s">
        <v>1748</v>
      </c>
      <c r="K58" s="28" t="s">
        <v>734</v>
      </c>
      <c r="L58" s="105" t="str">
        <f t="shared" si="14"/>
        <v>N/A</v>
      </c>
    </row>
    <row r="59" spans="1:12" x14ac:dyDescent="0.2">
      <c r="A59" s="168" t="s">
        <v>1414</v>
      </c>
      <c r="B59" s="22" t="s">
        <v>213</v>
      </c>
      <c r="C59" s="29" t="s">
        <v>1748</v>
      </c>
      <c r="D59" s="27" t="str">
        <f t="shared" si="11"/>
        <v>N/A</v>
      </c>
      <c r="E59" s="29" t="s">
        <v>1748</v>
      </c>
      <c r="F59" s="27" t="str">
        <f t="shared" si="12"/>
        <v>N/A</v>
      </c>
      <c r="G59" s="29" t="s">
        <v>1748</v>
      </c>
      <c r="H59" s="27" t="str">
        <f t="shared" si="13"/>
        <v>N/A</v>
      </c>
      <c r="I59" s="8" t="s">
        <v>1748</v>
      </c>
      <c r="J59" s="8" t="s">
        <v>1748</v>
      </c>
      <c r="K59" s="28" t="s">
        <v>734</v>
      </c>
      <c r="L59" s="105" t="str">
        <f t="shared" si="14"/>
        <v>N/A</v>
      </c>
    </row>
    <row r="60" spans="1:12" ht="25.5" x14ac:dyDescent="0.2">
      <c r="A60" s="168" t="s">
        <v>598</v>
      </c>
      <c r="B60" s="22" t="s">
        <v>213</v>
      </c>
      <c r="C60" s="29">
        <v>0</v>
      </c>
      <c r="D60" s="27" t="str">
        <f t="shared" si="11"/>
        <v>N/A</v>
      </c>
      <c r="E60" s="29">
        <v>0</v>
      </c>
      <c r="F60" s="27" t="str">
        <f t="shared" si="12"/>
        <v>N/A</v>
      </c>
      <c r="G60" s="29">
        <v>0</v>
      </c>
      <c r="H60" s="27" t="str">
        <f t="shared" si="13"/>
        <v>N/A</v>
      </c>
      <c r="I60" s="8" t="s">
        <v>1748</v>
      </c>
      <c r="J60" s="8" t="s">
        <v>1748</v>
      </c>
      <c r="K60" s="28" t="s">
        <v>734</v>
      </c>
      <c r="L60" s="105" t="str">
        <f t="shared" si="14"/>
        <v>N/A</v>
      </c>
    </row>
    <row r="61" spans="1:12" x14ac:dyDescent="0.2">
      <c r="A61" s="137" t="s">
        <v>599</v>
      </c>
      <c r="B61" s="30" t="s">
        <v>213</v>
      </c>
      <c r="C61" s="1">
        <v>0</v>
      </c>
      <c r="D61" s="7" t="str">
        <f t="shared" si="11"/>
        <v>N/A</v>
      </c>
      <c r="E61" s="1">
        <v>0</v>
      </c>
      <c r="F61" s="7" t="str">
        <f t="shared" si="12"/>
        <v>N/A</v>
      </c>
      <c r="G61" s="1">
        <v>0</v>
      </c>
      <c r="H61" s="7" t="str">
        <f t="shared" si="13"/>
        <v>N/A</v>
      </c>
      <c r="I61" s="36" t="s">
        <v>1748</v>
      </c>
      <c r="J61" s="36" t="s">
        <v>1748</v>
      </c>
      <c r="K61" s="30" t="s">
        <v>734</v>
      </c>
      <c r="L61" s="105" t="str">
        <f t="shared" si="14"/>
        <v>N/A</v>
      </c>
    </row>
    <row r="62" spans="1:12" ht="25.5" x14ac:dyDescent="0.2">
      <c r="A62" s="137" t="s">
        <v>1415</v>
      </c>
      <c r="B62" s="30" t="s">
        <v>213</v>
      </c>
      <c r="C62" s="10" t="s">
        <v>1748</v>
      </c>
      <c r="D62" s="7" t="str">
        <f t="shared" si="11"/>
        <v>N/A</v>
      </c>
      <c r="E62" s="10" t="s">
        <v>1748</v>
      </c>
      <c r="F62" s="7" t="str">
        <f t="shared" si="12"/>
        <v>N/A</v>
      </c>
      <c r="G62" s="10" t="s">
        <v>1748</v>
      </c>
      <c r="H62" s="7" t="str">
        <f t="shared" si="13"/>
        <v>N/A</v>
      </c>
      <c r="I62" s="36" t="s">
        <v>1748</v>
      </c>
      <c r="J62" s="36" t="s">
        <v>1748</v>
      </c>
      <c r="K62" s="30" t="s">
        <v>734</v>
      </c>
      <c r="L62" s="105" t="str">
        <f t="shared" si="14"/>
        <v>N/A</v>
      </c>
    </row>
    <row r="63" spans="1:12" x14ac:dyDescent="0.2">
      <c r="A63" s="137" t="s">
        <v>600</v>
      </c>
      <c r="B63" s="30" t="s">
        <v>213</v>
      </c>
      <c r="C63" s="10">
        <v>30030476</v>
      </c>
      <c r="D63" s="7" t="str">
        <f t="shared" si="11"/>
        <v>N/A</v>
      </c>
      <c r="E63" s="10">
        <v>25420522</v>
      </c>
      <c r="F63" s="7" t="str">
        <f t="shared" si="12"/>
        <v>N/A</v>
      </c>
      <c r="G63" s="10">
        <v>26761209</v>
      </c>
      <c r="H63" s="7" t="str">
        <f t="shared" si="13"/>
        <v>N/A</v>
      </c>
      <c r="I63" s="36">
        <v>-15.4</v>
      </c>
      <c r="J63" s="36">
        <v>5.274</v>
      </c>
      <c r="K63" s="30" t="s">
        <v>734</v>
      </c>
      <c r="L63" s="105" t="str">
        <f t="shared" si="14"/>
        <v>Yes</v>
      </c>
    </row>
    <row r="64" spans="1:12" x14ac:dyDescent="0.2">
      <c r="A64" s="137" t="s">
        <v>601</v>
      </c>
      <c r="B64" s="30" t="s">
        <v>213</v>
      </c>
      <c r="C64" s="1">
        <v>339</v>
      </c>
      <c r="D64" s="7" t="str">
        <f t="shared" si="11"/>
        <v>N/A</v>
      </c>
      <c r="E64" s="1">
        <v>273</v>
      </c>
      <c r="F64" s="7" t="str">
        <f t="shared" si="12"/>
        <v>N/A</v>
      </c>
      <c r="G64" s="1">
        <v>201</v>
      </c>
      <c r="H64" s="7" t="str">
        <f t="shared" si="13"/>
        <v>N/A</v>
      </c>
      <c r="I64" s="36">
        <v>-19.5</v>
      </c>
      <c r="J64" s="36">
        <v>-26.4</v>
      </c>
      <c r="K64" s="30" t="s">
        <v>734</v>
      </c>
      <c r="L64" s="105" t="str">
        <f t="shared" si="14"/>
        <v>Yes</v>
      </c>
    </row>
    <row r="65" spans="1:12" x14ac:dyDescent="0.2">
      <c r="A65" s="137" t="s">
        <v>1416</v>
      </c>
      <c r="B65" s="30" t="s">
        <v>213</v>
      </c>
      <c r="C65" s="10">
        <v>88585.474925999995</v>
      </c>
      <c r="D65" s="7" t="str">
        <f t="shared" si="11"/>
        <v>N/A</v>
      </c>
      <c r="E65" s="10">
        <v>93115.465200999999</v>
      </c>
      <c r="F65" s="7" t="str">
        <f t="shared" si="12"/>
        <v>N/A</v>
      </c>
      <c r="G65" s="10">
        <v>133140.34328</v>
      </c>
      <c r="H65" s="7" t="str">
        <f t="shared" si="13"/>
        <v>N/A</v>
      </c>
      <c r="I65" s="36">
        <v>5.1139999999999999</v>
      </c>
      <c r="J65" s="36">
        <v>42.98</v>
      </c>
      <c r="K65" s="30" t="s">
        <v>734</v>
      </c>
      <c r="L65" s="105" t="str">
        <f t="shared" si="14"/>
        <v>No</v>
      </c>
    </row>
    <row r="66" spans="1:12" x14ac:dyDescent="0.2">
      <c r="A66" s="137" t="s">
        <v>602</v>
      </c>
      <c r="B66" s="30" t="s">
        <v>213</v>
      </c>
      <c r="C66" s="10">
        <v>1044399266</v>
      </c>
      <c r="D66" s="7" t="str">
        <f t="shared" si="11"/>
        <v>N/A</v>
      </c>
      <c r="E66" s="10">
        <v>1035665094</v>
      </c>
      <c r="F66" s="7" t="str">
        <f t="shared" si="12"/>
        <v>N/A</v>
      </c>
      <c r="G66" s="10">
        <v>1079224003</v>
      </c>
      <c r="H66" s="7" t="str">
        <f t="shared" si="13"/>
        <v>N/A</v>
      </c>
      <c r="I66" s="36">
        <v>-0.83599999999999997</v>
      </c>
      <c r="J66" s="36">
        <v>4.2060000000000004</v>
      </c>
      <c r="K66" s="30" t="s">
        <v>734</v>
      </c>
      <c r="L66" s="105" t="str">
        <f t="shared" si="14"/>
        <v>Yes</v>
      </c>
    </row>
    <row r="67" spans="1:12" x14ac:dyDescent="0.2">
      <c r="A67" s="137" t="s">
        <v>603</v>
      </c>
      <c r="B67" s="30" t="s">
        <v>213</v>
      </c>
      <c r="C67" s="1">
        <v>30977</v>
      </c>
      <c r="D67" s="7" t="str">
        <f t="shared" si="11"/>
        <v>N/A</v>
      </c>
      <c r="E67" s="1">
        <v>30894</v>
      </c>
      <c r="F67" s="7" t="str">
        <f t="shared" si="12"/>
        <v>N/A</v>
      </c>
      <c r="G67" s="1">
        <v>30693</v>
      </c>
      <c r="H67" s="7" t="str">
        <f t="shared" si="13"/>
        <v>N/A</v>
      </c>
      <c r="I67" s="36">
        <v>-0.26800000000000002</v>
      </c>
      <c r="J67" s="36">
        <v>-0.65100000000000002</v>
      </c>
      <c r="K67" s="30" t="s">
        <v>734</v>
      </c>
      <c r="L67" s="105" t="str">
        <f t="shared" si="14"/>
        <v>Yes</v>
      </c>
    </row>
    <row r="68" spans="1:12" x14ac:dyDescent="0.2">
      <c r="A68" s="137" t="s">
        <v>1417</v>
      </c>
      <c r="B68" s="30" t="s">
        <v>213</v>
      </c>
      <c r="C68" s="10">
        <v>33715.313491000001</v>
      </c>
      <c r="D68" s="7" t="str">
        <f t="shared" si="11"/>
        <v>N/A</v>
      </c>
      <c r="E68" s="10">
        <v>33523.179064000004</v>
      </c>
      <c r="F68" s="7" t="str">
        <f t="shared" si="12"/>
        <v>N/A</v>
      </c>
      <c r="G68" s="10">
        <v>35161.893688999997</v>
      </c>
      <c r="H68" s="7" t="str">
        <f t="shared" si="13"/>
        <v>N/A</v>
      </c>
      <c r="I68" s="36">
        <v>-0.56999999999999995</v>
      </c>
      <c r="J68" s="36">
        <v>4.8879999999999999</v>
      </c>
      <c r="K68" s="30" t="s">
        <v>734</v>
      </c>
      <c r="L68" s="105" t="str">
        <f t="shared" si="14"/>
        <v>Yes</v>
      </c>
    </row>
    <row r="69" spans="1:12" ht="25.5" x14ac:dyDescent="0.2">
      <c r="A69" s="137" t="s">
        <v>604</v>
      </c>
      <c r="B69" s="30" t="s">
        <v>213</v>
      </c>
      <c r="C69" s="10">
        <v>22876884</v>
      </c>
      <c r="D69" s="7" t="str">
        <f t="shared" si="11"/>
        <v>N/A</v>
      </c>
      <c r="E69" s="10">
        <v>24653992</v>
      </c>
      <c r="F69" s="7" t="str">
        <f t="shared" si="12"/>
        <v>N/A</v>
      </c>
      <c r="G69" s="10">
        <v>31106855</v>
      </c>
      <c r="H69" s="7" t="str">
        <f t="shared" si="13"/>
        <v>N/A</v>
      </c>
      <c r="I69" s="36">
        <v>7.7679999999999998</v>
      </c>
      <c r="J69" s="36">
        <v>26.17</v>
      </c>
      <c r="K69" s="30" t="s">
        <v>734</v>
      </c>
      <c r="L69" s="105" t="str">
        <f t="shared" si="14"/>
        <v>Yes</v>
      </c>
    </row>
    <row r="70" spans="1:12" x14ac:dyDescent="0.2">
      <c r="A70" s="137" t="s">
        <v>605</v>
      </c>
      <c r="B70" s="30" t="s">
        <v>213</v>
      </c>
      <c r="C70" s="1">
        <v>112208</v>
      </c>
      <c r="D70" s="7" t="str">
        <f t="shared" si="11"/>
        <v>N/A</v>
      </c>
      <c r="E70" s="1">
        <v>115061</v>
      </c>
      <c r="F70" s="7" t="str">
        <f t="shared" si="12"/>
        <v>N/A</v>
      </c>
      <c r="G70" s="1">
        <v>115361</v>
      </c>
      <c r="H70" s="7" t="str">
        <f t="shared" si="13"/>
        <v>N/A</v>
      </c>
      <c r="I70" s="36">
        <v>2.5430000000000001</v>
      </c>
      <c r="J70" s="36">
        <v>0.26069999999999999</v>
      </c>
      <c r="K70" s="30" t="s">
        <v>734</v>
      </c>
      <c r="L70" s="105" t="str">
        <f t="shared" si="14"/>
        <v>Yes</v>
      </c>
    </row>
    <row r="71" spans="1:12" x14ac:dyDescent="0.2">
      <c r="A71" s="137" t="s">
        <v>1418</v>
      </c>
      <c r="B71" s="30" t="s">
        <v>213</v>
      </c>
      <c r="C71" s="10">
        <v>203.87925995000001</v>
      </c>
      <c r="D71" s="7" t="str">
        <f t="shared" si="11"/>
        <v>N/A</v>
      </c>
      <c r="E71" s="10">
        <v>214.26888346000001</v>
      </c>
      <c r="F71" s="7" t="str">
        <f t="shared" si="12"/>
        <v>N/A</v>
      </c>
      <c r="G71" s="10">
        <v>269.64793128000002</v>
      </c>
      <c r="H71" s="7" t="str">
        <f t="shared" si="13"/>
        <v>N/A</v>
      </c>
      <c r="I71" s="36">
        <v>5.0960000000000001</v>
      </c>
      <c r="J71" s="36">
        <v>25.85</v>
      </c>
      <c r="K71" s="30" t="s">
        <v>734</v>
      </c>
      <c r="L71" s="105" t="str">
        <f t="shared" si="14"/>
        <v>Yes</v>
      </c>
    </row>
    <row r="72" spans="1:12" x14ac:dyDescent="0.2">
      <c r="A72" s="137" t="s">
        <v>606</v>
      </c>
      <c r="B72" s="30" t="s">
        <v>213</v>
      </c>
      <c r="C72" s="10">
        <v>4470126</v>
      </c>
      <c r="D72" s="7" t="str">
        <f t="shared" si="11"/>
        <v>N/A</v>
      </c>
      <c r="E72" s="10">
        <v>4592908</v>
      </c>
      <c r="F72" s="7" t="str">
        <f t="shared" si="12"/>
        <v>N/A</v>
      </c>
      <c r="G72" s="10">
        <v>4442461</v>
      </c>
      <c r="H72" s="7" t="str">
        <f t="shared" si="13"/>
        <v>N/A</v>
      </c>
      <c r="I72" s="36">
        <v>2.7469999999999999</v>
      </c>
      <c r="J72" s="36">
        <v>-3.28</v>
      </c>
      <c r="K72" s="30" t="s">
        <v>734</v>
      </c>
      <c r="L72" s="105" t="str">
        <f t="shared" si="14"/>
        <v>Yes</v>
      </c>
    </row>
    <row r="73" spans="1:12" x14ac:dyDescent="0.2">
      <c r="A73" s="137" t="s">
        <v>607</v>
      </c>
      <c r="B73" s="30" t="s">
        <v>213</v>
      </c>
      <c r="C73" s="1">
        <v>11420</v>
      </c>
      <c r="D73" s="7" t="str">
        <f t="shared" si="11"/>
        <v>N/A</v>
      </c>
      <c r="E73" s="1">
        <v>11593</v>
      </c>
      <c r="F73" s="7" t="str">
        <f t="shared" si="12"/>
        <v>N/A</v>
      </c>
      <c r="G73" s="1">
        <v>11446</v>
      </c>
      <c r="H73" s="7" t="str">
        <f t="shared" si="13"/>
        <v>N/A</v>
      </c>
      <c r="I73" s="36">
        <v>1.5149999999999999</v>
      </c>
      <c r="J73" s="36">
        <v>-1.27</v>
      </c>
      <c r="K73" s="30" t="s">
        <v>734</v>
      </c>
      <c r="L73" s="105" t="str">
        <f t="shared" si="14"/>
        <v>Yes</v>
      </c>
    </row>
    <row r="74" spans="1:12" x14ac:dyDescent="0.2">
      <c r="A74" s="137" t="s">
        <v>1419</v>
      </c>
      <c r="B74" s="30" t="s">
        <v>213</v>
      </c>
      <c r="C74" s="10">
        <v>391.42959719999999</v>
      </c>
      <c r="D74" s="7" t="str">
        <f t="shared" si="11"/>
        <v>N/A</v>
      </c>
      <c r="E74" s="10">
        <v>396.17941861000003</v>
      </c>
      <c r="F74" s="7" t="str">
        <f t="shared" si="12"/>
        <v>N/A</v>
      </c>
      <c r="G74" s="10">
        <v>388.12344924000001</v>
      </c>
      <c r="H74" s="7" t="str">
        <f t="shared" si="13"/>
        <v>N/A</v>
      </c>
      <c r="I74" s="36">
        <v>1.2130000000000001</v>
      </c>
      <c r="J74" s="36">
        <v>-2.0299999999999998</v>
      </c>
      <c r="K74" s="30" t="s">
        <v>734</v>
      </c>
      <c r="L74" s="105" t="str">
        <f t="shared" si="14"/>
        <v>Yes</v>
      </c>
    </row>
    <row r="75" spans="1:12" ht="25.5" x14ac:dyDescent="0.2">
      <c r="A75" s="137" t="s">
        <v>608</v>
      </c>
      <c r="B75" s="30" t="s">
        <v>213</v>
      </c>
      <c r="C75" s="10">
        <v>1505369</v>
      </c>
      <c r="D75" s="7" t="str">
        <f t="shared" si="11"/>
        <v>N/A</v>
      </c>
      <c r="E75" s="10">
        <v>1728240</v>
      </c>
      <c r="F75" s="7" t="str">
        <f t="shared" si="12"/>
        <v>N/A</v>
      </c>
      <c r="G75" s="10">
        <v>1782520</v>
      </c>
      <c r="H75" s="7" t="str">
        <f t="shared" si="13"/>
        <v>N/A</v>
      </c>
      <c r="I75" s="36">
        <v>14.81</v>
      </c>
      <c r="J75" s="36">
        <v>3.141</v>
      </c>
      <c r="K75" s="30" t="s">
        <v>734</v>
      </c>
      <c r="L75" s="105" t="str">
        <f t="shared" si="14"/>
        <v>Yes</v>
      </c>
    </row>
    <row r="76" spans="1:12" x14ac:dyDescent="0.2">
      <c r="A76" s="168" t="s">
        <v>609</v>
      </c>
      <c r="B76" s="22" t="s">
        <v>213</v>
      </c>
      <c r="C76" s="23">
        <v>42189</v>
      </c>
      <c r="D76" s="27" t="str">
        <f t="shared" si="11"/>
        <v>N/A</v>
      </c>
      <c r="E76" s="23">
        <v>43911</v>
      </c>
      <c r="F76" s="27" t="str">
        <f t="shared" si="12"/>
        <v>N/A</v>
      </c>
      <c r="G76" s="23">
        <v>41674</v>
      </c>
      <c r="H76" s="27" t="str">
        <f t="shared" si="13"/>
        <v>N/A</v>
      </c>
      <c r="I76" s="8">
        <v>4.0819999999999999</v>
      </c>
      <c r="J76" s="8">
        <v>-5.09</v>
      </c>
      <c r="K76" s="28" t="s">
        <v>734</v>
      </c>
      <c r="L76" s="105" t="str">
        <f t="shared" si="14"/>
        <v>Yes</v>
      </c>
    </row>
    <row r="77" spans="1:12" ht="25.5" x14ac:dyDescent="0.2">
      <c r="A77" s="168" t="s">
        <v>1420</v>
      </c>
      <c r="B77" s="22" t="s">
        <v>213</v>
      </c>
      <c r="C77" s="29">
        <v>35.681552062999998</v>
      </c>
      <c r="D77" s="27" t="str">
        <f t="shared" si="11"/>
        <v>N/A</v>
      </c>
      <c r="E77" s="29">
        <v>39.357791896999998</v>
      </c>
      <c r="F77" s="27" t="str">
        <f t="shared" si="12"/>
        <v>N/A</v>
      </c>
      <c r="G77" s="29">
        <v>42.77295196</v>
      </c>
      <c r="H77" s="27" t="str">
        <f t="shared" si="13"/>
        <v>N/A</v>
      </c>
      <c r="I77" s="8">
        <v>10.3</v>
      </c>
      <c r="J77" s="8">
        <v>8.6769999999999996</v>
      </c>
      <c r="K77" s="28" t="s">
        <v>734</v>
      </c>
      <c r="L77" s="105" t="str">
        <f t="shared" si="14"/>
        <v>Yes</v>
      </c>
    </row>
    <row r="78" spans="1:12" ht="25.5" x14ac:dyDescent="0.2">
      <c r="A78" s="168" t="s">
        <v>610</v>
      </c>
      <c r="B78" s="22" t="s">
        <v>213</v>
      </c>
      <c r="C78" s="29">
        <v>19499995</v>
      </c>
      <c r="D78" s="27" t="str">
        <f t="shared" si="11"/>
        <v>N/A</v>
      </c>
      <c r="E78" s="29">
        <v>19318204</v>
      </c>
      <c r="F78" s="27" t="str">
        <f t="shared" si="12"/>
        <v>N/A</v>
      </c>
      <c r="G78" s="29">
        <v>18097187</v>
      </c>
      <c r="H78" s="27" t="str">
        <f t="shared" si="13"/>
        <v>N/A</v>
      </c>
      <c r="I78" s="8">
        <v>-0.93200000000000005</v>
      </c>
      <c r="J78" s="8">
        <v>-6.32</v>
      </c>
      <c r="K78" s="28" t="s">
        <v>734</v>
      </c>
      <c r="L78" s="105" t="str">
        <f t="shared" si="14"/>
        <v>Yes</v>
      </c>
    </row>
    <row r="79" spans="1:12" x14ac:dyDescent="0.2">
      <c r="A79" s="168" t="s">
        <v>611</v>
      </c>
      <c r="B79" s="22" t="s">
        <v>213</v>
      </c>
      <c r="C79" s="23">
        <v>60918</v>
      </c>
      <c r="D79" s="27" t="str">
        <f t="shared" si="11"/>
        <v>N/A</v>
      </c>
      <c r="E79" s="23">
        <v>60092</v>
      </c>
      <c r="F79" s="27" t="str">
        <f t="shared" si="12"/>
        <v>N/A</v>
      </c>
      <c r="G79" s="23">
        <v>55880</v>
      </c>
      <c r="H79" s="27" t="str">
        <f t="shared" si="13"/>
        <v>N/A</v>
      </c>
      <c r="I79" s="8">
        <v>-1.36</v>
      </c>
      <c r="J79" s="8">
        <v>-7.01</v>
      </c>
      <c r="K79" s="28" t="s">
        <v>734</v>
      </c>
      <c r="L79" s="105" t="str">
        <f t="shared" si="14"/>
        <v>Yes</v>
      </c>
    </row>
    <row r="80" spans="1:12" x14ac:dyDescent="0.2">
      <c r="A80" s="168" t="s">
        <v>1421</v>
      </c>
      <c r="B80" s="22" t="s">
        <v>213</v>
      </c>
      <c r="C80" s="29">
        <v>320.10235069999999</v>
      </c>
      <c r="D80" s="27" t="str">
        <f t="shared" si="11"/>
        <v>N/A</v>
      </c>
      <c r="E80" s="29">
        <v>321.47713506000002</v>
      </c>
      <c r="F80" s="27" t="str">
        <f t="shared" si="12"/>
        <v>N/A</v>
      </c>
      <c r="G80" s="29">
        <v>323.85803507999998</v>
      </c>
      <c r="H80" s="27" t="str">
        <f t="shared" si="13"/>
        <v>N/A</v>
      </c>
      <c r="I80" s="8">
        <v>0.42949999999999999</v>
      </c>
      <c r="J80" s="8">
        <v>0.74060000000000004</v>
      </c>
      <c r="K80" s="28" t="s">
        <v>734</v>
      </c>
      <c r="L80" s="105" t="str">
        <f t="shared" si="14"/>
        <v>Yes</v>
      </c>
    </row>
    <row r="81" spans="1:12" x14ac:dyDescent="0.2">
      <c r="A81" s="168" t="s">
        <v>612</v>
      </c>
      <c r="B81" s="22" t="s">
        <v>213</v>
      </c>
      <c r="C81" s="29">
        <v>12027129</v>
      </c>
      <c r="D81" s="27" t="str">
        <f t="shared" si="11"/>
        <v>N/A</v>
      </c>
      <c r="E81" s="29">
        <v>13524136</v>
      </c>
      <c r="F81" s="27" t="str">
        <f t="shared" si="12"/>
        <v>N/A</v>
      </c>
      <c r="G81" s="29">
        <v>14421647</v>
      </c>
      <c r="H81" s="27" t="str">
        <f t="shared" si="13"/>
        <v>N/A</v>
      </c>
      <c r="I81" s="8">
        <v>12.45</v>
      </c>
      <c r="J81" s="8">
        <v>6.6360000000000001</v>
      </c>
      <c r="K81" s="28" t="s">
        <v>734</v>
      </c>
      <c r="L81" s="105" t="str">
        <f t="shared" si="14"/>
        <v>Yes</v>
      </c>
    </row>
    <row r="82" spans="1:12" x14ac:dyDescent="0.2">
      <c r="A82" s="168" t="s">
        <v>613</v>
      </c>
      <c r="B82" s="22" t="s">
        <v>213</v>
      </c>
      <c r="C82" s="23">
        <v>25880</v>
      </c>
      <c r="D82" s="27" t="str">
        <f t="shared" si="11"/>
        <v>N/A</v>
      </c>
      <c r="E82" s="23">
        <v>30562</v>
      </c>
      <c r="F82" s="27" t="str">
        <f t="shared" si="12"/>
        <v>N/A</v>
      </c>
      <c r="G82" s="23">
        <v>30946</v>
      </c>
      <c r="H82" s="27" t="str">
        <f t="shared" si="13"/>
        <v>N/A</v>
      </c>
      <c r="I82" s="8">
        <v>18.09</v>
      </c>
      <c r="J82" s="8">
        <v>1.256</v>
      </c>
      <c r="K82" s="28" t="s">
        <v>734</v>
      </c>
      <c r="L82" s="105" t="str">
        <f t="shared" si="14"/>
        <v>Yes</v>
      </c>
    </row>
    <row r="83" spans="1:12" x14ac:dyDescent="0.2">
      <c r="A83" s="168" t="s">
        <v>1422</v>
      </c>
      <c r="B83" s="22" t="s">
        <v>213</v>
      </c>
      <c r="C83" s="29">
        <v>464.72677743000003</v>
      </c>
      <c r="D83" s="27" t="str">
        <f t="shared" si="11"/>
        <v>N/A</v>
      </c>
      <c r="E83" s="29">
        <v>442.51475689</v>
      </c>
      <c r="F83" s="27" t="str">
        <f t="shared" si="12"/>
        <v>N/A</v>
      </c>
      <c r="G83" s="29">
        <v>466.02620694000001</v>
      </c>
      <c r="H83" s="27" t="str">
        <f t="shared" si="13"/>
        <v>N/A</v>
      </c>
      <c r="I83" s="8">
        <v>-4.78</v>
      </c>
      <c r="J83" s="8">
        <v>5.3129999999999997</v>
      </c>
      <c r="K83" s="28" t="s">
        <v>734</v>
      </c>
      <c r="L83" s="105" t="str">
        <f t="shared" si="14"/>
        <v>Yes</v>
      </c>
    </row>
    <row r="84" spans="1:12" ht="25.5" x14ac:dyDescent="0.2">
      <c r="A84" s="168" t="s">
        <v>614</v>
      </c>
      <c r="B84" s="22" t="s">
        <v>213</v>
      </c>
      <c r="C84" s="29">
        <v>774769</v>
      </c>
      <c r="D84" s="27" t="str">
        <f t="shared" si="11"/>
        <v>N/A</v>
      </c>
      <c r="E84" s="29">
        <v>696517</v>
      </c>
      <c r="F84" s="27" t="str">
        <f t="shared" si="12"/>
        <v>N/A</v>
      </c>
      <c r="G84" s="29">
        <v>605885</v>
      </c>
      <c r="H84" s="27" t="str">
        <f t="shared" si="13"/>
        <v>N/A</v>
      </c>
      <c r="I84" s="8">
        <v>-10.1</v>
      </c>
      <c r="J84" s="8">
        <v>-13</v>
      </c>
      <c r="K84" s="28" t="s">
        <v>734</v>
      </c>
      <c r="L84" s="105" t="str">
        <f t="shared" si="14"/>
        <v>Yes</v>
      </c>
    </row>
    <row r="85" spans="1:12" x14ac:dyDescent="0.2">
      <c r="A85" s="168" t="s">
        <v>615</v>
      </c>
      <c r="B85" s="22" t="s">
        <v>213</v>
      </c>
      <c r="C85" s="23">
        <v>776</v>
      </c>
      <c r="D85" s="27" t="str">
        <f t="shared" si="11"/>
        <v>N/A</v>
      </c>
      <c r="E85" s="23">
        <v>719</v>
      </c>
      <c r="F85" s="27" t="str">
        <f t="shared" si="12"/>
        <v>N/A</v>
      </c>
      <c r="G85" s="23">
        <v>617</v>
      </c>
      <c r="H85" s="27" t="str">
        <f t="shared" si="13"/>
        <v>N/A</v>
      </c>
      <c r="I85" s="8">
        <v>-7.35</v>
      </c>
      <c r="J85" s="8">
        <v>-14.2</v>
      </c>
      <c r="K85" s="28" t="s">
        <v>734</v>
      </c>
      <c r="L85" s="105" t="str">
        <f t="shared" si="14"/>
        <v>Yes</v>
      </c>
    </row>
    <row r="86" spans="1:12" ht="25.5" x14ac:dyDescent="0.2">
      <c r="A86" s="168" t="s">
        <v>1423</v>
      </c>
      <c r="B86" s="22" t="s">
        <v>213</v>
      </c>
      <c r="C86" s="29">
        <v>998.41365979</v>
      </c>
      <c r="D86" s="27" t="str">
        <f t="shared" si="11"/>
        <v>N/A</v>
      </c>
      <c r="E86" s="29">
        <v>968.73018080999998</v>
      </c>
      <c r="F86" s="27" t="str">
        <f t="shared" si="12"/>
        <v>N/A</v>
      </c>
      <c r="G86" s="29">
        <v>981.98541329</v>
      </c>
      <c r="H86" s="27" t="str">
        <f t="shared" si="13"/>
        <v>N/A</v>
      </c>
      <c r="I86" s="8">
        <v>-2.97</v>
      </c>
      <c r="J86" s="8">
        <v>1.3680000000000001</v>
      </c>
      <c r="K86" s="28" t="s">
        <v>734</v>
      </c>
      <c r="L86" s="105" t="str">
        <f t="shared" si="14"/>
        <v>Yes</v>
      </c>
    </row>
    <row r="87" spans="1:12" ht="25.5" x14ac:dyDescent="0.2">
      <c r="A87" s="168" t="s">
        <v>616</v>
      </c>
      <c r="B87" s="22" t="s">
        <v>213</v>
      </c>
      <c r="C87" s="29">
        <v>23085177</v>
      </c>
      <c r="D87" s="27" t="str">
        <f t="shared" si="11"/>
        <v>N/A</v>
      </c>
      <c r="E87" s="29">
        <v>22247776</v>
      </c>
      <c r="F87" s="27" t="str">
        <f t="shared" si="12"/>
        <v>N/A</v>
      </c>
      <c r="G87" s="29">
        <v>21198253</v>
      </c>
      <c r="H87" s="27" t="str">
        <f t="shared" si="13"/>
        <v>N/A</v>
      </c>
      <c r="I87" s="8">
        <v>-3.63</v>
      </c>
      <c r="J87" s="8">
        <v>-4.72</v>
      </c>
      <c r="K87" s="28" t="s">
        <v>734</v>
      </c>
      <c r="L87" s="105" t="str">
        <f t="shared" si="14"/>
        <v>Yes</v>
      </c>
    </row>
    <row r="88" spans="1:12" x14ac:dyDescent="0.2">
      <c r="A88" s="168" t="s">
        <v>617</v>
      </c>
      <c r="B88" s="22" t="s">
        <v>213</v>
      </c>
      <c r="C88" s="23">
        <v>91998</v>
      </c>
      <c r="D88" s="27" t="str">
        <f t="shared" si="11"/>
        <v>N/A</v>
      </c>
      <c r="E88" s="23">
        <v>93539</v>
      </c>
      <c r="F88" s="27" t="str">
        <f t="shared" si="12"/>
        <v>N/A</v>
      </c>
      <c r="G88" s="23">
        <v>92080</v>
      </c>
      <c r="H88" s="27" t="str">
        <f t="shared" si="13"/>
        <v>N/A</v>
      </c>
      <c r="I88" s="8">
        <v>1.675</v>
      </c>
      <c r="J88" s="8">
        <v>-1.56</v>
      </c>
      <c r="K88" s="28" t="s">
        <v>734</v>
      </c>
      <c r="L88" s="105" t="str">
        <f t="shared" si="14"/>
        <v>Yes</v>
      </c>
    </row>
    <row r="89" spans="1:12" x14ac:dyDescent="0.2">
      <c r="A89" s="168" t="s">
        <v>1424</v>
      </c>
      <c r="B89" s="22" t="s">
        <v>213</v>
      </c>
      <c r="C89" s="29">
        <v>250.93129198</v>
      </c>
      <c r="D89" s="27" t="str">
        <f t="shared" si="11"/>
        <v>N/A</v>
      </c>
      <c r="E89" s="29">
        <v>237.84492030000001</v>
      </c>
      <c r="F89" s="27" t="str">
        <f t="shared" si="12"/>
        <v>N/A</v>
      </c>
      <c r="G89" s="29">
        <v>230.21560599</v>
      </c>
      <c r="H89" s="27" t="str">
        <f t="shared" si="13"/>
        <v>N/A</v>
      </c>
      <c r="I89" s="8">
        <v>-5.22</v>
      </c>
      <c r="J89" s="8">
        <v>-3.21</v>
      </c>
      <c r="K89" s="28" t="s">
        <v>734</v>
      </c>
      <c r="L89" s="105" t="str">
        <f t="shared" si="14"/>
        <v>Yes</v>
      </c>
    </row>
    <row r="90" spans="1:12" x14ac:dyDescent="0.2">
      <c r="A90" s="168" t="s">
        <v>618</v>
      </c>
      <c r="B90" s="22" t="s">
        <v>213</v>
      </c>
      <c r="C90" s="29">
        <v>18555765</v>
      </c>
      <c r="D90" s="27" t="str">
        <f t="shared" si="11"/>
        <v>N/A</v>
      </c>
      <c r="E90" s="29">
        <v>16033152</v>
      </c>
      <c r="F90" s="27" t="str">
        <f t="shared" si="12"/>
        <v>N/A</v>
      </c>
      <c r="G90" s="29">
        <v>16965222</v>
      </c>
      <c r="H90" s="27" t="str">
        <f t="shared" si="13"/>
        <v>N/A</v>
      </c>
      <c r="I90" s="8">
        <v>-13.6</v>
      </c>
      <c r="J90" s="8">
        <v>5.8129999999999997</v>
      </c>
      <c r="K90" s="28" t="s">
        <v>734</v>
      </c>
      <c r="L90" s="105" t="str">
        <f t="shared" si="14"/>
        <v>Yes</v>
      </c>
    </row>
    <row r="91" spans="1:12" x14ac:dyDescent="0.2">
      <c r="A91" s="168" t="s">
        <v>619</v>
      </c>
      <c r="B91" s="22" t="s">
        <v>213</v>
      </c>
      <c r="C91" s="23">
        <v>54593</v>
      </c>
      <c r="D91" s="27" t="str">
        <f t="shared" si="11"/>
        <v>N/A</v>
      </c>
      <c r="E91" s="23">
        <v>34779</v>
      </c>
      <c r="F91" s="27" t="str">
        <f t="shared" si="12"/>
        <v>N/A</v>
      </c>
      <c r="G91" s="23">
        <v>32683</v>
      </c>
      <c r="H91" s="27" t="str">
        <f t="shared" si="13"/>
        <v>N/A</v>
      </c>
      <c r="I91" s="8">
        <v>-36.299999999999997</v>
      </c>
      <c r="J91" s="8">
        <v>-6.03</v>
      </c>
      <c r="K91" s="28" t="s">
        <v>734</v>
      </c>
      <c r="L91" s="105" t="str">
        <f t="shared" si="14"/>
        <v>Yes</v>
      </c>
    </row>
    <row r="92" spans="1:12" x14ac:dyDescent="0.2">
      <c r="A92" s="168" t="s">
        <v>1425</v>
      </c>
      <c r="B92" s="22" t="s">
        <v>213</v>
      </c>
      <c r="C92" s="29">
        <v>339.89275182</v>
      </c>
      <c r="D92" s="27" t="str">
        <f t="shared" si="11"/>
        <v>N/A</v>
      </c>
      <c r="E92" s="29">
        <v>461.00094884999999</v>
      </c>
      <c r="F92" s="27" t="str">
        <f t="shared" si="12"/>
        <v>N/A</v>
      </c>
      <c r="G92" s="29">
        <v>519.08398862000001</v>
      </c>
      <c r="H92" s="27" t="str">
        <f t="shared" si="13"/>
        <v>N/A</v>
      </c>
      <c r="I92" s="8">
        <v>35.630000000000003</v>
      </c>
      <c r="J92" s="8">
        <v>12.6</v>
      </c>
      <c r="K92" s="28" t="s">
        <v>734</v>
      </c>
      <c r="L92" s="105" t="str">
        <f t="shared" si="14"/>
        <v>Yes</v>
      </c>
    </row>
    <row r="93" spans="1:12" ht="25.5" x14ac:dyDescent="0.2">
      <c r="A93" s="168" t="s">
        <v>620</v>
      </c>
      <c r="B93" s="22" t="s">
        <v>213</v>
      </c>
      <c r="C93" s="29">
        <v>416581628</v>
      </c>
      <c r="D93" s="27" t="str">
        <f t="shared" si="11"/>
        <v>N/A</v>
      </c>
      <c r="E93" s="29">
        <v>435087292</v>
      </c>
      <c r="F93" s="27" t="str">
        <f t="shared" si="12"/>
        <v>N/A</v>
      </c>
      <c r="G93" s="29">
        <v>461541135</v>
      </c>
      <c r="H93" s="27" t="str">
        <f t="shared" si="13"/>
        <v>N/A</v>
      </c>
      <c r="I93" s="8">
        <v>4.4420000000000002</v>
      </c>
      <c r="J93" s="8">
        <v>6.08</v>
      </c>
      <c r="K93" s="28" t="s">
        <v>734</v>
      </c>
      <c r="L93" s="105" t="str">
        <f t="shared" si="14"/>
        <v>Yes</v>
      </c>
    </row>
    <row r="94" spans="1:12" x14ac:dyDescent="0.2">
      <c r="A94" s="172" t="s">
        <v>621</v>
      </c>
      <c r="B94" s="23" t="s">
        <v>213</v>
      </c>
      <c r="C94" s="23">
        <v>32153</v>
      </c>
      <c r="D94" s="27" t="str">
        <f t="shared" si="11"/>
        <v>N/A</v>
      </c>
      <c r="E94" s="23">
        <v>31889</v>
      </c>
      <c r="F94" s="27" t="str">
        <f t="shared" si="12"/>
        <v>N/A</v>
      </c>
      <c r="G94" s="23">
        <v>31365</v>
      </c>
      <c r="H94" s="27" t="str">
        <f t="shared" si="13"/>
        <v>N/A</v>
      </c>
      <c r="I94" s="8">
        <v>-0.82099999999999995</v>
      </c>
      <c r="J94" s="8">
        <v>-1.64</v>
      </c>
      <c r="K94" s="31" t="s">
        <v>734</v>
      </c>
      <c r="L94" s="105" t="str">
        <f t="shared" si="14"/>
        <v>Yes</v>
      </c>
    </row>
    <row r="95" spans="1:12" ht="25.5" x14ac:dyDescent="0.2">
      <c r="A95" s="168" t="s">
        <v>1426</v>
      </c>
      <c r="B95" s="22" t="s">
        <v>213</v>
      </c>
      <c r="C95" s="29">
        <v>12956.228906</v>
      </c>
      <c r="D95" s="27" t="str">
        <f t="shared" si="11"/>
        <v>N/A</v>
      </c>
      <c r="E95" s="29">
        <v>13643.804823</v>
      </c>
      <c r="F95" s="27" t="str">
        <f t="shared" si="12"/>
        <v>N/A</v>
      </c>
      <c r="G95" s="29">
        <v>14715.164515</v>
      </c>
      <c r="H95" s="27" t="str">
        <f t="shared" si="13"/>
        <v>N/A</v>
      </c>
      <c r="I95" s="8">
        <v>5.3070000000000004</v>
      </c>
      <c r="J95" s="8">
        <v>7.8520000000000003</v>
      </c>
      <c r="K95" s="28" t="s">
        <v>734</v>
      </c>
      <c r="L95" s="105" t="str">
        <f t="shared" si="14"/>
        <v>Yes</v>
      </c>
    </row>
    <row r="96" spans="1:12" ht="25.5" x14ac:dyDescent="0.2">
      <c r="A96" s="168" t="s">
        <v>622</v>
      </c>
      <c r="B96" s="22" t="s">
        <v>213</v>
      </c>
      <c r="C96" s="29">
        <v>1714351</v>
      </c>
      <c r="D96" s="27" t="str">
        <f t="shared" si="11"/>
        <v>N/A</v>
      </c>
      <c r="E96" s="29">
        <v>2051771</v>
      </c>
      <c r="F96" s="27" t="str">
        <f t="shared" si="12"/>
        <v>N/A</v>
      </c>
      <c r="G96" s="29">
        <v>2756065</v>
      </c>
      <c r="H96" s="27" t="str">
        <f t="shared" si="13"/>
        <v>N/A</v>
      </c>
      <c r="I96" s="8">
        <v>19.68</v>
      </c>
      <c r="J96" s="8">
        <v>34.33</v>
      </c>
      <c r="K96" s="28" t="s">
        <v>734</v>
      </c>
      <c r="L96" s="105" t="str">
        <f t="shared" si="14"/>
        <v>No</v>
      </c>
    </row>
    <row r="97" spans="1:12" x14ac:dyDescent="0.2">
      <c r="A97" s="168" t="s">
        <v>623</v>
      </c>
      <c r="B97" s="22" t="s">
        <v>213</v>
      </c>
      <c r="C97" s="23">
        <v>7326</v>
      </c>
      <c r="D97" s="27" t="str">
        <f t="shared" si="11"/>
        <v>N/A</v>
      </c>
      <c r="E97" s="23">
        <v>8472</v>
      </c>
      <c r="F97" s="27" t="str">
        <f t="shared" si="12"/>
        <v>N/A</v>
      </c>
      <c r="G97" s="23">
        <v>9308</v>
      </c>
      <c r="H97" s="27" t="str">
        <f t="shared" si="13"/>
        <v>N/A</v>
      </c>
      <c r="I97" s="8">
        <v>15.64</v>
      </c>
      <c r="J97" s="8">
        <v>9.8680000000000003</v>
      </c>
      <c r="K97" s="28" t="s">
        <v>734</v>
      </c>
      <c r="L97" s="105" t="str">
        <f t="shared" si="14"/>
        <v>Yes</v>
      </c>
    </row>
    <row r="98" spans="1:12" ht="25.5" x14ac:dyDescent="0.2">
      <c r="A98" s="168" t="s">
        <v>1427</v>
      </c>
      <c r="B98" s="22" t="s">
        <v>213</v>
      </c>
      <c r="C98" s="29">
        <v>234.00914551</v>
      </c>
      <c r="D98" s="27" t="str">
        <f t="shared" si="11"/>
        <v>N/A</v>
      </c>
      <c r="E98" s="29">
        <v>242.18260151000001</v>
      </c>
      <c r="F98" s="27" t="str">
        <f t="shared" si="12"/>
        <v>N/A</v>
      </c>
      <c r="G98" s="29">
        <v>296.09636871999999</v>
      </c>
      <c r="H98" s="27" t="str">
        <f t="shared" si="13"/>
        <v>N/A</v>
      </c>
      <c r="I98" s="8">
        <v>3.4929999999999999</v>
      </c>
      <c r="J98" s="8">
        <v>22.26</v>
      </c>
      <c r="K98" s="28" t="s">
        <v>734</v>
      </c>
      <c r="L98" s="105" t="str">
        <f t="shared" si="14"/>
        <v>Yes</v>
      </c>
    </row>
    <row r="99" spans="1:12" ht="25.5" x14ac:dyDescent="0.2">
      <c r="A99" s="168" t="s">
        <v>624</v>
      </c>
      <c r="B99" s="22" t="s">
        <v>213</v>
      </c>
      <c r="C99" s="29">
        <v>0</v>
      </c>
      <c r="D99" s="27" t="str">
        <f t="shared" si="11"/>
        <v>N/A</v>
      </c>
      <c r="E99" s="29">
        <v>0</v>
      </c>
      <c r="F99" s="27" t="str">
        <f t="shared" si="12"/>
        <v>N/A</v>
      </c>
      <c r="G99" s="29">
        <v>0</v>
      </c>
      <c r="H99" s="27" t="str">
        <f t="shared" si="13"/>
        <v>N/A</v>
      </c>
      <c r="I99" s="8" t="s">
        <v>1748</v>
      </c>
      <c r="J99" s="8" t="s">
        <v>1748</v>
      </c>
      <c r="K99" s="28" t="s">
        <v>734</v>
      </c>
      <c r="L99" s="105" t="str">
        <f t="shared" si="14"/>
        <v>N/A</v>
      </c>
    </row>
    <row r="100" spans="1:12" x14ac:dyDescent="0.2">
      <c r="A100" s="168" t="s">
        <v>625</v>
      </c>
      <c r="B100" s="22" t="s">
        <v>213</v>
      </c>
      <c r="C100" s="23">
        <v>0</v>
      </c>
      <c r="D100" s="27" t="str">
        <f t="shared" si="11"/>
        <v>N/A</v>
      </c>
      <c r="E100" s="23">
        <v>0</v>
      </c>
      <c r="F100" s="27" t="str">
        <f t="shared" si="12"/>
        <v>N/A</v>
      </c>
      <c r="G100" s="23">
        <v>0</v>
      </c>
      <c r="H100" s="27" t="str">
        <f t="shared" si="13"/>
        <v>N/A</v>
      </c>
      <c r="I100" s="8" t="s">
        <v>1748</v>
      </c>
      <c r="J100" s="8" t="s">
        <v>1748</v>
      </c>
      <c r="K100" s="28" t="s">
        <v>734</v>
      </c>
      <c r="L100" s="105" t="str">
        <f t="shared" si="14"/>
        <v>N/A</v>
      </c>
    </row>
    <row r="101" spans="1:12" ht="25.5" x14ac:dyDescent="0.2">
      <c r="A101" s="168" t="s">
        <v>1428</v>
      </c>
      <c r="B101" s="22" t="s">
        <v>213</v>
      </c>
      <c r="C101" s="29" t="s">
        <v>1748</v>
      </c>
      <c r="D101" s="27" t="str">
        <f t="shared" si="11"/>
        <v>N/A</v>
      </c>
      <c r="E101" s="29" t="s">
        <v>1748</v>
      </c>
      <c r="F101" s="27" t="str">
        <f t="shared" si="12"/>
        <v>N/A</v>
      </c>
      <c r="G101" s="29" t="s">
        <v>1748</v>
      </c>
      <c r="H101" s="27" t="str">
        <f t="shared" si="13"/>
        <v>N/A</v>
      </c>
      <c r="I101" s="8" t="s">
        <v>1748</v>
      </c>
      <c r="J101" s="8" t="s">
        <v>1748</v>
      </c>
      <c r="K101" s="28" t="s">
        <v>734</v>
      </c>
      <c r="L101" s="105" t="str">
        <f t="shared" si="14"/>
        <v>N/A</v>
      </c>
    </row>
    <row r="102" spans="1:12" ht="25.5" x14ac:dyDescent="0.2">
      <c r="A102" s="168" t="s">
        <v>626</v>
      </c>
      <c r="B102" s="22" t="s">
        <v>213</v>
      </c>
      <c r="C102" s="29">
        <v>145742</v>
      </c>
      <c r="D102" s="27" t="str">
        <f t="shared" si="11"/>
        <v>N/A</v>
      </c>
      <c r="E102" s="29">
        <v>97334</v>
      </c>
      <c r="F102" s="27" t="str">
        <f t="shared" si="12"/>
        <v>N/A</v>
      </c>
      <c r="G102" s="29">
        <v>55033</v>
      </c>
      <c r="H102" s="27" t="str">
        <f t="shared" si="13"/>
        <v>N/A</v>
      </c>
      <c r="I102" s="8">
        <v>-33.200000000000003</v>
      </c>
      <c r="J102" s="8">
        <v>-43.5</v>
      </c>
      <c r="K102" s="28" t="s">
        <v>734</v>
      </c>
      <c r="L102" s="105" t="str">
        <f t="shared" si="14"/>
        <v>No</v>
      </c>
    </row>
    <row r="103" spans="1:12" ht="25.5" x14ac:dyDescent="0.2">
      <c r="A103" s="168" t="s">
        <v>627</v>
      </c>
      <c r="B103" s="22" t="s">
        <v>213</v>
      </c>
      <c r="C103" s="23">
        <v>260</v>
      </c>
      <c r="D103" s="27" t="str">
        <f t="shared" si="11"/>
        <v>N/A</v>
      </c>
      <c r="E103" s="23">
        <v>221</v>
      </c>
      <c r="F103" s="27" t="str">
        <f t="shared" si="12"/>
        <v>N/A</v>
      </c>
      <c r="G103" s="23">
        <v>182</v>
      </c>
      <c r="H103" s="27" t="str">
        <f t="shared" si="13"/>
        <v>N/A</v>
      </c>
      <c r="I103" s="8">
        <v>-15</v>
      </c>
      <c r="J103" s="8">
        <v>-17.600000000000001</v>
      </c>
      <c r="K103" s="28" t="s">
        <v>734</v>
      </c>
      <c r="L103" s="105" t="str">
        <f t="shared" si="14"/>
        <v>Yes</v>
      </c>
    </row>
    <row r="104" spans="1:12" ht="25.5" x14ac:dyDescent="0.2">
      <c r="A104" s="168" t="s">
        <v>1429</v>
      </c>
      <c r="B104" s="22" t="s">
        <v>213</v>
      </c>
      <c r="C104" s="29">
        <v>560.54615385</v>
      </c>
      <c r="D104" s="27" t="str">
        <f t="shared" si="11"/>
        <v>N/A</v>
      </c>
      <c r="E104" s="29">
        <v>440.42533937000002</v>
      </c>
      <c r="F104" s="27" t="str">
        <f t="shared" si="12"/>
        <v>N/A</v>
      </c>
      <c r="G104" s="29">
        <v>302.37912088000002</v>
      </c>
      <c r="H104" s="27" t="str">
        <f t="shared" si="13"/>
        <v>N/A</v>
      </c>
      <c r="I104" s="8">
        <v>-21.4</v>
      </c>
      <c r="J104" s="8">
        <v>-31.3</v>
      </c>
      <c r="K104" s="28" t="s">
        <v>734</v>
      </c>
      <c r="L104" s="105" t="str">
        <f t="shared" si="14"/>
        <v>No</v>
      </c>
    </row>
    <row r="105" spans="1:12" ht="25.5" x14ac:dyDescent="0.2">
      <c r="A105" s="168" t="s">
        <v>628</v>
      </c>
      <c r="B105" s="22" t="s">
        <v>213</v>
      </c>
      <c r="C105" s="29">
        <v>0</v>
      </c>
      <c r="D105" s="27" t="str">
        <f t="shared" si="11"/>
        <v>N/A</v>
      </c>
      <c r="E105" s="29">
        <v>0</v>
      </c>
      <c r="F105" s="27" t="str">
        <f t="shared" si="12"/>
        <v>N/A</v>
      </c>
      <c r="G105" s="29">
        <v>0</v>
      </c>
      <c r="H105" s="27" t="str">
        <f t="shared" si="13"/>
        <v>N/A</v>
      </c>
      <c r="I105" s="8" t="s">
        <v>1748</v>
      </c>
      <c r="J105" s="8" t="s">
        <v>1748</v>
      </c>
      <c r="K105" s="28" t="s">
        <v>734</v>
      </c>
      <c r="L105" s="105" t="str">
        <f t="shared" si="14"/>
        <v>N/A</v>
      </c>
    </row>
    <row r="106" spans="1:12" x14ac:dyDescent="0.2">
      <c r="A106" s="168" t="s">
        <v>629</v>
      </c>
      <c r="B106" s="22" t="s">
        <v>213</v>
      </c>
      <c r="C106" s="23">
        <v>0</v>
      </c>
      <c r="D106" s="27" t="str">
        <f t="shared" si="11"/>
        <v>N/A</v>
      </c>
      <c r="E106" s="23">
        <v>0</v>
      </c>
      <c r="F106" s="27" t="str">
        <f t="shared" si="12"/>
        <v>N/A</v>
      </c>
      <c r="G106" s="23">
        <v>0</v>
      </c>
      <c r="H106" s="27" t="str">
        <f t="shared" si="13"/>
        <v>N/A</v>
      </c>
      <c r="I106" s="8" t="s">
        <v>1748</v>
      </c>
      <c r="J106" s="8" t="s">
        <v>1748</v>
      </c>
      <c r="K106" s="28" t="s">
        <v>734</v>
      </c>
      <c r="L106" s="105" t="str">
        <f t="shared" si="14"/>
        <v>N/A</v>
      </c>
    </row>
    <row r="107" spans="1:12" ht="25.5" x14ac:dyDescent="0.2">
      <c r="A107" s="168" t="s">
        <v>1430</v>
      </c>
      <c r="B107" s="22" t="s">
        <v>213</v>
      </c>
      <c r="C107" s="29" t="s">
        <v>1748</v>
      </c>
      <c r="D107" s="27" t="str">
        <f t="shared" si="11"/>
        <v>N/A</v>
      </c>
      <c r="E107" s="29" t="s">
        <v>1748</v>
      </c>
      <c r="F107" s="27" t="str">
        <f t="shared" si="12"/>
        <v>N/A</v>
      </c>
      <c r="G107" s="29" t="s">
        <v>1748</v>
      </c>
      <c r="H107" s="27" t="str">
        <f t="shared" si="13"/>
        <v>N/A</v>
      </c>
      <c r="I107" s="8" t="s">
        <v>1748</v>
      </c>
      <c r="J107" s="8" t="s">
        <v>1748</v>
      </c>
      <c r="K107" s="28" t="s">
        <v>734</v>
      </c>
      <c r="L107" s="105" t="str">
        <f t="shared" si="14"/>
        <v>N/A</v>
      </c>
    </row>
    <row r="108" spans="1:12" ht="25.5" x14ac:dyDescent="0.2">
      <c r="A108" s="168" t="s">
        <v>630</v>
      </c>
      <c r="B108" s="22" t="s">
        <v>213</v>
      </c>
      <c r="C108" s="29">
        <v>3671</v>
      </c>
      <c r="D108" s="27" t="str">
        <f t="shared" si="11"/>
        <v>N/A</v>
      </c>
      <c r="E108" s="29">
        <v>0</v>
      </c>
      <c r="F108" s="27" t="str">
        <f t="shared" si="12"/>
        <v>N/A</v>
      </c>
      <c r="G108" s="29">
        <v>0</v>
      </c>
      <c r="H108" s="27" t="str">
        <f t="shared" si="13"/>
        <v>N/A</v>
      </c>
      <c r="I108" s="8">
        <v>-100</v>
      </c>
      <c r="J108" s="8" t="s">
        <v>1748</v>
      </c>
      <c r="K108" s="28" t="s">
        <v>734</v>
      </c>
      <c r="L108" s="105" t="str">
        <f t="shared" si="14"/>
        <v>N/A</v>
      </c>
    </row>
    <row r="109" spans="1:12" x14ac:dyDescent="0.2">
      <c r="A109" s="168" t="s">
        <v>631</v>
      </c>
      <c r="B109" s="22" t="s">
        <v>213</v>
      </c>
      <c r="C109" s="23">
        <v>21</v>
      </c>
      <c r="D109" s="27" t="str">
        <f t="shared" si="11"/>
        <v>N/A</v>
      </c>
      <c r="E109" s="23">
        <v>0</v>
      </c>
      <c r="F109" s="27" t="str">
        <f t="shared" si="12"/>
        <v>N/A</v>
      </c>
      <c r="G109" s="23">
        <v>0</v>
      </c>
      <c r="H109" s="27" t="str">
        <f t="shared" si="13"/>
        <v>N/A</v>
      </c>
      <c r="I109" s="8">
        <v>-100</v>
      </c>
      <c r="J109" s="8" t="s">
        <v>1748</v>
      </c>
      <c r="K109" s="28" t="s">
        <v>734</v>
      </c>
      <c r="L109" s="105" t="str">
        <f t="shared" si="14"/>
        <v>N/A</v>
      </c>
    </row>
    <row r="110" spans="1:12" ht="25.5" x14ac:dyDescent="0.2">
      <c r="A110" s="168" t="s">
        <v>1431</v>
      </c>
      <c r="B110" s="22" t="s">
        <v>213</v>
      </c>
      <c r="C110" s="29">
        <v>174.80952381</v>
      </c>
      <c r="D110" s="27" t="str">
        <f t="shared" si="11"/>
        <v>N/A</v>
      </c>
      <c r="E110" s="29" t="s">
        <v>1748</v>
      </c>
      <c r="F110" s="27" t="str">
        <f t="shared" si="12"/>
        <v>N/A</v>
      </c>
      <c r="G110" s="29" t="s">
        <v>1748</v>
      </c>
      <c r="H110" s="27" t="str">
        <f t="shared" si="13"/>
        <v>N/A</v>
      </c>
      <c r="I110" s="8" t="s">
        <v>1748</v>
      </c>
      <c r="J110" s="8" t="s">
        <v>1748</v>
      </c>
      <c r="K110" s="28" t="s">
        <v>734</v>
      </c>
      <c r="L110" s="105" t="str">
        <f t="shared" si="14"/>
        <v>N/A</v>
      </c>
    </row>
    <row r="111" spans="1:12" ht="25.5" x14ac:dyDescent="0.2">
      <c r="A111" s="168" t="s">
        <v>632</v>
      </c>
      <c r="B111" s="22" t="s">
        <v>213</v>
      </c>
      <c r="C111" s="29">
        <v>88405772</v>
      </c>
      <c r="D111" s="27" t="str">
        <f t="shared" si="11"/>
        <v>N/A</v>
      </c>
      <c r="E111" s="29">
        <v>69277202</v>
      </c>
      <c r="F111" s="27" t="str">
        <f t="shared" si="12"/>
        <v>N/A</v>
      </c>
      <c r="G111" s="29">
        <v>67332221</v>
      </c>
      <c r="H111" s="27" t="str">
        <f t="shared" si="13"/>
        <v>N/A</v>
      </c>
      <c r="I111" s="8">
        <v>-21.6</v>
      </c>
      <c r="J111" s="8">
        <v>-2.81</v>
      </c>
      <c r="K111" s="28" t="s">
        <v>734</v>
      </c>
      <c r="L111" s="105" t="str">
        <f t="shared" si="14"/>
        <v>Yes</v>
      </c>
    </row>
    <row r="112" spans="1:12" x14ac:dyDescent="0.2">
      <c r="A112" s="168" t="s">
        <v>633</v>
      </c>
      <c r="B112" s="22" t="s">
        <v>213</v>
      </c>
      <c r="C112" s="23">
        <v>5168</v>
      </c>
      <c r="D112" s="27" t="str">
        <f t="shared" si="11"/>
        <v>N/A</v>
      </c>
      <c r="E112" s="23">
        <v>4959</v>
      </c>
      <c r="F112" s="27" t="str">
        <f t="shared" si="12"/>
        <v>N/A</v>
      </c>
      <c r="G112" s="23">
        <v>4839</v>
      </c>
      <c r="H112" s="27" t="str">
        <f t="shared" si="13"/>
        <v>N/A</v>
      </c>
      <c r="I112" s="8">
        <v>-4.04</v>
      </c>
      <c r="J112" s="8">
        <v>-2.42</v>
      </c>
      <c r="K112" s="28" t="s">
        <v>734</v>
      </c>
      <c r="L112" s="105" t="str">
        <f t="shared" si="14"/>
        <v>Yes</v>
      </c>
    </row>
    <row r="113" spans="1:12" x14ac:dyDescent="0.2">
      <c r="A113" s="168" t="s">
        <v>1432</v>
      </c>
      <c r="B113" s="22" t="s">
        <v>213</v>
      </c>
      <c r="C113" s="29">
        <v>17106.380031000001</v>
      </c>
      <c r="D113" s="27" t="str">
        <f t="shared" si="11"/>
        <v>N/A</v>
      </c>
      <c r="E113" s="29">
        <v>13969.994354</v>
      </c>
      <c r="F113" s="27" t="str">
        <f t="shared" si="12"/>
        <v>N/A</v>
      </c>
      <c r="G113" s="29">
        <v>13914.490803999999</v>
      </c>
      <c r="H113" s="27" t="str">
        <f t="shared" si="13"/>
        <v>N/A</v>
      </c>
      <c r="I113" s="8">
        <v>-18.3</v>
      </c>
      <c r="J113" s="8">
        <v>-0.39700000000000002</v>
      </c>
      <c r="K113" s="28" t="s">
        <v>734</v>
      </c>
      <c r="L113" s="105" t="str">
        <f t="shared" si="14"/>
        <v>Yes</v>
      </c>
    </row>
    <row r="114" spans="1:12" ht="25.5" x14ac:dyDescent="0.2">
      <c r="A114" s="168" t="s">
        <v>634</v>
      </c>
      <c r="B114" s="22" t="s">
        <v>213</v>
      </c>
      <c r="C114" s="29">
        <v>1086526</v>
      </c>
      <c r="D114" s="27" t="str">
        <f t="shared" si="11"/>
        <v>N/A</v>
      </c>
      <c r="E114" s="29">
        <v>1474668</v>
      </c>
      <c r="F114" s="27" t="str">
        <f t="shared" si="12"/>
        <v>N/A</v>
      </c>
      <c r="G114" s="29">
        <v>1679992</v>
      </c>
      <c r="H114" s="27" t="str">
        <f t="shared" si="13"/>
        <v>N/A</v>
      </c>
      <c r="I114" s="8">
        <v>35.72</v>
      </c>
      <c r="J114" s="8">
        <v>13.92</v>
      </c>
      <c r="K114" s="28" t="s">
        <v>734</v>
      </c>
      <c r="L114" s="105" t="str">
        <f>IF(J114="Div by 0", "N/A", IF(OR(J114="N/A",K114="N/A"),"N/A", IF(J114&gt;VALUE(MID(K114,1,2)), "No", IF(J114&lt;-1*VALUE(MID(K114,1,2)), "No", "Yes"))))</f>
        <v>Yes</v>
      </c>
    </row>
    <row r="115" spans="1:12" x14ac:dyDescent="0.2">
      <c r="A115" s="168" t="s">
        <v>635</v>
      </c>
      <c r="B115" s="22" t="s">
        <v>213</v>
      </c>
      <c r="C115" s="23">
        <v>25929</v>
      </c>
      <c r="D115" s="27" t="str">
        <f t="shared" si="11"/>
        <v>N/A</v>
      </c>
      <c r="E115" s="23">
        <v>30291</v>
      </c>
      <c r="F115" s="27" t="str">
        <f t="shared" si="12"/>
        <v>N/A</v>
      </c>
      <c r="G115" s="23">
        <v>30815</v>
      </c>
      <c r="H115" s="27" t="str">
        <f t="shared" si="13"/>
        <v>N/A</v>
      </c>
      <c r="I115" s="8">
        <v>16.82</v>
      </c>
      <c r="J115" s="8">
        <v>1.73</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41.903891395999999</v>
      </c>
      <c r="D116" s="27" t="str">
        <f t="shared" si="11"/>
        <v>N/A</v>
      </c>
      <c r="E116" s="29">
        <v>48.683371297999997</v>
      </c>
      <c r="F116" s="27" t="str">
        <f t="shared" si="12"/>
        <v>N/A</v>
      </c>
      <c r="G116" s="29">
        <v>54.518643517999998</v>
      </c>
      <c r="H116" s="27" t="str">
        <f t="shared" si="13"/>
        <v>N/A</v>
      </c>
      <c r="I116" s="8">
        <v>16.18</v>
      </c>
      <c r="J116" s="8">
        <v>11.99</v>
      </c>
      <c r="K116" s="28" t="s">
        <v>734</v>
      </c>
      <c r="L116" s="105" t="str">
        <f t="shared" si="15"/>
        <v>Yes</v>
      </c>
    </row>
    <row r="117" spans="1:12" ht="25.5" x14ac:dyDescent="0.2">
      <c r="A117" s="168" t="s">
        <v>636</v>
      </c>
      <c r="B117" s="22" t="s">
        <v>213</v>
      </c>
      <c r="C117" s="29">
        <v>171838</v>
      </c>
      <c r="D117" s="27" t="str">
        <f t="shared" si="11"/>
        <v>N/A</v>
      </c>
      <c r="E117" s="29">
        <v>117603</v>
      </c>
      <c r="F117" s="27" t="str">
        <f t="shared" si="12"/>
        <v>N/A</v>
      </c>
      <c r="G117" s="29">
        <v>143249</v>
      </c>
      <c r="H117" s="27" t="str">
        <f t="shared" si="13"/>
        <v>N/A</v>
      </c>
      <c r="I117" s="8">
        <v>-31.6</v>
      </c>
      <c r="J117" s="8">
        <v>21.81</v>
      </c>
      <c r="K117" s="28" t="s">
        <v>734</v>
      </c>
      <c r="L117" s="105" t="str">
        <f t="shared" si="15"/>
        <v>Yes</v>
      </c>
    </row>
    <row r="118" spans="1:12" x14ac:dyDescent="0.2">
      <c r="A118" s="168" t="s">
        <v>637</v>
      </c>
      <c r="B118" s="22" t="s">
        <v>213</v>
      </c>
      <c r="C118" s="23">
        <v>11</v>
      </c>
      <c r="D118" s="27" t="str">
        <f t="shared" si="11"/>
        <v>N/A</v>
      </c>
      <c r="E118" s="23">
        <v>11</v>
      </c>
      <c r="F118" s="27" t="str">
        <f t="shared" si="12"/>
        <v>N/A</v>
      </c>
      <c r="G118" s="23">
        <v>11</v>
      </c>
      <c r="H118" s="27" t="str">
        <f t="shared" si="13"/>
        <v>N/A</v>
      </c>
      <c r="I118" s="8">
        <v>-66.7</v>
      </c>
      <c r="J118" s="8">
        <v>150</v>
      </c>
      <c r="K118" s="28" t="s">
        <v>734</v>
      </c>
      <c r="L118" s="105" t="str">
        <f t="shared" si="15"/>
        <v>No</v>
      </c>
    </row>
    <row r="119" spans="1:12" ht="25.5" x14ac:dyDescent="0.2">
      <c r="A119" s="168" t="s">
        <v>1434</v>
      </c>
      <c r="B119" s="22" t="s">
        <v>213</v>
      </c>
      <c r="C119" s="29">
        <v>28639.666667000001</v>
      </c>
      <c r="D119" s="27" t="str">
        <f t="shared" si="11"/>
        <v>N/A</v>
      </c>
      <c r="E119" s="29">
        <v>58801.5</v>
      </c>
      <c r="F119" s="27" t="str">
        <f t="shared" si="12"/>
        <v>N/A</v>
      </c>
      <c r="G119" s="29">
        <v>28649.8</v>
      </c>
      <c r="H119" s="27" t="str">
        <f t="shared" si="13"/>
        <v>N/A</v>
      </c>
      <c r="I119" s="8">
        <v>105.3</v>
      </c>
      <c r="J119" s="8">
        <v>-51.3</v>
      </c>
      <c r="K119" s="28" t="s">
        <v>734</v>
      </c>
      <c r="L119" s="105" t="str">
        <f t="shared" si="15"/>
        <v>No</v>
      </c>
    </row>
    <row r="120" spans="1:12" ht="25.5" x14ac:dyDescent="0.2">
      <c r="A120" s="168" t="s">
        <v>638</v>
      </c>
      <c r="B120" s="22" t="s">
        <v>213</v>
      </c>
      <c r="C120" s="29">
        <v>17566638</v>
      </c>
      <c r="D120" s="27" t="str">
        <f t="shared" si="11"/>
        <v>N/A</v>
      </c>
      <c r="E120" s="29">
        <v>16992235</v>
      </c>
      <c r="F120" s="27" t="str">
        <f t="shared" si="12"/>
        <v>N/A</v>
      </c>
      <c r="G120" s="29">
        <v>15894373</v>
      </c>
      <c r="H120" s="27" t="str">
        <f t="shared" si="13"/>
        <v>N/A</v>
      </c>
      <c r="I120" s="8">
        <v>-3.27</v>
      </c>
      <c r="J120" s="8">
        <v>-6.46</v>
      </c>
      <c r="K120" s="28" t="s">
        <v>734</v>
      </c>
      <c r="L120" s="105" t="str">
        <f t="shared" ref="L120:L131" si="16">IF(J120="Div by 0", "N/A", IF(K120="N/A","N/A", IF(J120&gt;VALUE(MID(K120,1,2)), "No", IF(J120&lt;-1*VALUE(MID(K120,1,2)), "No", "Yes"))))</f>
        <v>Yes</v>
      </c>
    </row>
    <row r="121" spans="1:12" ht="25.5" x14ac:dyDescent="0.2">
      <c r="A121" s="168" t="s">
        <v>639</v>
      </c>
      <c r="B121" s="22" t="s">
        <v>213</v>
      </c>
      <c r="C121" s="23">
        <v>66050</v>
      </c>
      <c r="D121" s="27" t="str">
        <f t="shared" si="11"/>
        <v>N/A</v>
      </c>
      <c r="E121" s="23">
        <v>63294</v>
      </c>
      <c r="F121" s="27" t="str">
        <f t="shared" si="12"/>
        <v>N/A</v>
      </c>
      <c r="G121" s="23">
        <v>57993</v>
      </c>
      <c r="H121" s="27" t="str">
        <f t="shared" si="13"/>
        <v>N/A</v>
      </c>
      <c r="I121" s="8">
        <v>-4.17</v>
      </c>
      <c r="J121" s="8">
        <v>-8.3800000000000008</v>
      </c>
      <c r="K121" s="28" t="s">
        <v>734</v>
      </c>
      <c r="L121" s="105" t="str">
        <f t="shared" si="16"/>
        <v>Yes</v>
      </c>
    </row>
    <row r="122" spans="1:12" ht="25.5" x14ac:dyDescent="0.2">
      <c r="A122" s="168" t="s">
        <v>1435</v>
      </c>
      <c r="B122" s="22" t="s">
        <v>213</v>
      </c>
      <c r="C122" s="29">
        <v>265.95969719999999</v>
      </c>
      <c r="D122" s="27" t="str">
        <f t="shared" si="11"/>
        <v>N/A</v>
      </c>
      <c r="E122" s="29">
        <v>268.46517836999999</v>
      </c>
      <c r="F122" s="27" t="str">
        <f t="shared" si="12"/>
        <v>N/A</v>
      </c>
      <c r="G122" s="29">
        <v>274.07399169000001</v>
      </c>
      <c r="H122" s="27" t="str">
        <f t="shared" si="13"/>
        <v>N/A</v>
      </c>
      <c r="I122" s="8">
        <v>0.94210000000000005</v>
      </c>
      <c r="J122" s="8">
        <v>2.089</v>
      </c>
      <c r="K122" s="28" t="s">
        <v>734</v>
      </c>
      <c r="L122" s="105" t="str">
        <f t="shared" si="16"/>
        <v>Yes</v>
      </c>
    </row>
    <row r="123" spans="1:12" ht="25.5" x14ac:dyDescent="0.2">
      <c r="A123" s="168" t="s">
        <v>640</v>
      </c>
      <c r="B123" s="22" t="s">
        <v>213</v>
      </c>
      <c r="C123" s="29">
        <v>112804664</v>
      </c>
      <c r="D123" s="27" t="str">
        <f t="shared" ref="D123:D131" si="17">IF($B123="N/A","N/A",IF(C123&gt;10,"No",IF(C123&lt;-10,"No","Yes")))</f>
        <v>N/A</v>
      </c>
      <c r="E123" s="29">
        <v>124213834</v>
      </c>
      <c r="F123" s="27" t="str">
        <f t="shared" ref="F123:F131" si="18">IF($B123="N/A","N/A",IF(E123&gt;10,"No",IF(E123&lt;-10,"No","Yes")))</f>
        <v>N/A</v>
      </c>
      <c r="G123" s="29">
        <v>134996798</v>
      </c>
      <c r="H123" s="27" t="str">
        <f t="shared" ref="H123:H131" si="19">IF($B123="N/A","N/A",IF(G123&gt;10,"No",IF(G123&lt;-10,"No","Yes")))</f>
        <v>N/A</v>
      </c>
      <c r="I123" s="8">
        <v>10.11</v>
      </c>
      <c r="J123" s="8">
        <v>8.6809999999999992</v>
      </c>
      <c r="K123" s="28" t="s">
        <v>734</v>
      </c>
      <c r="L123" s="105" t="str">
        <f t="shared" si="16"/>
        <v>Yes</v>
      </c>
    </row>
    <row r="124" spans="1:12" x14ac:dyDescent="0.2">
      <c r="A124" s="168" t="s">
        <v>641</v>
      </c>
      <c r="B124" s="22" t="s">
        <v>213</v>
      </c>
      <c r="C124" s="23">
        <v>2420</v>
      </c>
      <c r="D124" s="27" t="str">
        <f t="shared" si="17"/>
        <v>N/A</v>
      </c>
      <c r="E124" s="23">
        <v>2525</v>
      </c>
      <c r="F124" s="27" t="str">
        <f t="shared" si="18"/>
        <v>N/A</v>
      </c>
      <c r="G124" s="23">
        <v>2633</v>
      </c>
      <c r="H124" s="27" t="str">
        <f t="shared" si="19"/>
        <v>N/A</v>
      </c>
      <c r="I124" s="8">
        <v>4.3390000000000004</v>
      </c>
      <c r="J124" s="8">
        <v>4.2770000000000001</v>
      </c>
      <c r="K124" s="28" t="s">
        <v>734</v>
      </c>
      <c r="L124" s="105" t="str">
        <f t="shared" si="16"/>
        <v>Yes</v>
      </c>
    </row>
    <row r="125" spans="1:12" ht="25.5" x14ac:dyDescent="0.2">
      <c r="A125" s="168" t="s">
        <v>1436</v>
      </c>
      <c r="B125" s="22" t="s">
        <v>213</v>
      </c>
      <c r="C125" s="29">
        <v>46613.497520999998</v>
      </c>
      <c r="D125" s="27" t="str">
        <f t="shared" si="17"/>
        <v>N/A</v>
      </c>
      <c r="E125" s="29">
        <v>49193.597624000002</v>
      </c>
      <c r="F125" s="27" t="str">
        <f t="shared" si="18"/>
        <v>N/A</v>
      </c>
      <c r="G125" s="29">
        <v>51271.096848000001</v>
      </c>
      <c r="H125" s="27" t="str">
        <f t="shared" si="19"/>
        <v>N/A</v>
      </c>
      <c r="I125" s="8">
        <v>5.5350000000000001</v>
      </c>
      <c r="J125" s="8">
        <v>4.2229999999999999</v>
      </c>
      <c r="K125" s="28" t="s">
        <v>734</v>
      </c>
      <c r="L125" s="105" t="str">
        <f t="shared" si="16"/>
        <v>Yes</v>
      </c>
    </row>
    <row r="126" spans="1:12" ht="25.5" x14ac:dyDescent="0.2">
      <c r="A126" s="168" t="s">
        <v>642</v>
      </c>
      <c r="B126" s="22" t="s">
        <v>213</v>
      </c>
      <c r="C126" s="29">
        <v>28760844</v>
      </c>
      <c r="D126" s="27" t="str">
        <f t="shared" si="17"/>
        <v>N/A</v>
      </c>
      <c r="E126" s="29">
        <v>27631975</v>
      </c>
      <c r="F126" s="27" t="str">
        <f t="shared" si="18"/>
        <v>N/A</v>
      </c>
      <c r="G126" s="29">
        <v>27381823</v>
      </c>
      <c r="H126" s="27" t="str">
        <f t="shared" si="19"/>
        <v>N/A</v>
      </c>
      <c r="I126" s="8">
        <v>-3.93</v>
      </c>
      <c r="J126" s="8">
        <v>-0.90500000000000003</v>
      </c>
      <c r="K126" s="28" t="s">
        <v>734</v>
      </c>
      <c r="L126" s="105" t="str">
        <f t="shared" si="16"/>
        <v>Yes</v>
      </c>
    </row>
    <row r="127" spans="1:12" x14ac:dyDescent="0.2">
      <c r="A127" s="168" t="s">
        <v>643</v>
      </c>
      <c r="B127" s="22" t="s">
        <v>213</v>
      </c>
      <c r="C127" s="23">
        <v>17839</v>
      </c>
      <c r="D127" s="27" t="str">
        <f t="shared" si="17"/>
        <v>N/A</v>
      </c>
      <c r="E127" s="23">
        <v>14454</v>
      </c>
      <c r="F127" s="27" t="str">
        <f t="shared" si="18"/>
        <v>N/A</v>
      </c>
      <c r="G127" s="23">
        <v>13982</v>
      </c>
      <c r="H127" s="27" t="str">
        <f t="shared" si="19"/>
        <v>N/A</v>
      </c>
      <c r="I127" s="8">
        <v>-19</v>
      </c>
      <c r="J127" s="8">
        <v>-3.27</v>
      </c>
      <c r="K127" s="28" t="s">
        <v>734</v>
      </c>
      <c r="L127" s="105" t="str">
        <f t="shared" si="16"/>
        <v>Yes</v>
      </c>
    </row>
    <row r="128" spans="1:12" ht="25.5" x14ac:dyDescent="0.2">
      <c r="A128" s="168" t="s">
        <v>1437</v>
      </c>
      <c r="B128" s="22" t="s">
        <v>213</v>
      </c>
      <c r="C128" s="29">
        <v>1612.2453052000001</v>
      </c>
      <c r="D128" s="27" t="str">
        <f t="shared" si="17"/>
        <v>N/A</v>
      </c>
      <c r="E128" s="29">
        <v>1911.7182095000001</v>
      </c>
      <c r="F128" s="27" t="str">
        <f t="shared" si="18"/>
        <v>N/A</v>
      </c>
      <c r="G128" s="29">
        <v>1958.3623944999999</v>
      </c>
      <c r="H128" s="27" t="str">
        <f t="shared" si="19"/>
        <v>N/A</v>
      </c>
      <c r="I128" s="8">
        <v>18.57</v>
      </c>
      <c r="J128" s="8">
        <v>2.44</v>
      </c>
      <c r="K128" s="28" t="s">
        <v>734</v>
      </c>
      <c r="L128" s="105" t="str">
        <f t="shared" si="16"/>
        <v>Yes</v>
      </c>
    </row>
    <row r="129" spans="1:12" ht="25.5" x14ac:dyDescent="0.2">
      <c r="A129" s="168" t="s">
        <v>644</v>
      </c>
      <c r="B129" s="22" t="s">
        <v>213</v>
      </c>
      <c r="C129" s="29">
        <v>15083662</v>
      </c>
      <c r="D129" s="27" t="str">
        <f t="shared" si="17"/>
        <v>N/A</v>
      </c>
      <c r="E129" s="29">
        <v>15025403</v>
      </c>
      <c r="F129" s="27" t="str">
        <f t="shared" si="18"/>
        <v>N/A</v>
      </c>
      <c r="G129" s="29">
        <v>16265566</v>
      </c>
      <c r="H129" s="27" t="str">
        <f t="shared" si="19"/>
        <v>N/A</v>
      </c>
      <c r="I129" s="8">
        <v>-0.38600000000000001</v>
      </c>
      <c r="J129" s="8">
        <v>8.2539999999999996</v>
      </c>
      <c r="K129" s="28" t="s">
        <v>734</v>
      </c>
      <c r="L129" s="105" t="str">
        <f t="shared" si="16"/>
        <v>Yes</v>
      </c>
    </row>
    <row r="130" spans="1:12" x14ac:dyDescent="0.2">
      <c r="A130" s="168" t="s">
        <v>645</v>
      </c>
      <c r="B130" s="22" t="s">
        <v>213</v>
      </c>
      <c r="C130" s="23">
        <v>2117</v>
      </c>
      <c r="D130" s="27" t="str">
        <f t="shared" si="17"/>
        <v>N/A</v>
      </c>
      <c r="E130" s="23">
        <v>2178</v>
      </c>
      <c r="F130" s="27" t="str">
        <f t="shared" si="18"/>
        <v>N/A</v>
      </c>
      <c r="G130" s="23">
        <v>2485</v>
      </c>
      <c r="H130" s="27" t="str">
        <f t="shared" si="19"/>
        <v>N/A</v>
      </c>
      <c r="I130" s="8">
        <v>2.8809999999999998</v>
      </c>
      <c r="J130" s="8">
        <v>14.1</v>
      </c>
      <c r="K130" s="28" t="s">
        <v>734</v>
      </c>
      <c r="L130" s="105" t="str">
        <f t="shared" si="16"/>
        <v>Yes</v>
      </c>
    </row>
    <row r="131" spans="1:12" ht="25.5" x14ac:dyDescent="0.2">
      <c r="A131" s="168" t="s">
        <v>1438</v>
      </c>
      <c r="B131" s="22" t="s">
        <v>213</v>
      </c>
      <c r="C131" s="29">
        <v>7125.0174776000003</v>
      </c>
      <c r="D131" s="27" t="str">
        <f t="shared" si="17"/>
        <v>N/A</v>
      </c>
      <c r="E131" s="29">
        <v>6898.7157943000002</v>
      </c>
      <c r="F131" s="27" t="str">
        <f t="shared" si="18"/>
        <v>N/A</v>
      </c>
      <c r="G131" s="29">
        <v>6545.4993963999996</v>
      </c>
      <c r="H131" s="27" t="str">
        <f t="shared" si="19"/>
        <v>N/A</v>
      </c>
      <c r="I131" s="8">
        <v>-3.18</v>
      </c>
      <c r="J131" s="8">
        <v>-5.12</v>
      </c>
      <c r="K131" s="28" t="s">
        <v>734</v>
      </c>
      <c r="L131" s="105" t="str">
        <f t="shared" si="16"/>
        <v>Yes</v>
      </c>
    </row>
    <row r="132" spans="1:12" x14ac:dyDescent="0.2">
      <c r="A132" s="168" t="s">
        <v>1439</v>
      </c>
      <c r="B132" s="22" t="s">
        <v>213</v>
      </c>
      <c r="C132" s="29">
        <v>550.13962648999996</v>
      </c>
      <c r="D132" s="27" t="str">
        <f t="shared" ref="D132:D143" si="20">IF($B132="N/A","N/A",IF(C132&gt;10,"No",IF(C132&lt;-10,"No","Yes")))</f>
        <v>N/A</v>
      </c>
      <c r="E132" s="29">
        <v>543.81048520000002</v>
      </c>
      <c r="F132" s="27" t="str">
        <f t="shared" ref="F132:F143" si="21">IF($B132="N/A","N/A",IF(E132&gt;10,"No",IF(E132&lt;-10,"No","Yes")))</f>
        <v>N/A</v>
      </c>
      <c r="G132" s="29">
        <v>548.02043828000001</v>
      </c>
      <c r="H132" s="27" t="str">
        <f t="shared" ref="H132:H143" si="22">IF($B132="N/A","N/A",IF(G132&gt;10,"No",IF(G132&lt;-10,"No","Yes")))</f>
        <v>N/A</v>
      </c>
      <c r="I132" s="8">
        <v>-1.1499999999999999</v>
      </c>
      <c r="J132" s="8">
        <v>0.7742</v>
      </c>
      <c r="K132" s="28" t="s">
        <v>734</v>
      </c>
      <c r="L132" s="105" t="str">
        <f t="shared" ref="L132:L143" si="23">IF(J132="Div by 0", "N/A", IF(K132="N/A","N/A", IF(J132&gt;VALUE(MID(K132,1,2)), "No", IF(J132&lt;-1*VALUE(MID(K132,1,2)), "No", "Yes"))))</f>
        <v>Yes</v>
      </c>
    </row>
    <row r="133" spans="1:12" x14ac:dyDescent="0.2">
      <c r="A133" s="168" t="s">
        <v>1440</v>
      </c>
      <c r="B133" s="22" t="s">
        <v>213</v>
      </c>
      <c r="C133" s="29">
        <v>381.45742453999998</v>
      </c>
      <c r="D133" s="27" t="str">
        <f t="shared" si="20"/>
        <v>N/A</v>
      </c>
      <c r="E133" s="29">
        <v>357.56564168</v>
      </c>
      <c r="F133" s="27" t="str">
        <f t="shared" si="21"/>
        <v>N/A</v>
      </c>
      <c r="G133" s="29">
        <v>383.76509585000002</v>
      </c>
      <c r="H133" s="27" t="str">
        <f t="shared" si="22"/>
        <v>N/A</v>
      </c>
      <c r="I133" s="8">
        <v>-6.26</v>
      </c>
      <c r="J133" s="8">
        <v>7.327</v>
      </c>
      <c r="K133" s="28" t="s">
        <v>734</v>
      </c>
      <c r="L133" s="105" t="str">
        <f t="shared" si="23"/>
        <v>Yes</v>
      </c>
    </row>
    <row r="134" spans="1:12" x14ac:dyDescent="0.2">
      <c r="A134" s="168" t="s">
        <v>1441</v>
      </c>
      <c r="B134" s="22" t="s">
        <v>213</v>
      </c>
      <c r="C134" s="29">
        <v>664.01368613</v>
      </c>
      <c r="D134" s="27" t="str">
        <f t="shared" si="20"/>
        <v>N/A</v>
      </c>
      <c r="E134" s="29">
        <v>666.89326772000004</v>
      </c>
      <c r="F134" s="27" t="str">
        <f t="shared" si="21"/>
        <v>N/A</v>
      </c>
      <c r="G134" s="29">
        <v>657.13620599000001</v>
      </c>
      <c r="H134" s="27" t="str">
        <f t="shared" si="22"/>
        <v>N/A</v>
      </c>
      <c r="I134" s="8">
        <v>0.43369999999999997</v>
      </c>
      <c r="J134" s="8">
        <v>-1.46</v>
      </c>
      <c r="K134" s="28" t="s">
        <v>734</v>
      </c>
      <c r="L134" s="105" t="str">
        <f t="shared" si="23"/>
        <v>Yes</v>
      </c>
    </row>
    <row r="135" spans="1:12" x14ac:dyDescent="0.2">
      <c r="A135" s="168" t="s">
        <v>1442</v>
      </c>
      <c r="B135" s="22" t="s">
        <v>213</v>
      </c>
      <c r="C135" s="29">
        <v>6675.2180195999999</v>
      </c>
      <c r="D135" s="27" t="str">
        <f t="shared" si="20"/>
        <v>N/A</v>
      </c>
      <c r="E135" s="29">
        <v>6620.0758409</v>
      </c>
      <c r="F135" s="27" t="str">
        <f t="shared" si="21"/>
        <v>N/A</v>
      </c>
      <c r="G135" s="29">
        <v>6887.3977120999998</v>
      </c>
      <c r="H135" s="27" t="str">
        <f t="shared" si="22"/>
        <v>N/A</v>
      </c>
      <c r="I135" s="8">
        <v>-0.82599999999999996</v>
      </c>
      <c r="J135" s="8">
        <v>4.0380000000000003</v>
      </c>
      <c r="K135" s="28" t="s">
        <v>734</v>
      </c>
      <c r="L135" s="105" t="str">
        <f t="shared" si="23"/>
        <v>Yes</v>
      </c>
    </row>
    <row r="136" spans="1:12" x14ac:dyDescent="0.2">
      <c r="A136" s="168" t="s">
        <v>1443</v>
      </c>
      <c r="B136" s="22" t="s">
        <v>213</v>
      </c>
      <c r="C136" s="29">
        <v>13327.979454</v>
      </c>
      <c r="D136" s="27" t="str">
        <f t="shared" si="20"/>
        <v>N/A</v>
      </c>
      <c r="E136" s="29">
        <v>13458.610806999999</v>
      </c>
      <c r="F136" s="27" t="str">
        <f t="shared" si="21"/>
        <v>N/A</v>
      </c>
      <c r="G136" s="29">
        <v>14137.779073</v>
      </c>
      <c r="H136" s="27" t="str">
        <f t="shared" si="22"/>
        <v>N/A</v>
      </c>
      <c r="I136" s="8">
        <v>0.98009999999999997</v>
      </c>
      <c r="J136" s="8">
        <v>5.0460000000000003</v>
      </c>
      <c r="K136" s="28" t="s">
        <v>734</v>
      </c>
      <c r="L136" s="105" t="str">
        <f t="shared" si="23"/>
        <v>Yes</v>
      </c>
    </row>
    <row r="137" spans="1:12" x14ac:dyDescent="0.2">
      <c r="A137" s="168" t="s">
        <v>1444</v>
      </c>
      <c r="B137" s="22" t="s">
        <v>213</v>
      </c>
      <c r="C137" s="29">
        <v>2295.3896918999999</v>
      </c>
      <c r="D137" s="27" t="str">
        <f t="shared" si="20"/>
        <v>N/A</v>
      </c>
      <c r="E137" s="29">
        <v>2186.9337317</v>
      </c>
      <c r="F137" s="27" t="str">
        <f t="shared" si="21"/>
        <v>N/A</v>
      </c>
      <c r="G137" s="29">
        <v>2273.9787587000001</v>
      </c>
      <c r="H137" s="27" t="str">
        <f t="shared" si="22"/>
        <v>N/A</v>
      </c>
      <c r="I137" s="8">
        <v>-4.72</v>
      </c>
      <c r="J137" s="8">
        <v>3.98</v>
      </c>
      <c r="K137" s="28" t="s">
        <v>734</v>
      </c>
      <c r="L137" s="105" t="str">
        <f t="shared" si="23"/>
        <v>Yes</v>
      </c>
    </row>
    <row r="138" spans="1:12" x14ac:dyDescent="0.2">
      <c r="A138" s="168" t="s">
        <v>1445</v>
      </c>
      <c r="B138" s="22" t="s">
        <v>213</v>
      </c>
      <c r="C138" s="29">
        <v>115.28327265</v>
      </c>
      <c r="D138" s="27" t="str">
        <f t="shared" si="20"/>
        <v>N/A</v>
      </c>
      <c r="E138" s="29">
        <v>100.03027145999999</v>
      </c>
      <c r="F138" s="27" t="str">
        <f t="shared" si="21"/>
        <v>N/A</v>
      </c>
      <c r="G138" s="29">
        <v>105.64899957</v>
      </c>
      <c r="H138" s="27" t="str">
        <f t="shared" si="22"/>
        <v>N/A</v>
      </c>
      <c r="I138" s="8">
        <v>-13.2</v>
      </c>
      <c r="J138" s="8">
        <v>5.617</v>
      </c>
      <c r="K138" s="28" t="s">
        <v>734</v>
      </c>
      <c r="L138" s="105" t="str">
        <f t="shared" si="23"/>
        <v>Yes</v>
      </c>
    </row>
    <row r="139" spans="1:12" x14ac:dyDescent="0.2">
      <c r="A139" s="168" t="s">
        <v>1446</v>
      </c>
      <c r="B139" s="22" t="s">
        <v>213</v>
      </c>
      <c r="C139" s="29">
        <v>48.127804511999997</v>
      </c>
      <c r="D139" s="27" t="str">
        <f t="shared" si="20"/>
        <v>N/A</v>
      </c>
      <c r="E139" s="29">
        <v>36.452133136999997</v>
      </c>
      <c r="F139" s="27" t="str">
        <f t="shared" si="21"/>
        <v>N/A</v>
      </c>
      <c r="G139" s="29">
        <v>41.304760383000001</v>
      </c>
      <c r="H139" s="27" t="str">
        <f t="shared" si="22"/>
        <v>N/A</v>
      </c>
      <c r="I139" s="8">
        <v>-24.3</v>
      </c>
      <c r="J139" s="8">
        <v>13.31</v>
      </c>
      <c r="K139" s="28" t="s">
        <v>734</v>
      </c>
      <c r="L139" s="105" t="str">
        <f t="shared" si="23"/>
        <v>Yes</v>
      </c>
    </row>
    <row r="140" spans="1:12" x14ac:dyDescent="0.2">
      <c r="A140" s="168" t="s">
        <v>1447</v>
      </c>
      <c r="B140" s="22" t="s">
        <v>213</v>
      </c>
      <c r="C140" s="29">
        <v>160.17333693</v>
      </c>
      <c r="D140" s="27" t="str">
        <f t="shared" si="20"/>
        <v>N/A</v>
      </c>
      <c r="E140" s="29">
        <v>141.42323836</v>
      </c>
      <c r="F140" s="27" t="str">
        <f t="shared" si="21"/>
        <v>N/A</v>
      </c>
      <c r="G140" s="29">
        <v>147.08324671</v>
      </c>
      <c r="H140" s="27" t="str">
        <f t="shared" si="22"/>
        <v>N/A</v>
      </c>
      <c r="I140" s="8">
        <v>-11.7</v>
      </c>
      <c r="J140" s="8">
        <v>4.0019999999999998</v>
      </c>
      <c r="K140" s="28" t="s">
        <v>734</v>
      </c>
      <c r="L140" s="105" t="str">
        <f t="shared" si="23"/>
        <v>Yes</v>
      </c>
    </row>
    <row r="141" spans="1:12" x14ac:dyDescent="0.2">
      <c r="A141" s="168" t="s">
        <v>1448</v>
      </c>
      <c r="B141" s="22" t="s">
        <v>213</v>
      </c>
      <c r="C141" s="29">
        <v>4762.5788653</v>
      </c>
      <c r="D141" s="27" t="str">
        <f t="shared" si="20"/>
        <v>N/A</v>
      </c>
      <c r="E141" s="29">
        <v>4858.5393086000004</v>
      </c>
      <c r="F141" s="27" t="str">
        <f t="shared" si="21"/>
        <v>N/A</v>
      </c>
      <c r="G141" s="29">
        <v>5104.6580728999998</v>
      </c>
      <c r="H141" s="27" t="str">
        <f t="shared" si="22"/>
        <v>N/A</v>
      </c>
      <c r="I141" s="8">
        <v>2.0150000000000001</v>
      </c>
      <c r="J141" s="8">
        <v>5.0659999999999998</v>
      </c>
      <c r="K141" s="28" t="s">
        <v>734</v>
      </c>
      <c r="L141" s="105" t="str">
        <f t="shared" si="23"/>
        <v>Yes</v>
      </c>
    </row>
    <row r="142" spans="1:12" x14ac:dyDescent="0.2">
      <c r="A142" s="168" t="s">
        <v>1449</v>
      </c>
      <c r="B142" s="22" t="s">
        <v>213</v>
      </c>
      <c r="C142" s="29">
        <v>3529.6735985</v>
      </c>
      <c r="D142" s="27" t="str">
        <f t="shared" si="20"/>
        <v>N/A</v>
      </c>
      <c r="E142" s="29">
        <v>3343.3909193</v>
      </c>
      <c r="F142" s="27" t="str">
        <f t="shared" si="21"/>
        <v>N/A</v>
      </c>
      <c r="G142" s="29">
        <v>3529.8819967999998</v>
      </c>
      <c r="H142" s="27" t="str">
        <f t="shared" si="22"/>
        <v>N/A</v>
      </c>
      <c r="I142" s="8">
        <v>-5.28</v>
      </c>
      <c r="J142" s="8">
        <v>5.5780000000000003</v>
      </c>
      <c r="K142" s="28" t="s">
        <v>734</v>
      </c>
      <c r="L142" s="105" t="str">
        <f t="shared" si="23"/>
        <v>Yes</v>
      </c>
    </row>
    <row r="143" spans="1:12" x14ac:dyDescent="0.2">
      <c r="A143" s="168" t="s">
        <v>1450</v>
      </c>
      <c r="B143" s="22" t="s">
        <v>213</v>
      </c>
      <c r="C143" s="29">
        <v>5601.7455520000003</v>
      </c>
      <c r="D143" s="27" t="str">
        <f t="shared" si="20"/>
        <v>N/A</v>
      </c>
      <c r="E143" s="29">
        <v>5865.0555267999998</v>
      </c>
      <c r="F143" s="27" t="str">
        <f t="shared" si="21"/>
        <v>N/A</v>
      </c>
      <c r="G143" s="29">
        <v>6155.6322283999998</v>
      </c>
      <c r="H143" s="27" t="str">
        <f t="shared" si="22"/>
        <v>N/A</v>
      </c>
      <c r="I143" s="8">
        <v>4.7</v>
      </c>
      <c r="J143" s="8">
        <v>4.9539999999999997</v>
      </c>
      <c r="K143" s="28" t="s">
        <v>734</v>
      </c>
      <c r="L143" s="105" t="str">
        <f t="shared" si="23"/>
        <v>Yes</v>
      </c>
    </row>
    <row r="144" spans="1:12" x14ac:dyDescent="0.2">
      <c r="A144" s="168" t="s">
        <v>89</v>
      </c>
      <c r="B144" s="22" t="s">
        <v>213</v>
      </c>
      <c r="C144" s="4">
        <v>15.062314392999999</v>
      </c>
      <c r="D144" s="27" t="str">
        <f t="shared" ref="D144:D161" si="24">IF($B144="N/A","N/A",IF(C144&gt;10,"No",IF(C144&lt;-10,"No","Yes")))</f>
        <v>N/A</v>
      </c>
      <c r="E144" s="4">
        <v>14.266640879000001</v>
      </c>
      <c r="F144" s="27" t="str">
        <f t="shared" ref="F144:F161" si="25">IF($B144="N/A","N/A",IF(E144&gt;10,"No",IF(E144&lt;-10,"No","Yes")))</f>
        <v>N/A</v>
      </c>
      <c r="G144" s="4">
        <v>15.339921908999999</v>
      </c>
      <c r="H144" s="27" t="str">
        <f t="shared" ref="H144:H161" si="26">IF($B144="N/A","N/A",IF(G144&gt;10,"No",IF(G144&lt;-10,"No","Yes")))</f>
        <v>N/A</v>
      </c>
      <c r="I144" s="8">
        <v>-5.28</v>
      </c>
      <c r="J144" s="8">
        <v>7.5229999999999997</v>
      </c>
      <c r="K144" s="28" t="s">
        <v>734</v>
      </c>
      <c r="L144" s="105" t="str">
        <f t="shared" ref="L144:L161" si="27">IF(J144="Div by 0", "N/A", IF(K144="N/A","N/A", IF(J144&gt;VALUE(MID(K144,1,2)), "No", IF(J144&lt;-1*VALUE(MID(K144,1,2)), "No", "Yes"))))</f>
        <v>Yes</v>
      </c>
    </row>
    <row r="145" spans="1:12" x14ac:dyDescent="0.2">
      <c r="A145" s="168" t="s">
        <v>474</v>
      </c>
      <c r="B145" s="22" t="s">
        <v>213</v>
      </c>
      <c r="C145" s="4">
        <v>15.603712268000001</v>
      </c>
      <c r="D145" s="27" t="str">
        <f t="shared" si="24"/>
        <v>N/A</v>
      </c>
      <c r="E145" s="4">
        <v>14.669771716</v>
      </c>
      <c r="F145" s="27" t="str">
        <f t="shared" si="25"/>
        <v>N/A</v>
      </c>
      <c r="G145" s="4">
        <v>16.191693291</v>
      </c>
      <c r="H145" s="27" t="str">
        <f t="shared" si="26"/>
        <v>N/A</v>
      </c>
      <c r="I145" s="8">
        <v>-5.99</v>
      </c>
      <c r="J145" s="8">
        <v>10.37</v>
      </c>
      <c r="K145" s="28" t="s">
        <v>734</v>
      </c>
      <c r="L145" s="105" t="str">
        <f t="shared" si="27"/>
        <v>Yes</v>
      </c>
    </row>
    <row r="146" spans="1:12" x14ac:dyDescent="0.2">
      <c r="A146" s="168" t="s">
        <v>475</v>
      </c>
      <c r="B146" s="22" t="s">
        <v>213</v>
      </c>
      <c r="C146" s="4">
        <v>14.696001990999999</v>
      </c>
      <c r="D146" s="27" t="str">
        <f t="shared" si="24"/>
        <v>N/A</v>
      </c>
      <c r="E146" s="4">
        <v>13.993879744999999</v>
      </c>
      <c r="F146" s="27" t="str">
        <f t="shared" si="25"/>
        <v>N/A</v>
      </c>
      <c r="G146" s="4">
        <v>14.824686886</v>
      </c>
      <c r="H146" s="27" t="str">
        <f t="shared" si="26"/>
        <v>N/A</v>
      </c>
      <c r="I146" s="8">
        <v>-4.78</v>
      </c>
      <c r="J146" s="8">
        <v>5.9370000000000003</v>
      </c>
      <c r="K146" s="28" t="s">
        <v>734</v>
      </c>
      <c r="L146" s="105" t="str">
        <f t="shared" si="27"/>
        <v>Yes</v>
      </c>
    </row>
    <row r="147" spans="1:12" x14ac:dyDescent="0.2">
      <c r="A147" s="168" t="s">
        <v>1451</v>
      </c>
      <c r="B147" s="22" t="s">
        <v>213</v>
      </c>
      <c r="C147" s="4">
        <v>19.451658197</v>
      </c>
      <c r="D147" s="27" t="str">
        <f t="shared" si="24"/>
        <v>N/A</v>
      </c>
      <c r="E147" s="4">
        <v>19.440614412999999</v>
      </c>
      <c r="F147" s="27" t="str">
        <f t="shared" si="25"/>
        <v>N/A</v>
      </c>
      <c r="G147" s="4">
        <v>19.237020568999998</v>
      </c>
      <c r="H147" s="27" t="str">
        <f t="shared" si="26"/>
        <v>N/A</v>
      </c>
      <c r="I147" s="8">
        <v>-5.7000000000000002E-2</v>
      </c>
      <c r="J147" s="8">
        <v>-1.05</v>
      </c>
      <c r="K147" s="28" t="s">
        <v>734</v>
      </c>
      <c r="L147" s="105" t="str">
        <f t="shared" si="27"/>
        <v>Yes</v>
      </c>
    </row>
    <row r="148" spans="1:12" x14ac:dyDescent="0.2">
      <c r="A148" s="168" t="s">
        <v>1452</v>
      </c>
      <c r="B148" s="22" t="s">
        <v>213</v>
      </c>
      <c r="C148" s="4">
        <v>39.827198299999999</v>
      </c>
      <c r="D148" s="27" t="str">
        <f t="shared" si="24"/>
        <v>N/A</v>
      </c>
      <c r="E148" s="4">
        <v>40.429003690999998</v>
      </c>
      <c r="F148" s="27" t="str">
        <f t="shared" si="25"/>
        <v>N/A</v>
      </c>
      <c r="G148" s="4">
        <v>40.343450478999998</v>
      </c>
      <c r="H148" s="27" t="str">
        <f t="shared" si="26"/>
        <v>N/A</v>
      </c>
      <c r="I148" s="8">
        <v>1.5109999999999999</v>
      </c>
      <c r="J148" s="8">
        <v>-0.21199999999999999</v>
      </c>
      <c r="K148" s="28" t="s">
        <v>734</v>
      </c>
      <c r="L148" s="105" t="str">
        <f t="shared" si="27"/>
        <v>Yes</v>
      </c>
    </row>
    <row r="149" spans="1:12" x14ac:dyDescent="0.2">
      <c r="A149" s="168" t="s">
        <v>1453</v>
      </c>
      <c r="B149" s="22" t="s">
        <v>213</v>
      </c>
      <c r="C149" s="4">
        <v>6.0322660916000004</v>
      </c>
      <c r="D149" s="27" t="str">
        <f t="shared" si="24"/>
        <v>N/A</v>
      </c>
      <c r="E149" s="4">
        <v>5.8307832272000004</v>
      </c>
      <c r="F149" s="27" t="str">
        <f t="shared" si="25"/>
        <v>N/A</v>
      </c>
      <c r="G149" s="4">
        <v>5.8002037687000003</v>
      </c>
      <c r="H149" s="27" t="str">
        <f t="shared" si="26"/>
        <v>N/A</v>
      </c>
      <c r="I149" s="8">
        <v>-3.34</v>
      </c>
      <c r="J149" s="8">
        <v>-0.52400000000000002</v>
      </c>
      <c r="K149" s="28" t="s">
        <v>734</v>
      </c>
      <c r="L149" s="105" t="str">
        <f t="shared" si="27"/>
        <v>Yes</v>
      </c>
    </row>
    <row r="150" spans="1:12" x14ac:dyDescent="0.2">
      <c r="A150" s="168" t="s">
        <v>90</v>
      </c>
      <c r="B150" s="22" t="s">
        <v>213</v>
      </c>
      <c r="C150" s="4">
        <v>33.917543707</v>
      </c>
      <c r="D150" s="27" t="str">
        <f t="shared" si="24"/>
        <v>N/A</v>
      </c>
      <c r="E150" s="4">
        <v>21.698495785999999</v>
      </c>
      <c r="F150" s="27" t="str">
        <f t="shared" si="25"/>
        <v>N/A</v>
      </c>
      <c r="G150" s="4">
        <v>20.352968283999999</v>
      </c>
      <c r="H150" s="27" t="str">
        <f t="shared" si="26"/>
        <v>N/A</v>
      </c>
      <c r="I150" s="8">
        <v>-36</v>
      </c>
      <c r="J150" s="8">
        <v>-6.2</v>
      </c>
      <c r="K150" s="28" t="s">
        <v>734</v>
      </c>
      <c r="L150" s="105" t="str">
        <f t="shared" si="27"/>
        <v>Yes</v>
      </c>
    </row>
    <row r="151" spans="1:12" x14ac:dyDescent="0.2">
      <c r="A151" s="168" t="s">
        <v>476</v>
      </c>
      <c r="B151" s="22" t="s">
        <v>213</v>
      </c>
      <c r="C151" s="4">
        <v>32.165177176</v>
      </c>
      <c r="D151" s="27" t="str">
        <f t="shared" si="24"/>
        <v>N/A</v>
      </c>
      <c r="E151" s="4">
        <v>19.930928505000001</v>
      </c>
      <c r="F151" s="27" t="str">
        <f t="shared" si="25"/>
        <v>N/A</v>
      </c>
      <c r="G151" s="4">
        <v>18.797124601</v>
      </c>
      <c r="H151" s="27" t="str">
        <f t="shared" si="26"/>
        <v>N/A</v>
      </c>
      <c r="I151" s="8">
        <v>-38</v>
      </c>
      <c r="J151" s="8">
        <v>-5.69</v>
      </c>
      <c r="K151" s="28" t="s">
        <v>734</v>
      </c>
      <c r="L151" s="105" t="str">
        <f t="shared" si="27"/>
        <v>Yes</v>
      </c>
    </row>
    <row r="152" spans="1:12" x14ac:dyDescent="0.2">
      <c r="A152" s="168" t="s">
        <v>477</v>
      </c>
      <c r="B152" s="22" t="s">
        <v>213</v>
      </c>
      <c r="C152" s="4">
        <v>35.097669209999999</v>
      </c>
      <c r="D152" s="27" t="str">
        <f t="shared" si="24"/>
        <v>N/A</v>
      </c>
      <c r="E152" s="4">
        <v>22.814490116999998</v>
      </c>
      <c r="F152" s="27" t="str">
        <f t="shared" si="25"/>
        <v>N/A</v>
      </c>
      <c r="G152" s="4">
        <v>21.346314154000002</v>
      </c>
      <c r="H152" s="27" t="str">
        <f t="shared" si="26"/>
        <v>N/A</v>
      </c>
      <c r="I152" s="8">
        <v>-35</v>
      </c>
      <c r="J152" s="8">
        <v>-6.44</v>
      </c>
      <c r="K152" s="28" t="s">
        <v>734</v>
      </c>
      <c r="L152" s="105" t="str">
        <f t="shared" si="27"/>
        <v>Yes</v>
      </c>
    </row>
    <row r="153" spans="1:12" x14ac:dyDescent="0.2">
      <c r="A153" s="168" t="s">
        <v>117</v>
      </c>
      <c r="B153" s="22" t="s">
        <v>213</v>
      </c>
      <c r="C153" s="4">
        <v>85.158240038000002</v>
      </c>
      <c r="D153" s="27" t="str">
        <f t="shared" si="24"/>
        <v>N/A</v>
      </c>
      <c r="E153" s="4">
        <v>85.657243750000006</v>
      </c>
      <c r="F153" s="27" t="str">
        <f t="shared" si="25"/>
        <v>N/A</v>
      </c>
      <c r="G153" s="4">
        <v>85.170101070000001</v>
      </c>
      <c r="H153" s="27" t="str">
        <f t="shared" si="26"/>
        <v>N/A</v>
      </c>
      <c r="I153" s="8">
        <v>0.58599999999999997</v>
      </c>
      <c r="J153" s="8">
        <v>-0.56899999999999995</v>
      </c>
      <c r="K153" s="28" t="s">
        <v>734</v>
      </c>
      <c r="L153" s="105" t="str">
        <f t="shared" si="27"/>
        <v>Yes</v>
      </c>
    </row>
    <row r="154" spans="1:12" x14ac:dyDescent="0.2">
      <c r="A154" s="168" t="s">
        <v>478</v>
      </c>
      <c r="B154" s="22" t="s">
        <v>213</v>
      </c>
      <c r="C154" s="4">
        <v>80.052809198999995</v>
      </c>
      <c r="D154" s="27" t="str">
        <f t="shared" si="24"/>
        <v>N/A</v>
      </c>
      <c r="E154" s="4">
        <v>80.518986740000003</v>
      </c>
      <c r="F154" s="27" t="str">
        <f t="shared" si="25"/>
        <v>N/A</v>
      </c>
      <c r="G154" s="4">
        <v>80.178913738000006</v>
      </c>
      <c r="H154" s="27" t="str">
        <f t="shared" si="26"/>
        <v>N/A</v>
      </c>
      <c r="I154" s="8">
        <v>0.58230000000000004</v>
      </c>
      <c r="J154" s="8">
        <v>-0.42199999999999999</v>
      </c>
      <c r="K154" s="28" t="s">
        <v>734</v>
      </c>
      <c r="L154" s="105" t="str">
        <f t="shared" si="27"/>
        <v>Yes</v>
      </c>
    </row>
    <row r="155" spans="1:12" x14ac:dyDescent="0.2">
      <c r="A155" s="168" t="s">
        <v>479</v>
      </c>
      <c r="B155" s="22" t="s">
        <v>213</v>
      </c>
      <c r="C155" s="4">
        <v>88.595927338999999</v>
      </c>
      <c r="D155" s="27" t="str">
        <f t="shared" si="24"/>
        <v>N/A</v>
      </c>
      <c r="E155" s="4">
        <v>89.053841700000007</v>
      </c>
      <c r="F155" s="27" t="str">
        <f t="shared" si="25"/>
        <v>N/A</v>
      </c>
      <c r="G155" s="4">
        <v>88.549846144</v>
      </c>
      <c r="H155" s="27" t="str">
        <f t="shared" si="26"/>
        <v>N/A</v>
      </c>
      <c r="I155" s="8">
        <v>0.51690000000000003</v>
      </c>
      <c r="J155" s="8">
        <v>-0.56599999999999995</v>
      </c>
      <c r="K155" s="28" t="s">
        <v>734</v>
      </c>
      <c r="L155" s="105" t="str">
        <f t="shared" si="27"/>
        <v>Yes</v>
      </c>
    </row>
    <row r="156" spans="1:12" x14ac:dyDescent="0.2">
      <c r="A156" s="168" t="s">
        <v>1454</v>
      </c>
      <c r="B156" s="22" t="s">
        <v>213</v>
      </c>
      <c r="C156" s="23">
        <v>1.6495215311</v>
      </c>
      <c r="D156" s="27" t="str">
        <f t="shared" si="24"/>
        <v>N/A</v>
      </c>
      <c r="E156" s="23">
        <v>1.6434600078999999</v>
      </c>
      <c r="F156" s="27" t="str">
        <f t="shared" si="25"/>
        <v>N/A</v>
      </c>
      <c r="G156" s="23">
        <v>1.4718467097000001</v>
      </c>
      <c r="H156" s="27" t="str">
        <f t="shared" si="26"/>
        <v>N/A</v>
      </c>
      <c r="I156" s="8">
        <v>-0.36699999999999999</v>
      </c>
      <c r="J156" s="8">
        <v>-10.4</v>
      </c>
      <c r="K156" s="28" t="s">
        <v>734</v>
      </c>
      <c r="L156" s="105" t="str">
        <f t="shared" si="27"/>
        <v>Yes</v>
      </c>
    </row>
    <row r="157" spans="1:12" x14ac:dyDescent="0.2">
      <c r="A157" s="168" t="s">
        <v>1455</v>
      </c>
      <c r="B157" s="22" t="s">
        <v>213</v>
      </c>
      <c r="C157" s="23">
        <v>0.83418443980000001</v>
      </c>
      <c r="D157" s="27" t="str">
        <f t="shared" si="24"/>
        <v>N/A</v>
      </c>
      <c r="E157" s="23">
        <v>0.84146868249999995</v>
      </c>
      <c r="F157" s="27" t="str">
        <f t="shared" si="25"/>
        <v>N/A</v>
      </c>
      <c r="G157" s="23">
        <v>0.75394632989999999</v>
      </c>
      <c r="H157" s="27" t="str">
        <f t="shared" si="26"/>
        <v>N/A</v>
      </c>
      <c r="I157" s="8">
        <v>0.87319999999999998</v>
      </c>
      <c r="J157" s="8">
        <v>-10.4</v>
      </c>
      <c r="K157" s="28" t="s">
        <v>734</v>
      </c>
      <c r="L157" s="105" t="str">
        <f t="shared" si="27"/>
        <v>Yes</v>
      </c>
    </row>
    <row r="158" spans="1:12" x14ac:dyDescent="0.2">
      <c r="A158" s="168" t="s">
        <v>1456</v>
      </c>
      <c r="B158" s="22" t="s">
        <v>213</v>
      </c>
      <c r="C158" s="23">
        <v>2.2326090023999998</v>
      </c>
      <c r="D158" s="27" t="str">
        <f t="shared" si="24"/>
        <v>N/A</v>
      </c>
      <c r="E158" s="23">
        <v>2.2002807329</v>
      </c>
      <c r="F158" s="27" t="str">
        <f t="shared" si="25"/>
        <v>N/A</v>
      </c>
      <c r="G158" s="23">
        <v>1.983477959</v>
      </c>
      <c r="H158" s="27" t="str">
        <f t="shared" si="26"/>
        <v>N/A</v>
      </c>
      <c r="I158" s="8">
        <v>-1.45</v>
      </c>
      <c r="J158" s="8">
        <v>-9.85</v>
      </c>
      <c r="K158" s="28" t="s">
        <v>734</v>
      </c>
      <c r="L158" s="105" t="str">
        <f t="shared" si="27"/>
        <v>Yes</v>
      </c>
    </row>
    <row r="159" spans="1:12" x14ac:dyDescent="0.2">
      <c r="A159" s="168" t="s">
        <v>1457</v>
      </c>
      <c r="B159" s="22" t="s">
        <v>213</v>
      </c>
      <c r="C159" s="23">
        <v>257.83244435</v>
      </c>
      <c r="D159" s="27" t="str">
        <f t="shared" si="24"/>
        <v>N/A</v>
      </c>
      <c r="E159" s="23">
        <v>243.87204750000001</v>
      </c>
      <c r="F159" s="27" t="str">
        <f t="shared" si="25"/>
        <v>N/A</v>
      </c>
      <c r="G159" s="23">
        <v>252.66368845</v>
      </c>
      <c r="H159" s="27" t="str">
        <f t="shared" si="26"/>
        <v>N/A</v>
      </c>
      <c r="I159" s="8">
        <v>-5.41</v>
      </c>
      <c r="J159" s="8">
        <v>3.605</v>
      </c>
      <c r="K159" s="28" t="s">
        <v>734</v>
      </c>
      <c r="L159" s="105" t="str">
        <f t="shared" si="27"/>
        <v>Yes</v>
      </c>
    </row>
    <row r="160" spans="1:12" x14ac:dyDescent="0.2">
      <c r="A160" s="168" t="s">
        <v>1458</v>
      </c>
      <c r="B160" s="22" t="s">
        <v>213</v>
      </c>
      <c r="C160" s="23">
        <v>257.96508571999999</v>
      </c>
      <c r="D160" s="27" t="str">
        <f t="shared" si="24"/>
        <v>N/A</v>
      </c>
      <c r="E160" s="23">
        <v>243.38162226</v>
      </c>
      <c r="F160" s="27" t="str">
        <f t="shared" si="25"/>
        <v>N/A</v>
      </c>
      <c r="G160" s="23">
        <v>252.91364085999999</v>
      </c>
      <c r="H160" s="27" t="str">
        <f t="shared" si="26"/>
        <v>N/A</v>
      </c>
      <c r="I160" s="8">
        <v>-5.65</v>
      </c>
      <c r="J160" s="8">
        <v>3.9159999999999999</v>
      </c>
      <c r="K160" s="28" t="s">
        <v>734</v>
      </c>
      <c r="L160" s="105" t="str">
        <f t="shared" si="27"/>
        <v>Yes</v>
      </c>
    </row>
    <row r="161" spans="1:12" x14ac:dyDescent="0.2">
      <c r="A161" s="168" t="s">
        <v>1459</v>
      </c>
      <c r="B161" s="22" t="s">
        <v>213</v>
      </c>
      <c r="C161" s="23">
        <v>257.25128910000001</v>
      </c>
      <c r="D161" s="27" t="str">
        <f t="shared" si="24"/>
        <v>N/A</v>
      </c>
      <c r="E161" s="23">
        <v>246.09113475000001</v>
      </c>
      <c r="F161" s="27" t="str">
        <f t="shared" si="25"/>
        <v>N/A</v>
      </c>
      <c r="G161" s="23">
        <v>251.54364798</v>
      </c>
      <c r="H161" s="27" t="str">
        <f t="shared" si="26"/>
        <v>N/A</v>
      </c>
      <c r="I161" s="8">
        <v>-4.34</v>
      </c>
      <c r="J161" s="8">
        <v>2.2160000000000002</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11</v>
      </c>
      <c r="F163" s="27" t="str">
        <f t="shared" si="29"/>
        <v>N/A</v>
      </c>
      <c r="G163" s="23">
        <v>0</v>
      </c>
      <c r="H163" s="27" t="str">
        <f t="shared" si="30"/>
        <v>N/A</v>
      </c>
      <c r="I163" s="8" t="s">
        <v>1748</v>
      </c>
      <c r="J163" s="8">
        <v>-100</v>
      </c>
      <c r="K163" s="10" t="s">
        <v>213</v>
      </c>
      <c r="L163" s="105" t="str">
        <f t="shared" si="31"/>
        <v>N/A</v>
      </c>
    </row>
    <row r="164" spans="1:12" ht="25.5" x14ac:dyDescent="0.2">
      <c r="A164" s="168" t="s">
        <v>1593</v>
      </c>
      <c r="B164" s="22" t="s">
        <v>213</v>
      </c>
      <c r="C164" s="23">
        <v>0</v>
      </c>
      <c r="D164" s="27" t="str">
        <f t="shared" si="28"/>
        <v>N/A</v>
      </c>
      <c r="E164" s="23">
        <v>11</v>
      </c>
      <c r="F164" s="27" t="str">
        <f t="shared" si="29"/>
        <v>N/A</v>
      </c>
      <c r="G164" s="23">
        <v>0</v>
      </c>
      <c r="H164" s="27" t="str">
        <f t="shared" si="30"/>
        <v>N/A</v>
      </c>
      <c r="I164" s="8" t="s">
        <v>1748</v>
      </c>
      <c r="J164" s="8">
        <v>-100</v>
      </c>
      <c r="K164" s="10" t="s">
        <v>213</v>
      </c>
      <c r="L164" s="105" t="str">
        <f t="shared" si="31"/>
        <v>N/A</v>
      </c>
    </row>
    <row r="165" spans="1:12" ht="25.5" x14ac:dyDescent="0.2">
      <c r="A165" s="168" t="s">
        <v>1460</v>
      </c>
      <c r="B165" s="22" t="s">
        <v>213</v>
      </c>
      <c r="C165" s="23">
        <v>0</v>
      </c>
      <c r="D165" s="27" t="str">
        <f t="shared" si="28"/>
        <v>N/A</v>
      </c>
      <c r="E165" s="23">
        <v>0</v>
      </c>
      <c r="F165" s="27" t="str">
        <f t="shared" si="29"/>
        <v>N/A</v>
      </c>
      <c r="G165" s="23">
        <v>0</v>
      </c>
      <c r="H165" s="27" t="str">
        <f t="shared" si="30"/>
        <v>N/A</v>
      </c>
      <c r="I165" s="8" t="s">
        <v>1748</v>
      </c>
      <c r="J165" s="8" t="s">
        <v>1748</v>
      </c>
      <c r="K165" s="10" t="s">
        <v>213</v>
      </c>
      <c r="L165" s="105" t="str">
        <f t="shared" si="31"/>
        <v>N/A</v>
      </c>
    </row>
    <row r="166" spans="1:12" x14ac:dyDescent="0.2">
      <c r="A166" s="168" t="s">
        <v>1594</v>
      </c>
      <c r="B166" s="22" t="s">
        <v>213</v>
      </c>
      <c r="C166" s="23">
        <v>11</v>
      </c>
      <c r="D166" s="27" t="str">
        <f t="shared" si="28"/>
        <v>N/A</v>
      </c>
      <c r="E166" s="23">
        <v>11</v>
      </c>
      <c r="F166" s="27" t="str">
        <f t="shared" si="29"/>
        <v>N/A</v>
      </c>
      <c r="G166" s="23">
        <v>0</v>
      </c>
      <c r="H166" s="27" t="str">
        <f t="shared" si="30"/>
        <v>N/A</v>
      </c>
      <c r="I166" s="8">
        <v>100</v>
      </c>
      <c r="J166" s="8">
        <v>-100</v>
      </c>
      <c r="K166" s="10" t="s">
        <v>213</v>
      </c>
      <c r="L166" s="105" t="str">
        <f t="shared" si="31"/>
        <v>N/A</v>
      </c>
    </row>
    <row r="167" spans="1:12" x14ac:dyDescent="0.2">
      <c r="A167" s="168" t="s">
        <v>1595</v>
      </c>
      <c r="B167" s="22" t="s">
        <v>213</v>
      </c>
      <c r="C167" s="23">
        <v>11</v>
      </c>
      <c r="D167" s="27" t="str">
        <f t="shared" si="28"/>
        <v>N/A</v>
      </c>
      <c r="E167" s="23">
        <v>25</v>
      </c>
      <c r="F167" s="27" t="str">
        <f t="shared" si="29"/>
        <v>N/A</v>
      </c>
      <c r="G167" s="23">
        <v>44</v>
      </c>
      <c r="H167" s="27" t="str">
        <f t="shared" si="30"/>
        <v>N/A</v>
      </c>
      <c r="I167" s="8">
        <v>316.7</v>
      </c>
      <c r="J167" s="8">
        <v>76</v>
      </c>
      <c r="K167" s="10" t="s">
        <v>213</v>
      </c>
      <c r="L167" s="105" t="str">
        <f t="shared" si="31"/>
        <v>N/A</v>
      </c>
    </row>
    <row r="168" spans="1:12" x14ac:dyDescent="0.2">
      <c r="A168" s="168" t="s">
        <v>125</v>
      </c>
      <c r="B168" s="22" t="s">
        <v>213</v>
      </c>
      <c r="C168" s="29">
        <v>455960</v>
      </c>
      <c r="D168" s="27" t="str">
        <f t="shared" si="28"/>
        <v>N/A</v>
      </c>
      <c r="E168" s="29">
        <v>806514</v>
      </c>
      <c r="F168" s="27" t="str">
        <f t="shared" si="29"/>
        <v>N/A</v>
      </c>
      <c r="G168" s="29">
        <v>471115</v>
      </c>
      <c r="H168" s="27" t="str">
        <f t="shared" si="30"/>
        <v>N/A</v>
      </c>
      <c r="I168" s="8">
        <v>76.88</v>
      </c>
      <c r="J168" s="8">
        <v>-41.6</v>
      </c>
      <c r="K168" s="10" t="s">
        <v>213</v>
      </c>
      <c r="L168" s="105" t="str">
        <f t="shared" si="31"/>
        <v>N/A</v>
      </c>
    </row>
    <row r="169" spans="1:12" x14ac:dyDescent="0.2">
      <c r="A169" s="168" t="s">
        <v>1596</v>
      </c>
      <c r="B169" s="22" t="s">
        <v>213</v>
      </c>
      <c r="C169" s="29">
        <v>349799</v>
      </c>
      <c r="D169" s="27" t="str">
        <f t="shared" si="28"/>
        <v>N/A</v>
      </c>
      <c r="E169" s="29">
        <v>793076</v>
      </c>
      <c r="F169" s="27" t="str">
        <f t="shared" si="29"/>
        <v>N/A</v>
      </c>
      <c r="G169" s="29">
        <v>401442</v>
      </c>
      <c r="H169" s="27" t="str">
        <f t="shared" si="30"/>
        <v>N/A</v>
      </c>
      <c r="I169" s="8">
        <v>126.7</v>
      </c>
      <c r="J169" s="8">
        <v>-49.4</v>
      </c>
      <c r="K169" s="10" t="s">
        <v>213</v>
      </c>
      <c r="L169" s="105" t="str">
        <f t="shared" si="31"/>
        <v>N/A</v>
      </c>
    </row>
    <row r="170" spans="1:12" x14ac:dyDescent="0.2">
      <c r="A170" s="168" t="s">
        <v>1353</v>
      </c>
      <c r="B170" s="22" t="s">
        <v>213</v>
      </c>
      <c r="C170" s="29">
        <v>169772</v>
      </c>
      <c r="D170" s="27" t="str">
        <f t="shared" si="28"/>
        <v>N/A</v>
      </c>
      <c r="E170" s="29">
        <v>172029</v>
      </c>
      <c r="F170" s="27" t="str">
        <f t="shared" si="29"/>
        <v>N/A</v>
      </c>
      <c r="G170" s="29">
        <v>198580</v>
      </c>
      <c r="H170" s="27" t="str">
        <f t="shared" si="30"/>
        <v>N/A</v>
      </c>
      <c r="I170" s="8">
        <v>1.329</v>
      </c>
      <c r="J170" s="8">
        <v>15.43</v>
      </c>
      <c r="K170" s="10" t="s">
        <v>213</v>
      </c>
      <c r="L170" s="105" t="str">
        <f t="shared" si="31"/>
        <v>N/A</v>
      </c>
    </row>
    <row r="171" spans="1:12" x14ac:dyDescent="0.2">
      <c r="A171" s="168" t="s">
        <v>1590</v>
      </c>
      <c r="B171" s="22" t="s">
        <v>213</v>
      </c>
      <c r="C171" s="29">
        <v>418168</v>
      </c>
      <c r="D171" s="27" t="str">
        <f t="shared" si="28"/>
        <v>N/A</v>
      </c>
      <c r="E171" s="29">
        <v>350043</v>
      </c>
      <c r="F171" s="27" t="str">
        <f t="shared" si="29"/>
        <v>N/A</v>
      </c>
      <c r="G171" s="29">
        <v>160984</v>
      </c>
      <c r="H171" s="27" t="str">
        <f t="shared" si="30"/>
        <v>N/A</v>
      </c>
      <c r="I171" s="8">
        <v>-16.3</v>
      </c>
      <c r="J171" s="8">
        <v>-54</v>
      </c>
      <c r="K171" s="10" t="s">
        <v>213</v>
      </c>
      <c r="L171" s="105" t="str">
        <f t="shared" si="31"/>
        <v>N/A</v>
      </c>
    </row>
    <row r="172" spans="1:12" x14ac:dyDescent="0.2">
      <c r="A172" s="168" t="s">
        <v>1591</v>
      </c>
      <c r="B172" s="22" t="s">
        <v>213</v>
      </c>
      <c r="C172" s="29">
        <v>290865</v>
      </c>
      <c r="D172" s="27" t="str">
        <f t="shared" si="28"/>
        <v>N/A</v>
      </c>
      <c r="E172" s="29">
        <v>351772</v>
      </c>
      <c r="F172" s="27" t="str">
        <f t="shared" si="29"/>
        <v>N/A</v>
      </c>
      <c r="G172" s="29">
        <v>375964</v>
      </c>
      <c r="H172" s="27" t="str">
        <f t="shared" si="30"/>
        <v>N/A</v>
      </c>
      <c r="I172" s="8">
        <v>20.94</v>
      </c>
      <c r="J172" s="8">
        <v>6.8769999999999998</v>
      </c>
      <c r="K172" s="10" t="s">
        <v>213</v>
      </c>
      <c r="L172" s="105" t="str">
        <f t="shared" si="31"/>
        <v>N/A</v>
      </c>
    </row>
    <row r="173" spans="1:12" ht="25.5" x14ac:dyDescent="0.2">
      <c r="A173" s="168" t="s">
        <v>1354</v>
      </c>
      <c r="B173" s="22" t="s">
        <v>213</v>
      </c>
      <c r="C173" s="29">
        <v>4080</v>
      </c>
      <c r="D173" s="27" t="str">
        <f t="shared" ref="D173:D187" si="32">IF($B173="N/A","N/A",IF(C173&gt;10,"No",IF(C173&lt;-10,"No","Yes")))</f>
        <v>N/A</v>
      </c>
      <c r="E173" s="29">
        <v>4252</v>
      </c>
      <c r="F173" s="27" t="str">
        <f t="shared" ref="F173:F187" si="33">IF($B173="N/A","N/A",IF(E173&gt;10,"No",IF(E173&lt;-10,"No","Yes")))</f>
        <v>N/A</v>
      </c>
      <c r="G173" s="29">
        <v>3018</v>
      </c>
      <c r="H173" s="27" t="str">
        <f t="shared" ref="H173:H187" si="34">IF($B173="N/A","N/A",IF(G173&gt;10,"No",IF(G173&lt;-10,"No","Yes")))</f>
        <v>N/A</v>
      </c>
      <c r="I173" s="8">
        <v>4.2160000000000002</v>
      </c>
      <c r="J173" s="8">
        <v>-29</v>
      </c>
      <c r="K173" s="28" t="s">
        <v>734</v>
      </c>
      <c r="L173" s="105" t="str">
        <f t="shared" ref="L173:L187" si="35">IF(J173="Div by 0", "N/A", IF(K173="N/A","N/A", IF(J173&gt;VALUE(MID(K173,1,2)), "No", IF(J173&lt;-1*VALUE(MID(K173,1,2)), "No", "Yes"))))</f>
        <v>Yes</v>
      </c>
    </row>
    <row r="174" spans="1:12" x14ac:dyDescent="0.2">
      <c r="A174" s="168" t="s">
        <v>646</v>
      </c>
      <c r="B174" s="22" t="s">
        <v>213</v>
      </c>
      <c r="C174" s="23">
        <v>38</v>
      </c>
      <c r="D174" s="27" t="str">
        <f t="shared" si="32"/>
        <v>N/A</v>
      </c>
      <c r="E174" s="23">
        <v>37</v>
      </c>
      <c r="F174" s="27" t="str">
        <f t="shared" si="33"/>
        <v>N/A</v>
      </c>
      <c r="G174" s="23">
        <v>24</v>
      </c>
      <c r="H174" s="27" t="str">
        <f t="shared" si="34"/>
        <v>N/A</v>
      </c>
      <c r="I174" s="8">
        <v>-2.63</v>
      </c>
      <c r="J174" s="8">
        <v>-35.1</v>
      </c>
      <c r="K174" s="28" t="s">
        <v>734</v>
      </c>
      <c r="L174" s="105" t="str">
        <f t="shared" si="35"/>
        <v>No</v>
      </c>
    </row>
    <row r="175" spans="1:12" ht="25.5" x14ac:dyDescent="0.2">
      <c r="A175" s="168" t="s">
        <v>1355</v>
      </c>
      <c r="B175" s="22" t="s">
        <v>213</v>
      </c>
      <c r="C175" s="29">
        <v>107.36842104999999</v>
      </c>
      <c r="D175" s="27" t="str">
        <f t="shared" si="32"/>
        <v>N/A</v>
      </c>
      <c r="E175" s="29">
        <v>114.91891892</v>
      </c>
      <c r="F175" s="27" t="str">
        <f t="shared" si="33"/>
        <v>N/A</v>
      </c>
      <c r="G175" s="29">
        <v>125.75</v>
      </c>
      <c r="H175" s="27" t="str">
        <f t="shared" si="34"/>
        <v>N/A</v>
      </c>
      <c r="I175" s="8">
        <v>7.032</v>
      </c>
      <c r="J175" s="8">
        <v>9.4250000000000007</v>
      </c>
      <c r="K175" s="28" t="s">
        <v>734</v>
      </c>
      <c r="L175" s="105" t="str">
        <f t="shared" si="35"/>
        <v>Yes</v>
      </c>
    </row>
    <row r="176" spans="1:12" ht="25.5" x14ac:dyDescent="0.2">
      <c r="A176" s="168" t="s">
        <v>1356</v>
      </c>
      <c r="B176" s="22" t="s">
        <v>213</v>
      </c>
      <c r="C176" s="29">
        <v>419144</v>
      </c>
      <c r="D176" s="27" t="str">
        <f t="shared" si="32"/>
        <v>N/A</v>
      </c>
      <c r="E176" s="29">
        <v>455762</v>
      </c>
      <c r="F176" s="27" t="str">
        <f t="shared" si="33"/>
        <v>N/A</v>
      </c>
      <c r="G176" s="29">
        <v>426867</v>
      </c>
      <c r="H176" s="27" t="str">
        <f t="shared" si="34"/>
        <v>N/A</v>
      </c>
      <c r="I176" s="8">
        <v>8.7360000000000007</v>
      </c>
      <c r="J176" s="8">
        <v>-6.34</v>
      </c>
      <c r="K176" s="28" t="s">
        <v>734</v>
      </c>
      <c r="L176" s="105" t="str">
        <f t="shared" si="35"/>
        <v>Yes</v>
      </c>
    </row>
    <row r="177" spans="1:12" x14ac:dyDescent="0.2">
      <c r="A177" s="168" t="s">
        <v>513</v>
      </c>
      <c r="B177" s="22" t="s">
        <v>213</v>
      </c>
      <c r="C177" s="23">
        <v>3645</v>
      </c>
      <c r="D177" s="27" t="str">
        <f t="shared" si="32"/>
        <v>N/A</v>
      </c>
      <c r="E177" s="23">
        <v>3751</v>
      </c>
      <c r="F177" s="27" t="str">
        <f t="shared" si="33"/>
        <v>N/A</v>
      </c>
      <c r="G177" s="23">
        <v>3357</v>
      </c>
      <c r="H177" s="27" t="str">
        <f t="shared" si="34"/>
        <v>N/A</v>
      </c>
      <c r="I177" s="8">
        <v>2.9079999999999999</v>
      </c>
      <c r="J177" s="8">
        <v>-10.5</v>
      </c>
      <c r="K177" s="28" t="s">
        <v>734</v>
      </c>
      <c r="L177" s="105" t="str">
        <f t="shared" si="35"/>
        <v>Yes</v>
      </c>
    </row>
    <row r="178" spans="1:12" ht="25.5" x14ac:dyDescent="0.2">
      <c r="A178" s="168" t="s">
        <v>1357</v>
      </c>
      <c r="B178" s="22" t="s">
        <v>213</v>
      </c>
      <c r="C178" s="29">
        <v>114.9914952</v>
      </c>
      <c r="D178" s="27" t="str">
        <f t="shared" si="32"/>
        <v>N/A</v>
      </c>
      <c r="E178" s="29">
        <v>121.50413223</v>
      </c>
      <c r="F178" s="27" t="str">
        <f t="shared" si="33"/>
        <v>N/A</v>
      </c>
      <c r="G178" s="29">
        <v>127.15728329</v>
      </c>
      <c r="H178" s="27" t="str">
        <f t="shared" si="34"/>
        <v>N/A</v>
      </c>
      <c r="I178" s="8">
        <v>5.6639999999999997</v>
      </c>
      <c r="J178" s="8">
        <v>4.6529999999999996</v>
      </c>
      <c r="K178" s="28" t="s">
        <v>734</v>
      </c>
      <c r="L178" s="105" t="str">
        <f t="shared" si="35"/>
        <v>Yes</v>
      </c>
    </row>
    <row r="179" spans="1:12" ht="25.5" x14ac:dyDescent="0.2">
      <c r="A179" s="168" t="s">
        <v>1358</v>
      </c>
      <c r="B179" s="22" t="s">
        <v>213</v>
      </c>
      <c r="C179" s="29">
        <v>554459</v>
      </c>
      <c r="D179" s="27" t="str">
        <f t="shared" si="32"/>
        <v>N/A</v>
      </c>
      <c r="E179" s="29">
        <v>697296</v>
      </c>
      <c r="F179" s="27" t="str">
        <f t="shared" si="33"/>
        <v>N/A</v>
      </c>
      <c r="G179" s="29">
        <v>734076</v>
      </c>
      <c r="H179" s="27" t="str">
        <f t="shared" si="34"/>
        <v>N/A</v>
      </c>
      <c r="I179" s="8">
        <v>25.76</v>
      </c>
      <c r="J179" s="8">
        <v>5.2750000000000004</v>
      </c>
      <c r="K179" s="28" t="s">
        <v>734</v>
      </c>
      <c r="L179" s="105" t="str">
        <f t="shared" si="35"/>
        <v>Yes</v>
      </c>
    </row>
    <row r="180" spans="1:12" x14ac:dyDescent="0.2">
      <c r="A180" s="168" t="s">
        <v>514</v>
      </c>
      <c r="B180" s="22" t="s">
        <v>213</v>
      </c>
      <c r="C180" s="23">
        <v>7291</v>
      </c>
      <c r="D180" s="27" t="str">
        <f t="shared" si="32"/>
        <v>N/A</v>
      </c>
      <c r="E180" s="23">
        <v>7459</v>
      </c>
      <c r="F180" s="27" t="str">
        <f t="shared" si="33"/>
        <v>N/A</v>
      </c>
      <c r="G180" s="23">
        <v>8462</v>
      </c>
      <c r="H180" s="27" t="str">
        <f t="shared" si="34"/>
        <v>N/A</v>
      </c>
      <c r="I180" s="8">
        <v>2.3039999999999998</v>
      </c>
      <c r="J180" s="8">
        <v>13.45</v>
      </c>
      <c r="K180" s="28" t="s">
        <v>734</v>
      </c>
      <c r="L180" s="105" t="str">
        <f t="shared" si="35"/>
        <v>Yes</v>
      </c>
    </row>
    <row r="181" spans="1:12" ht="25.5" x14ac:dyDescent="0.2">
      <c r="A181" s="168" t="s">
        <v>1359</v>
      </c>
      <c r="B181" s="22" t="s">
        <v>213</v>
      </c>
      <c r="C181" s="29">
        <v>76.047044301</v>
      </c>
      <c r="D181" s="27" t="str">
        <f t="shared" si="32"/>
        <v>N/A</v>
      </c>
      <c r="E181" s="29">
        <v>93.483845019</v>
      </c>
      <c r="F181" s="27" t="str">
        <f t="shared" si="33"/>
        <v>N/A</v>
      </c>
      <c r="G181" s="29">
        <v>86.749704562000005</v>
      </c>
      <c r="H181" s="27" t="str">
        <f t="shared" si="34"/>
        <v>N/A</v>
      </c>
      <c r="I181" s="8">
        <v>22.93</v>
      </c>
      <c r="J181" s="8">
        <v>-7.2</v>
      </c>
      <c r="K181" s="28" t="s">
        <v>734</v>
      </c>
      <c r="L181" s="105" t="str">
        <f t="shared" si="35"/>
        <v>Yes</v>
      </c>
    </row>
    <row r="182" spans="1:12" ht="25.5" x14ac:dyDescent="0.2">
      <c r="A182" s="168" t="s">
        <v>1360</v>
      </c>
      <c r="B182" s="22" t="s">
        <v>213</v>
      </c>
      <c r="C182" s="29">
        <v>0</v>
      </c>
      <c r="D182" s="27" t="str">
        <f t="shared" si="32"/>
        <v>N/A</v>
      </c>
      <c r="E182" s="29">
        <v>0</v>
      </c>
      <c r="F182" s="27" t="str">
        <f t="shared" si="33"/>
        <v>N/A</v>
      </c>
      <c r="G182" s="29">
        <v>0</v>
      </c>
      <c r="H182" s="27" t="str">
        <f t="shared" si="34"/>
        <v>N/A</v>
      </c>
      <c r="I182" s="8" t="s">
        <v>1748</v>
      </c>
      <c r="J182" s="8" t="s">
        <v>1748</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1748</v>
      </c>
      <c r="J183" s="8" t="s">
        <v>1748</v>
      </c>
      <c r="K183" s="28" t="s">
        <v>734</v>
      </c>
      <c r="L183" s="105" t="str">
        <f t="shared" si="35"/>
        <v>N/A</v>
      </c>
    </row>
    <row r="184" spans="1:12" ht="25.5" x14ac:dyDescent="0.2">
      <c r="A184" s="168" t="s">
        <v>1361</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734</v>
      </c>
      <c r="L184" s="105" t="str">
        <f t="shared" si="35"/>
        <v>N/A</v>
      </c>
    </row>
    <row r="185" spans="1:12" ht="25.5" x14ac:dyDescent="0.2">
      <c r="A185" s="168" t="s">
        <v>1362</v>
      </c>
      <c r="B185" s="22" t="s">
        <v>213</v>
      </c>
      <c r="C185" s="29">
        <v>549106619</v>
      </c>
      <c r="D185" s="27" t="str">
        <f t="shared" si="32"/>
        <v>N/A</v>
      </c>
      <c r="E185" s="29">
        <v>579418366</v>
      </c>
      <c r="F185" s="27" t="str">
        <f t="shared" si="33"/>
        <v>N/A</v>
      </c>
      <c r="G185" s="29">
        <v>618322445</v>
      </c>
      <c r="H185" s="27" t="str">
        <f t="shared" si="34"/>
        <v>N/A</v>
      </c>
      <c r="I185" s="8">
        <v>5.52</v>
      </c>
      <c r="J185" s="8">
        <v>6.7140000000000004</v>
      </c>
      <c r="K185" s="28" t="s">
        <v>734</v>
      </c>
      <c r="L185" s="105" t="str">
        <f t="shared" si="35"/>
        <v>Yes</v>
      </c>
    </row>
    <row r="186" spans="1:12" ht="25.5" x14ac:dyDescent="0.2">
      <c r="A186" s="168" t="s">
        <v>516</v>
      </c>
      <c r="B186" s="22" t="s">
        <v>213</v>
      </c>
      <c r="C186" s="23">
        <v>30012</v>
      </c>
      <c r="D186" s="27" t="str">
        <f t="shared" si="32"/>
        <v>N/A</v>
      </c>
      <c r="E186" s="23">
        <v>29632</v>
      </c>
      <c r="F186" s="27" t="str">
        <f t="shared" si="33"/>
        <v>N/A</v>
      </c>
      <c r="G186" s="23">
        <v>29501</v>
      </c>
      <c r="H186" s="27" t="str">
        <f t="shared" si="34"/>
        <v>N/A</v>
      </c>
      <c r="I186" s="8">
        <v>-1.27</v>
      </c>
      <c r="J186" s="8">
        <v>-0.442</v>
      </c>
      <c r="K186" s="28" t="s">
        <v>734</v>
      </c>
      <c r="L186" s="105" t="str">
        <f t="shared" si="35"/>
        <v>Yes</v>
      </c>
    </row>
    <row r="187" spans="1:12" ht="25.5" x14ac:dyDescent="0.2">
      <c r="A187" s="168" t="s">
        <v>1363</v>
      </c>
      <c r="B187" s="22" t="s">
        <v>213</v>
      </c>
      <c r="C187" s="29">
        <v>18296.235472</v>
      </c>
      <c r="D187" s="27" t="str">
        <f t="shared" si="32"/>
        <v>N/A</v>
      </c>
      <c r="E187" s="29">
        <v>19553.805548</v>
      </c>
      <c r="F187" s="27" t="str">
        <f t="shared" si="33"/>
        <v>N/A</v>
      </c>
      <c r="G187" s="29">
        <v>20959.372394000002</v>
      </c>
      <c r="H187" s="27" t="str">
        <f t="shared" si="34"/>
        <v>N/A</v>
      </c>
      <c r="I187" s="8">
        <v>6.8730000000000002</v>
      </c>
      <c r="J187" s="8">
        <v>7.1879999999999997</v>
      </c>
      <c r="K187" s="28" t="s">
        <v>734</v>
      </c>
      <c r="L187" s="105" t="str">
        <f t="shared" si="35"/>
        <v>Yes</v>
      </c>
    </row>
    <row r="188" spans="1:12" x14ac:dyDescent="0.2">
      <c r="A188" s="137" t="s">
        <v>1364</v>
      </c>
      <c r="B188" s="22" t="s">
        <v>213</v>
      </c>
      <c r="C188" s="29">
        <v>550053226</v>
      </c>
      <c r="D188" s="27" t="str">
        <f t="shared" ref="D188:D203" si="36">IF($B188="N/A","N/A",IF(C188&gt;10,"No",IF(C188&lt;-10,"No","Yes")))</f>
        <v>N/A</v>
      </c>
      <c r="E188" s="29">
        <v>580232486</v>
      </c>
      <c r="F188" s="27" t="str">
        <f t="shared" ref="F188:F203" si="37">IF($B188="N/A","N/A",IF(E188&gt;10,"No",IF(E188&lt;-10,"No","Yes")))</f>
        <v>N/A</v>
      </c>
      <c r="G188" s="29">
        <v>619071579</v>
      </c>
      <c r="H188" s="27" t="str">
        <f t="shared" ref="H188:H203" si="38">IF($B188="N/A","N/A",IF(G188&gt;10,"No",IF(G188&lt;-10,"No","Yes")))</f>
        <v>N/A</v>
      </c>
      <c r="I188" s="8">
        <v>5.4870000000000001</v>
      </c>
      <c r="J188" s="8">
        <v>6.694</v>
      </c>
      <c r="K188" s="28" t="s">
        <v>734</v>
      </c>
      <c r="L188" s="105" t="str">
        <f t="shared" ref="L188:L203" si="39">IF(J188="Div by 0", "N/A", IF(K188="N/A","N/A", IF(J188&gt;VALUE(MID(K188,1,2)), "No", IF(J188&lt;-1*VALUE(MID(K188,1,2)), "No", "Yes"))))</f>
        <v>Yes</v>
      </c>
    </row>
    <row r="189" spans="1:12" x14ac:dyDescent="0.2">
      <c r="A189" s="137" t="s">
        <v>1461</v>
      </c>
      <c r="B189" s="22" t="s">
        <v>213</v>
      </c>
      <c r="C189" s="23">
        <v>30358</v>
      </c>
      <c r="D189" s="27" t="str">
        <f t="shared" si="36"/>
        <v>N/A</v>
      </c>
      <c r="E189" s="23">
        <v>29980</v>
      </c>
      <c r="F189" s="27" t="str">
        <f t="shared" si="37"/>
        <v>N/A</v>
      </c>
      <c r="G189" s="23">
        <v>29802</v>
      </c>
      <c r="H189" s="27" t="str">
        <f t="shared" si="38"/>
        <v>N/A</v>
      </c>
      <c r="I189" s="8">
        <v>-1.25</v>
      </c>
      <c r="J189" s="8">
        <v>-0.59399999999999997</v>
      </c>
      <c r="K189" s="28" t="s">
        <v>734</v>
      </c>
      <c r="L189" s="105" t="str">
        <f t="shared" si="39"/>
        <v>Yes</v>
      </c>
    </row>
    <row r="190" spans="1:12" x14ac:dyDescent="0.2">
      <c r="A190" s="137" t="s">
        <v>1462</v>
      </c>
      <c r="B190" s="22" t="s">
        <v>213</v>
      </c>
      <c r="C190" s="29">
        <v>18118.888793999999</v>
      </c>
      <c r="D190" s="27" t="str">
        <f t="shared" si="36"/>
        <v>N/A</v>
      </c>
      <c r="E190" s="29">
        <v>19353.985524</v>
      </c>
      <c r="F190" s="27" t="str">
        <f t="shared" si="37"/>
        <v>N/A</v>
      </c>
      <c r="G190" s="29">
        <v>20772.819910999999</v>
      </c>
      <c r="H190" s="27" t="str">
        <f t="shared" si="38"/>
        <v>N/A</v>
      </c>
      <c r="I190" s="8">
        <v>6.8170000000000002</v>
      </c>
      <c r="J190" s="8">
        <v>7.3310000000000004</v>
      </c>
      <c r="K190" s="28" t="s">
        <v>734</v>
      </c>
      <c r="L190" s="105" t="str">
        <f t="shared" si="39"/>
        <v>Yes</v>
      </c>
    </row>
    <row r="191" spans="1:12" x14ac:dyDescent="0.2">
      <c r="A191" s="137" t="s">
        <v>1463</v>
      </c>
      <c r="B191" s="22" t="s">
        <v>213</v>
      </c>
      <c r="C191" s="29">
        <v>12634.103368</v>
      </c>
      <c r="D191" s="27" t="str">
        <f t="shared" si="36"/>
        <v>N/A</v>
      </c>
      <c r="E191" s="29">
        <v>12716.527453000001</v>
      </c>
      <c r="F191" s="27" t="str">
        <f t="shared" si="37"/>
        <v>N/A</v>
      </c>
      <c r="G191" s="29">
        <v>13599.937574</v>
      </c>
      <c r="H191" s="27" t="str">
        <f t="shared" si="38"/>
        <v>N/A</v>
      </c>
      <c r="I191" s="8">
        <v>0.65239999999999998</v>
      </c>
      <c r="J191" s="8">
        <v>6.9470000000000001</v>
      </c>
      <c r="K191" s="28" t="s">
        <v>734</v>
      </c>
      <c r="L191" s="105" t="str">
        <f t="shared" si="39"/>
        <v>Yes</v>
      </c>
    </row>
    <row r="192" spans="1:12" x14ac:dyDescent="0.2">
      <c r="A192" s="137" t="s">
        <v>1464</v>
      </c>
      <c r="B192" s="22" t="s">
        <v>213</v>
      </c>
      <c r="C192" s="29">
        <v>20755.861840000001</v>
      </c>
      <c r="D192" s="27" t="str">
        <f t="shared" si="36"/>
        <v>N/A</v>
      </c>
      <c r="E192" s="29">
        <v>22676.533811000001</v>
      </c>
      <c r="F192" s="27" t="str">
        <f t="shared" si="37"/>
        <v>N/A</v>
      </c>
      <c r="G192" s="29">
        <v>24445.829967999998</v>
      </c>
      <c r="H192" s="27" t="str">
        <f t="shared" si="38"/>
        <v>N/A</v>
      </c>
      <c r="I192" s="8">
        <v>9.2539999999999996</v>
      </c>
      <c r="J192" s="8">
        <v>7.8019999999999996</v>
      </c>
      <c r="K192" s="28" t="s">
        <v>734</v>
      </c>
      <c r="L192" s="105" t="str">
        <f t="shared" si="39"/>
        <v>Yes</v>
      </c>
    </row>
    <row r="193" spans="1:12" x14ac:dyDescent="0.2">
      <c r="A193" s="168" t="s">
        <v>1465</v>
      </c>
      <c r="B193" s="22" t="s">
        <v>213</v>
      </c>
      <c r="C193" s="5">
        <v>18.860820834999998</v>
      </c>
      <c r="D193" s="27" t="str">
        <f t="shared" si="36"/>
        <v>N/A</v>
      </c>
      <c r="E193" s="5">
        <v>18.704416562999999</v>
      </c>
      <c r="F193" s="27" t="str">
        <f t="shared" si="37"/>
        <v>N/A</v>
      </c>
      <c r="G193" s="5">
        <v>18.558858145999999</v>
      </c>
      <c r="H193" s="27" t="str">
        <f t="shared" si="38"/>
        <v>N/A</v>
      </c>
      <c r="I193" s="8">
        <v>-0.82899999999999996</v>
      </c>
      <c r="J193" s="8">
        <v>-0.77800000000000002</v>
      </c>
      <c r="K193" s="28" t="s">
        <v>734</v>
      </c>
      <c r="L193" s="105" t="str">
        <f t="shared" si="39"/>
        <v>Yes</v>
      </c>
    </row>
    <row r="194" spans="1:12" x14ac:dyDescent="0.2">
      <c r="A194" s="168" t="s">
        <v>1466</v>
      </c>
      <c r="B194" s="22" t="s">
        <v>213</v>
      </c>
      <c r="C194" s="5">
        <v>15.402162365000001</v>
      </c>
      <c r="D194" s="27" t="str">
        <f t="shared" si="36"/>
        <v>N/A</v>
      </c>
      <c r="E194" s="5">
        <v>15.840501876999999</v>
      </c>
      <c r="F194" s="27" t="str">
        <f t="shared" si="37"/>
        <v>N/A</v>
      </c>
      <c r="G194" s="5">
        <v>16.121405751000001</v>
      </c>
      <c r="H194" s="27" t="str">
        <f t="shared" si="38"/>
        <v>N/A</v>
      </c>
      <c r="I194" s="8">
        <v>2.8460000000000001</v>
      </c>
      <c r="J194" s="8">
        <v>1.7729999999999999</v>
      </c>
      <c r="K194" s="28" t="s">
        <v>734</v>
      </c>
      <c r="L194" s="105" t="str">
        <f t="shared" si="39"/>
        <v>Yes</v>
      </c>
    </row>
    <row r="195" spans="1:12" x14ac:dyDescent="0.2">
      <c r="A195" s="168" t="s">
        <v>1467</v>
      </c>
      <c r="B195" s="22" t="s">
        <v>213</v>
      </c>
      <c r="C195" s="5">
        <v>21.252903118999999</v>
      </c>
      <c r="D195" s="27" t="str">
        <f t="shared" si="36"/>
        <v>N/A</v>
      </c>
      <c r="E195" s="5">
        <v>20.654825903999999</v>
      </c>
      <c r="F195" s="27" t="str">
        <f t="shared" si="37"/>
        <v>N/A</v>
      </c>
      <c r="G195" s="5">
        <v>20.282188764000001</v>
      </c>
      <c r="H195" s="27" t="str">
        <f t="shared" si="38"/>
        <v>N/A</v>
      </c>
      <c r="I195" s="8">
        <v>-2.81</v>
      </c>
      <c r="J195" s="8">
        <v>-1.8</v>
      </c>
      <c r="K195" s="28" t="s">
        <v>734</v>
      </c>
      <c r="L195" s="105" t="str">
        <f t="shared" si="39"/>
        <v>Yes</v>
      </c>
    </row>
    <row r="196" spans="1:12" ht="25.5" x14ac:dyDescent="0.2">
      <c r="A196" s="137" t="s">
        <v>1376</v>
      </c>
      <c r="B196" s="22" t="s">
        <v>213</v>
      </c>
      <c r="C196" s="29">
        <v>549106619</v>
      </c>
      <c r="D196" s="27" t="str">
        <f t="shared" si="36"/>
        <v>N/A</v>
      </c>
      <c r="E196" s="29">
        <v>579418366</v>
      </c>
      <c r="F196" s="27" t="str">
        <f t="shared" si="37"/>
        <v>N/A</v>
      </c>
      <c r="G196" s="29">
        <v>618322445</v>
      </c>
      <c r="H196" s="27" t="str">
        <f t="shared" si="38"/>
        <v>N/A</v>
      </c>
      <c r="I196" s="8">
        <v>5.52</v>
      </c>
      <c r="J196" s="8">
        <v>6.7140000000000004</v>
      </c>
      <c r="K196" s="28" t="s">
        <v>734</v>
      </c>
      <c r="L196" s="105" t="str">
        <f t="shared" si="39"/>
        <v>Yes</v>
      </c>
    </row>
    <row r="197" spans="1:12" x14ac:dyDescent="0.2">
      <c r="A197" s="137" t="s">
        <v>1468</v>
      </c>
      <c r="B197" s="22" t="s">
        <v>213</v>
      </c>
      <c r="C197" s="23">
        <v>30012</v>
      </c>
      <c r="D197" s="27" t="str">
        <f t="shared" si="36"/>
        <v>N/A</v>
      </c>
      <c r="E197" s="23">
        <v>29632</v>
      </c>
      <c r="F197" s="27" t="str">
        <f t="shared" si="37"/>
        <v>N/A</v>
      </c>
      <c r="G197" s="23">
        <v>29501</v>
      </c>
      <c r="H197" s="27" t="str">
        <f t="shared" si="38"/>
        <v>N/A</v>
      </c>
      <c r="I197" s="8">
        <v>-1.27</v>
      </c>
      <c r="J197" s="8">
        <v>-0.442</v>
      </c>
      <c r="K197" s="28" t="s">
        <v>734</v>
      </c>
      <c r="L197" s="105" t="str">
        <f t="shared" si="39"/>
        <v>Yes</v>
      </c>
    </row>
    <row r="198" spans="1:12" ht="25.5" x14ac:dyDescent="0.2">
      <c r="A198" s="137" t="s">
        <v>1469</v>
      </c>
      <c r="B198" s="22" t="s">
        <v>213</v>
      </c>
      <c r="C198" s="29">
        <v>18296.235472</v>
      </c>
      <c r="D198" s="27" t="str">
        <f t="shared" si="36"/>
        <v>N/A</v>
      </c>
      <c r="E198" s="29">
        <v>19553.805548</v>
      </c>
      <c r="F198" s="27" t="str">
        <f t="shared" si="37"/>
        <v>N/A</v>
      </c>
      <c r="G198" s="29">
        <v>20959.372394000002</v>
      </c>
      <c r="H198" s="27" t="str">
        <f t="shared" si="38"/>
        <v>N/A</v>
      </c>
      <c r="I198" s="8">
        <v>6.8730000000000002</v>
      </c>
      <c r="J198" s="8">
        <v>7.1879999999999997</v>
      </c>
      <c r="K198" s="28" t="s">
        <v>734</v>
      </c>
      <c r="L198" s="105" t="str">
        <f t="shared" si="39"/>
        <v>Yes</v>
      </c>
    </row>
    <row r="199" spans="1:12" ht="25.5" x14ac:dyDescent="0.2">
      <c r="A199" s="137" t="s">
        <v>1470</v>
      </c>
      <c r="B199" s="22" t="s">
        <v>213</v>
      </c>
      <c r="C199" s="29">
        <v>12683.242324999999</v>
      </c>
      <c r="D199" s="27" t="str">
        <f t="shared" si="36"/>
        <v>N/A</v>
      </c>
      <c r="E199" s="29">
        <v>12771.007240999999</v>
      </c>
      <c r="F199" s="27" t="str">
        <f t="shared" si="37"/>
        <v>N/A</v>
      </c>
      <c r="G199" s="29">
        <v>13629.329589999999</v>
      </c>
      <c r="H199" s="27" t="str">
        <f t="shared" si="38"/>
        <v>N/A</v>
      </c>
      <c r="I199" s="8">
        <v>0.69199999999999995</v>
      </c>
      <c r="J199" s="8">
        <v>6.7210000000000001</v>
      </c>
      <c r="K199" s="28" t="s">
        <v>734</v>
      </c>
      <c r="L199" s="105" t="str">
        <f t="shared" si="39"/>
        <v>Yes</v>
      </c>
    </row>
    <row r="200" spans="1:12" ht="25.5" x14ac:dyDescent="0.2">
      <c r="A200" s="137" t="s">
        <v>1471</v>
      </c>
      <c r="B200" s="22" t="s">
        <v>213</v>
      </c>
      <c r="C200" s="29">
        <v>21018.266060000002</v>
      </c>
      <c r="D200" s="27" t="str">
        <f t="shared" si="36"/>
        <v>N/A</v>
      </c>
      <c r="E200" s="29">
        <v>22980.697500999999</v>
      </c>
      <c r="F200" s="27" t="str">
        <f t="shared" si="37"/>
        <v>N/A</v>
      </c>
      <c r="G200" s="29">
        <v>24753.326884999999</v>
      </c>
      <c r="H200" s="27" t="str">
        <f t="shared" si="38"/>
        <v>N/A</v>
      </c>
      <c r="I200" s="8">
        <v>9.3369999999999997</v>
      </c>
      <c r="J200" s="8">
        <v>7.7140000000000004</v>
      </c>
      <c r="K200" s="28" t="s">
        <v>734</v>
      </c>
      <c r="L200" s="105" t="str">
        <f t="shared" si="39"/>
        <v>Yes</v>
      </c>
    </row>
    <row r="201" spans="1:12" ht="25.5" x14ac:dyDescent="0.2">
      <c r="A201" s="137" t="s">
        <v>1472</v>
      </c>
      <c r="B201" s="22" t="s">
        <v>213</v>
      </c>
      <c r="C201" s="5">
        <v>18.645857926000001</v>
      </c>
      <c r="D201" s="27" t="str">
        <f t="shared" si="36"/>
        <v>N/A</v>
      </c>
      <c r="E201" s="5">
        <v>18.487300587</v>
      </c>
      <c r="F201" s="27" t="str">
        <f t="shared" si="37"/>
        <v>N/A</v>
      </c>
      <c r="G201" s="5">
        <v>18.371413803999999</v>
      </c>
      <c r="H201" s="27" t="str">
        <f t="shared" si="38"/>
        <v>N/A</v>
      </c>
      <c r="I201" s="8">
        <v>-0.85</v>
      </c>
      <c r="J201" s="8">
        <v>-0.627</v>
      </c>
      <c r="K201" s="28" t="s">
        <v>734</v>
      </c>
      <c r="L201" s="105" t="str">
        <f t="shared" si="39"/>
        <v>Yes</v>
      </c>
    </row>
    <row r="202" spans="1:12" ht="25.5" x14ac:dyDescent="0.2">
      <c r="A202" s="137" t="s">
        <v>1473</v>
      </c>
      <c r="B202" s="22" t="s">
        <v>213</v>
      </c>
      <c r="C202" s="5">
        <v>15.31935504</v>
      </c>
      <c r="D202" s="27" t="str">
        <f t="shared" si="36"/>
        <v>N/A</v>
      </c>
      <c r="E202" s="5">
        <v>15.753370404</v>
      </c>
      <c r="F202" s="27" t="str">
        <f t="shared" si="37"/>
        <v>N/A</v>
      </c>
      <c r="G202" s="5">
        <v>16.071884984</v>
      </c>
      <c r="H202" s="27" t="str">
        <f t="shared" si="38"/>
        <v>N/A</v>
      </c>
      <c r="I202" s="8">
        <v>2.8330000000000002</v>
      </c>
      <c r="J202" s="8">
        <v>2.0219999999999998</v>
      </c>
      <c r="K202" s="28" t="s">
        <v>734</v>
      </c>
      <c r="L202" s="105" t="str">
        <f t="shared" si="39"/>
        <v>Yes</v>
      </c>
    </row>
    <row r="203" spans="1:12" ht="25.5" x14ac:dyDescent="0.2">
      <c r="A203" s="173" t="s">
        <v>1474</v>
      </c>
      <c r="B203" s="113" t="s">
        <v>213</v>
      </c>
      <c r="C203" s="114">
        <v>20.950149303</v>
      </c>
      <c r="D203" s="145" t="str">
        <f t="shared" si="36"/>
        <v>N/A</v>
      </c>
      <c r="E203" s="114">
        <v>20.351914647000001</v>
      </c>
      <c r="F203" s="145" t="str">
        <f t="shared" si="37"/>
        <v>N/A</v>
      </c>
      <c r="G203" s="114">
        <v>20.004322366</v>
      </c>
      <c r="H203" s="145" t="str">
        <f t="shared" si="38"/>
        <v>N/A</v>
      </c>
      <c r="I203" s="146">
        <v>-2.86</v>
      </c>
      <c r="J203" s="146">
        <v>-1.71</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K3"/>
      <selection pane="topRight" activeCell="A3" sqref="A3:K3"/>
      <selection pane="bottomLeft" activeCell="A3" sqref="A3:K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454591</v>
      </c>
      <c r="D6" s="27" t="str">
        <f>IF($B6="N/A","N/A",IF(C6&gt;10,"No",IF(C6&lt;-10,"No","Yes")))</f>
        <v>N/A</v>
      </c>
      <c r="E6" s="23">
        <v>461740</v>
      </c>
      <c r="F6" s="27" t="str">
        <f>IF($B6="N/A","N/A",IF(E6&gt;10,"No",IF(E6&lt;-10,"No","Yes")))</f>
        <v>N/A</v>
      </c>
      <c r="G6" s="23">
        <v>473636</v>
      </c>
      <c r="H6" s="27" t="str">
        <f>IF($B6="N/A","N/A",IF(G6&gt;10,"No",IF(G6&lt;-10,"No","Yes")))</f>
        <v>N/A</v>
      </c>
      <c r="I6" s="8">
        <v>1.573</v>
      </c>
      <c r="J6" s="8">
        <v>2.5760000000000001</v>
      </c>
      <c r="K6" s="28" t="s">
        <v>734</v>
      </c>
      <c r="L6" s="105" t="str">
        <f t="shared" ref="L6:L46" si="0">IF(J6="Div by 0", "N/A", IF(K6="N/A","N/A", IF(J6&gt;VALUE(MID(K6,1,2)), "No", IF(J6&lt;-1*VALUE(MID(K6,1,2)), "No", "Yes"))))</f>
        <v>Yes</v>
      </c>
    </row>
    <row r="7" spans="1:12" x14ac:dyDescent="0.2">
      <c r="A7" s="168" t="s">
        <v>10</v>
      </c>
      <c r="B7" s="22" t="s">
        <v>213</v>
      </c>
      <c r="C7" s="23">
        <v>373861</v>
      </c>
      <c r="D7" s="27" t="str">
        <f>IF($B7="N/A","N/A",IF(C7&gt;10,"No",IF(C7&lt;-10,"No","Yes")))</f>
        <v>N/A</v>
      </c>
      <c r="E7" s="23">
        <v>375959</v>
      </c>
      <c r="F7" s="27" t="str">
        <f>IF($B7="N/A","N/A",IF(E7&gt;10,"No",IF(E7&lt;-10,"No","Yes")))</f>
        <v>N/A</v>
      </c>
      <c r="G7" s="23">
        <v>371803</v>
      </c>
      <c r="H7" s="27" t="str">
        <f>IF($B7="N/A","N/A",IF(G7&gt;10,"No",IF(G7&lt;-10,"No","Yes")))</f>
        <v>N/A</v>
      </c>
      <c r="I7" s="8">
        <v>0.56120000000000003</v>
      </c>
      <c r="J7" s="8">
        <v>-1.1100000000000001</v>
      </c>
      <c r="K7" s="28" t="s">
        <v>734</v>
      </c>
      <c r="L7" s="105" t="str">
        <f t="shared" si="0"/>
        <v>Yes</v>
      </c>
    </row>
    <row r="8" spans="1:12" x14ac:dyDescent="0.2">
      <c r="A8" s="168" t="s">
        <v>91</v>
      </c>
      <c r="B8" s="5" t="s">
        <v>297</v>
      </c>
      <c r="C8" s="4">
        <v>82.241179434000003</v>
      </c>
      <c r="D8" s="27" t="str">
        <f>IF($B8="N/A","N/A",IF(C8&gt;90,"No",IF(C8&lt;65,"No","Yes")))</f>
        <v>Yes</v>
      </c>
      <c r="E8" s="4">
        <v>81.422228959999998</v>
      </c>
      <c r="F8" s="27" t="str">
        <f>IF($B8="N/A","N/A",IF(E8&gt;90,"No",IF(E8&lt;65,"No","Yes")))</f>
        <v>Yes</v>
      </c>
      <c r="G8" s="4">
        <v>78.499733973000005</v>
      </c>
      <c r="H8" s="27" t="str">
        <f>IF($B8="N/A","N/A",IF(G8&gt;90,"No",IF(G8&lt;65,"No","Yes")))</f>
        <v>Yes</v>
      </c>
      <c r="I8" s="8">
        <v>-0.996</v>
      </c>
      <c r="J8" s="8">
        <v>-3.59</v>
      </c>
      <c r="K8" s="28" t="s">
        <v>734</v>
      </c>
      <c r="L8" s="105" t="str">
        <f t="shared" si="0"/>
        <v>Yes</v>
      </c>
    </row>
    <row r="9" spans="1:12" x14ac:dyDescent="0.2">
      <c r="A9" s="168" t="s">
        <v>92</v>
      </c>
      <c r="B9" s="5" t="s">
        <v>298</v>
      </c>
      <c r="C9" s="4">
        <v>89.758116596999997</v>
      </c>
      <c r="D9" s="27" t="str">
        <f>IF($B9="N/A","N/A",IF(C9&gt;100,"No",IF(C9&lt;90,"No","Yes")))</f>
        <v>No</v>
      </c>
      <c r="E9" s="4">
        <v>90.162983671999996</v>
      </c>
      <c r="F9" s="27" t="str">
        <f>IF($B9="N/A","N/A",IF(E9&gt;100,"No",IF(E9&lt;90,"No","Yes")))</f>
        <v>Yes</v>
      </c>
      <c r="G9" s="4">
        <v>90.006742078000002</v>
      </c>
      <c r="H9" s="27" t="str">
        <f>IF($B9="N/A","N/A",IF(G9&gt;100,"No",IF(G9&lt;90,"No","Yes")))</f>
        <v>Yes</v>
      </c>
      <c r="I9" s="8">
        <v>0.4511</v>
      </c>
      <c r="J9" s="8">
        <v>-0.17299999999999999</v>
      </c>
      <c r="K9" s="28" t="s">
        <v>734</v>
      </c>
      <c r="L9" s="105" t="str">
        <f t="shared" si="0"/>
        <v>Yes</v>
      </c>
    </row>
    <row r="10" spans="1:12" x14ac:dyDescent="0.2">
      <c r="A10" s="168" t="s">
        <v>93</v>
      </c>
      <c r="B10" s="5" t="s">
        <v>299</v>
      </c>
      <c r="C10" s="4">
        <v>88.093234369000001</v>
      </c>
      <c r="D10" s="27" t="str">
        <f>IF($B10="N/A","N/A",IF(C10&gt;100,"No",IF(C10&lt;85,"No","Yes")))</f>
        <v>Yes</v>
      </c>
      <c r="E10" s="4">
        <v>88.904621018</v>
      </c>
      <c r="F10" s="27" t="str">
        <f>IF($B10="N/A","N/A",IF(E10&gt;100,"No",IF(E10&lt;85,"No","Yes")))</f>
        <v>Yes</v>
      </c>
      <c r="G10" s="4">
        <v>87.789441604000004</v>
      </c>
      <c r="H10" s="27" t="str">
        <f>IF($B10="N/A","N/A",IF(G10&gt;100,"No",IF(G10&lt;85,"No","Yes")))</f>
        <v>Yes</v>
      </c>
      <c r="I10" s="8">
        <v>0.92110000000000003</v>
      </c>
      <c r="J10" s="8">
        <v>-1.25</v>
      </c>
      <c r="K10" s="28" t="s">
        <v>734</v>
      </c>
      <c r="L10" s="105" t="str">
        <f t="shared" si="0"/>
        <v>Yes</v>
      </c>
    </row>
    <row r="11" spans="1:12" x14ac:dyDescent="0.2">
      <c r="A11" s="168" t="s">
        <v>94</v>
      </c>
      <c r="B11" s="5" t="s">
        <v>300</v>
      </c>
      <c r="C11" s="4">
        <v>61.558193187999997</v>
      </c>
      <c r="D11" s="27" t="str">
        <f>IF($B11="N/A","N/A",IF(C11&gt;100,"No",IF(C11&lt;80,"No","Yes")))</f>
        <v>No</v>
      </c>
      <c r="E11" s="4">
        <v>56.637893278999996</v>
      </c>
      <c r="F11" s="27" t="str">
        <f>IF($B11="N/A","N/A",IF(E11&gt;100,"No",IF(E11&lt;80,"No","Yes")))</f>
        <v>No</v>
      </c>
      <c r="G11" s="4">
        <v>47.954989824999998</v>
      </c>
      <c r="H11" s="27" t="str">
        <f>IF($B11="N/A","N/A",IF(G11&gt;100,"No",IF(G11&lt;80,"No","Yes")))</f>
        <v>No</v>
      </c>
      <c r="I11" s="8">
        <v>-7.99</v>
      </c>
      <c r="J11" s="8">
        <v>-15.3</v>
      </c>
      <c r="K11" s="28" t="s">
        <v>734</v>
      </c>
      <c r="L11" s="105" t="str">
        <f t="shared" si="0"/>
        <v>Yes</v>
      </c>
    </row>
    <row r="12" spans="1:12" x14ac:dyDescent="0.2">
      <c r="A12" s="168" t="s">
        <v>95</v>
      </c>
      <c r="B12" s="5" t="s">
        <v>300</v>
      </c>
      <c r="C12" s="4">
        <v>54.623192662999998</v>
      </c>
      <c r="D12" s="27" t="str">
        <f>IF($B12="N/A","N/A",IF(C12&gt;100,"No",IF(C12&lt;80,"No","Yes")))</f>
        <v>No</v>
      </c>
      <c r="E12" s="4">
        <v>49.693960402000002</v>
      </c>
      <c r="F12" s="27" t="str">
        <f>IF($B12="N/A","N/A",IF(E12&gt;100,"No",IF(E12&lt;80,"No","Yes")))</f>
        <v>No</v>
      </c>
      <c r="G12" s="4">
        <v>45.120611023000002</v>
      </c>
      <c r="H12" s="27" t="str">
        <f>IF($B12="N/A","N/A",IF(G12&gt;100,"No",IF(G12&lt;80,"No","Yes")))</f>
        <v>No</v>
      </c>
      <c r="I12" s="8">
        <v>-9.02</v>
      </c>
      <c r="J12" s="8">
        <v>-9.1999999999999993</v>
      </c>
      <c r="K12" s="28" t="s">
        <v>734</v>
      </c>
      <c r="L12" s="105" t="str">
        <f t="shared" si="0"/>
        <v>Yes</v>
      </c>
    </row>
    <row r="13" spans="1:12" x14ac:dyDescent="0.2">
      <c r="A13" s="104" t="s">
        <v>96</v>
      </c>
      <c r="B13" s="22" t="s">
        <v>213</v>
      </c>
      <c r="C13" s="23">
        <v>361155.24</v>
      </c>
      <c r="D13" s="27" t="str">
        <f t="shared" ref="D13:D44" si="1">IF($B13="N/A","N/A",IF(C13&gt;10,"No",IF(C13&lt;-10,"No","Yes")))</f>
        <v>N/A</v>
      </c>
      <c r="E13" s="23">
        <v>365273</v>
      </c>
      <c r="F13" s="27" t="str">
        <f t="shared" ref="F13:F44" si="2">IF($B13="N/A","N/A",IF(E13&gt;10,"No",IF(E13&lt;-10,"No","Yes")))</f>
        <v>N/A</v>
      </c>
      <c r="G13" s="23">
        <v>370421.54</v>
      </c>
      <c r="H13" s="27" t="str">
        <f t="shared" ref="H13:H44" si="3">IF($B13="N/A","N/A",IF(G13&gt;10,"No",IF(G13&lt;-10,"No","Yes")))</f>
        <v>N/A</v>
      </c>
      <c r="I13" s="8">
        <v>1.1399999999999999</v>
      </c>
      <c r="J13" s="8">
        <v>1.41</v>
      </c>
      <c r="K13" s="28" t="s">
        <v>734</v>
      </c>
      <c r="L13" s="105" t="str">
        <f t="shared" si="0"/>
        <v>Yes</v>
      </c>
    </row>
    <row r="14" spans="1:12" x14ac:dyDescent="0.2">
      <c r="A14" s="104" t="s">
        <v>100</v>
      </c>
      <c r="B14" s="22" t="s">
        <v>213</v>
      </c>
      <c r="C14" s="23">
        <v>68132</v>
      </c>
      <c r="D14" s="27" t="str">
        <f t="shared" si="1"/>
        <v>N/A</v>
      </c>
      <c r="E14" s="23">
        <v>67246</v>
      </c>
      <c r="F14" s="27" t="str">
        <f t="shared" si="2"/>
        <v>N/A</v>
      </c>
      <c r="G14" s="23">
        <v>66745</v>
      </c>
      <c r="H14" s="27" t="str">
        <f t="shared" si="3"/>
        <v>N/A</v>
      </c>
      <c r="I14" s="8">
        <v>-1.3</v>
      </c>
      <c r="J14" s="8">
        <v>-0.745</v>
      </c>
      <c r="K14" s="28" t="s">
        <v>734</v>
      </c>
      <c r="L14" s="105" t="str">
        <f t="shared" si="0"/>
        <v>Yes</v>
      </c>
    </row>
    <row r="15" spans="1:12" x14ac:dyDescent="0.2">
      <c r="A15" s="104" t="s">
        <v>975</v>
      </c>
      <c r="B15" s="22" t="s">
        <v>213</v>
      </c>
      <c r="C15" s="23">
        <v>27518</v>
      </c>
      <c r="D15" s="27" t="str">
        <f t="shared" si="1"/>
        <v>N/A</v>
      </c>
      <c r="E15" s="23">
        <v>26804</v>
      </c>
      <c r="F15" s="27" t="str">
        <f t="shared" si="2"/>
        <v>N/A</v>
      </c>
      <c r="G15" s="23">
        <v>26736</v>
      </c>
      <c r="H15" s="27" t="str">
        <f t="shared" si="3"/>
        <v>N/A</v>
      </c>
      <c r="I15" s="8">
        <v>-2.59</v>
      </c>
      <c r="J15" s="8">
        <v>-0.254</v>
      </c>
      <c r="K15" s="28" t="s">
        <v>734</v>
      </c>
      <c r="L15" s="105" t="str">
        <f t="shared" si="0"/>
        <v>Yes</v>
      </c>
    </row>
    <row r="16" spans="1:12" x14ac:dyDescent="0.2">
      <c r="A16" s="104" t="s">
        <v>976</v>
      </c>
      <c r="B16" s="22" t="s">
        <v>213</v>
      </c>
      <c r="C16" s="23">
        <v>2963</v>
      </c>
      <c r="D16" s="27" t="str">
        <f t="shared" si="1"/>
        <v>N/A</v>
      </c>
      <c r="E16" s="23">
        <v>2793</v>
      </c>
      <c r="F16" s="27" t="str">
        <f t="shared" si="2"/>
        <v>N/A</v>
      </c>
      <c r="G16" s="23">
        <v>2686</v>
      </c>
      <c r="H16" s="27" t="str">
        <f t="shared" si="3"/>
        <v>N/A</v>
      </c>
      <c r="I16" s="8">
        <v>-5.74</v>
      </c>
      <c r="J16" s="8">
        <v>-3.83</v>
      </c>
      <c r="K16" s="28" t="s">
        <v>734</v>
      </c>
      <c r="L16" s="105" t="str">
        <f t="shared" si="0"/>
        <v>Yes</v>
      </c>
    </row>
    <row r="17" spans="1:12" x14ac:dyDescent="0.2">
      <c r="A17" s="104" t="s">
        <v>977</v>
      </c>
      <c r="B17" s="22" t="s">
        <v>213</v>
      </c>
      <c r="C17" s="23">
        <v>2388</v>
      </c>
      <c r="D17" s="27" t="str">
        <f t="shared" si="1"/>
        <v>N/A</v>
      </c>
      <c r="E17" s="23">
        <v>2332</v>
      </c>
      <c r="F17" s="27" t="str">
        <f t="shared" si="2"/>
        <v>N/A</v>
      </c>
      <c r="G17" s="23">
        <v>2128</v>
      </c>
      <c r="H17" s="27" t="str">
        <f t="shared" si="3"/>
        <v>N/A</v>
      </c>
      <c r="I17" s="8">
        <v>-2.35</v>
      </c>
      <c r="J17" s="8">
        <v>-8.75</v>
      </c>
      <c r="K17" s="28" t="s">
        <v>734</v>
      </c>
      <c r="L17" s="105" t="str">
        <f t="shared" si="0"/>
        <v>Yes</v>
      </c>
    </row>
    <row r="18" spans="1:12" x14ac:dyDescent="0.2">
      <c r="A18" s="104" t="s">
        <v>978</v>
      </c>
      <c r="B18" s="22" t="s">
        <v>213</v>
      </c>
      <c r="C18" s="23">
        <v>35263</v>
      </c>
      <c r="D18" s="27" t="str">
        <f t="shared" si="1"/>
        <v>N/A</v>
      </c>
      <c r="E18" s="23">
        <v>35317</v>
      </c>
      <c r="F18" s="27" t="str">
        <f t="shared" si="2"/>
        <v>N/A</v>
      </c>
      <c r="G18" s="23">
        <v>35195</v>
      </c>
      <c r="H18" s="27" t="str">
        <f t="shared" si="3"/>
        <v>N/A</v>
      </c>
      <c r="I18" s="8">
        <v>0.15310000000000001</v>
      </c>
      <c r="J18" s="8">
        <v>-0.34499999999999997</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289936</v>
      </c>
      <c r="D20" s="27" t="str">
        <f t="shared" si="1"/>
        <v>N/A</v>
      </c>
      <c r="E20" s="23">
        <v>291689</v>
      </c>
      <c r="F20" s="27" t="str">
        <f t="shared" si="2"/>
        <v>N/A</v>
      </c>
      <c r="G20" s="23">
        <v>295310</v>
      </c>
      <c r="H20" s="27" t="str">
        <f t="shared" si="3"/>
        <v>N/A</v>
      </c>
      <c r="I20" s="8">
        <v>0.60460000000000003</v>
      </c>
      <c r="J20" s="8">
        <v>1.2410000000000001</v>
      </c>
      <c r="K20" s="28" t="s">
        <v>734</v>
      </c>
      <c r="L20" s="105" t="str">
        <f t="shared" si="0"/>
        <v>Yes</v>
      </c>
    </row>
    <row r="21" spans="1:12" x14ac:dyDescent="0.2">
      <c r="A21" s="104" t="s">
        <v>980</v>
      </c>
      <c r="B21" s="22" t="s">
        <v>213</v>
      </c>
      <c r="C21" s="23">
        <v>246412</v>
      </c>
      <c r="D21" s="27" t="str">
        <f t="shared" si="1"/>
        <v>N/A</v>
      </c>
      <c r="E21" s="23">
        <v>247203</v>
      </c>
      <c r="F21" s="27" t="str">
        <f t="shared" si="2"/>
        <v>N/A</v>
      </c>
      <c r="G21" s="23">
        <v>253098</v>
      </c>
      <c r="H21" s="27" t="str">
        <f t="shared" si="3"/>
        <v>N/A</v>
      </c>
      <c r="I21" s="8">
        <v>0.32100000000000001</v>
      </c>
      <c r="J21" s="8">
        <v>2.3849999999999998</v>
      </c>
      <c r="K21" s="28" t="s">
        <v>734</v>
      </c>
      <c r="L21" s="105" t="str">
        <f t="shared" si="0"/>
        <v>Yes</v>
      </c>
    </row>
    <row r="22" spans="1:12" x14ac:dyDescent="0.2">
      <c r="A22" s="104" t="s">
        <v>981</v>
      </c>
      <c r="B22" s="22" t="s">
        <v>213</v>
      </c>
      <c r="C22" s="23">
        <v>6267</v>
      </c>
      <c r="D22" s="27" t="str">
        <f t="shared" si="1"/>
        <v>N/A</v>
      </c>
      <c r="E22" s="23">
        <v>5229</v>
      </c>
      <c r="F22" s="27" t="str">
        <f t="shared" si="2"/>
        <v>N/A</v>
      </c>
      <c r="G22" s="23">
        <v>3642</v>
      </c>
      <c r="H22" s="27" t="str">
        <f t="shared" si="3"/>
        <v>N/A</v>
      </c>
      <c r="I22" s="8">
        <v>-16.600000000000001</v>
      </c>
      <c r="J22" s="8">
        <v>-30.3</v>
      </c>
      <c r="K22" s="28" t="s">
        <v>734</v>
      </c>
      <c r="L22" s="105" t="str">
        <f t="shared" si="0"/>
        <v>No</v>
      </c>
    </row>
    <row r="23" spans="1:12" x14ac:dyDescent="0.2">
      <c r="A23" s="104" t="s">
        <v>982</v>
      </c>
      <c r="B23" s="22" t="s">
        <v>213</v>
      </c>
      <c r="C23" s="23">
        <v>4144</v>
      </c>
      <c r="D23" s="27" t="str">
        <f>IF($B23="N/A","N/A",IF(C23&gt;10,"No",IF(C23&lt;-10,"No","Yes")))</f>
        <v>N/A</v>
      </c>
      <c r="E23" s="23">
        <v>4164</v>
      </c>
      <c r="F23" s="27" t="str">
        <f t="shared" si="2"/>
        <v>N/A</v>
      </c>
      <c r="G23" s="23">
        <v>3500</v>
      </c>
      <c r="H23" s="27" t="str">
        <f t="shared" si="3"/>
        <v>N/A</v>
      </c>
      <c r="I23" s="8">
        <v>0.48259999999999997</v>
      </c>
      <c r="J23" s="8">
        <v>-15.9</v>
      </c>
      <c r="K23" s="28" t="s">
        <v>734</v>
      </c>
      <c r="L23" s="105" t="str">
        <f t="shared" si="0"/>
        <v>Yes</v>
      </c>
    </row>
    <row r="24" spans="1:12" x14ac:dyDescent="0.2">
      <c r="A24" s="104" t="s">
        <v>983</v>
      </c>
      <c r="B24" s="22" t="s">
        <v>213</v>
      </c>
      <c r="C24" s="23">
        <v>33113</v>
      </c>
      <c r="D24" s="27" t="str">
        <f t="shared" si="1"/>
        <v>N/A</v>
      </c>
      <c r="E24" s="23">
        <v>35093</v>
      </c>
      <c r="F24" s="27" t="str">
        <f t="shared" si="2"/>
        <v>N/A</v>
      </c>
      <c r="G24" s="23">
        <v>35070</v>
      </c>
      <c r="H24" s="27" t="str">
        <f t="shared" si="3"/>
        <v>N/A</v>
      </c>
      <c r="I24" s="8">
        <v>5.98</v>
      </c>
      <c r="J24" s="8">
        <v>-6.6000000000000003E-2</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65884</v>
      </c>
      <c r="D26" s="27" t="str">
        <f t="shared" si="1"/>
        <v>N/A</v>
      </c>
      <c r="E26" s="23">
        <v>70783</v>
      </c>
      <c r="F26" s="27" t="str">
        <f t="shared" si="2"/>
        <v>N/A</v>
      </c>
      <c r="G26" s="23">
        <v>75183</v>
      </c>
      <c r="H26" s="27" t="str">
        <f t="shared" si="3"/>
        <v>N/A</v>
      </c>
      <c r="I26" s="8">
        <v>7.4359999999999999</v>
      </c>
      <c r="J26" s="8">
        <v>6.2160000000000002</v>
      </c>
      <c r="K26" s="28" t="s">
        <v>734</v>
      </c>
      <c r="L26" s="105" t="str">
        <f t="shared" si="0"/>
        <v>Yes</v>
      </c>
    </row>
    <row r="27" spans="1:12" x14ac:dyDescent="0.2">
      <c r="A27" s="104" t="s">
        <v>985</v>
      </c>
      <c r="B27" s="22" t="s">
        <v>213</v>
      </c>
      <c r="C27" s="23">
        <v>9908</v>
      </c>
      <c r="D27" s="27" t="str">
        <f t="shared" si="1"/>
        <v>N/A</v>
      </c>
      <c r="E27" s="23">
        <v>14307</v>
      </c>
      <c r="F27" s="27" t="str">
        <f t="shared" si="2"/>
        <v>N/A</v>
      </c>
      <c r="G27" s="23">
        <v>16705</v>
      </c>
      <c r="H27" s="27" t="str">
        <f t="shared" si="3"/>
        <v>N/A</v>
      </c>
      <c r="I27" s="8">
        <v>44.4</v>
      </c>
      <c r="J27" s="8">
        <v>16.760000000000002</v>
      </c>
      <c r="K27" s="28" t="s">
        <v>734</v>
      </c>
      <c r="L27" s="105" t="str">
        <f t="shared" si="0"/>
        <v>Yes</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201</v>
      </c>
      <c r="D29" s="27" t="str">
        <f t="shared" si="1"/>
        <v>N/A</v>
      </c>
      <c r="E29" s="23">
        <v>247</v>
      </c>
      <c r="F29" s="27" t="str">
        <f t="shared" si="2"/>
        <v>N/A</v>
      </c>
      <c r="G29" s="23">
        <v>177</v>
      </c>
      <c r="H29" s="27" t="str">
        <f t="shared" si="3"/>
        <v>N/A</v>
      </c>
      <c r="I29" s="8">
        <v>22.89</v>
      </c>
      <c r="J29" s="8">
        <v>-28.3</v>
      </c>
      <c r="K29" s="28" t="s">
        <v>734</v>
      </c>
      <c r="L29" s="105" t="str">
        <f t="shared" si="0"/>
        <v>Yes</v>
      </c>
    </row>
    <row r="30" spans="1:12" x14ac:dyDescent="0.2">
      <c r="A30" s="104" t="s">
        <v>988</v>
      </c>
      <c r="B30" s="22" t="s">
        <v>213</v>
      </c>
      <c r="C30" s="23">
        <v>24774</v>
      </c>
      <c r="D30" s="27" t="str">
        <f t="shared" si="1"/>
        <v>N/A</v>
      </c>
      <c r="E30" s="23">
        <v>25248</v>
      </c>
      <c r="F30" s="27" t="str">
        <f t="shared" si="2"/>
        <v>N/A</v>
      </c>
      <c r="G30" s="23">
        <v>29695</v>
      </c>
      <c r="H30" s="27" t="str">
        <f t="shared" si="3"/>
        <v>N/A</v>
      </c>
      <c r="I30" s="8">
        <v>1.913</v>
      </c>
      <c r="J30" s="8">
        <v>17.61</v>
      </c>
      <c r="K30" s="28" t="s">
        <v>734</v>
      </c>
      <c r="L30" s="105" t="str">
        <f t="shared" si="0"/>
        <v>Yes</v>
      </c>
    </row>
    <row r="31" spans="1:12" x14ac:dyDescent="0.2">
      <c r="A31" s="104" t="s">
        <v>989</v>
      </c>
      <c r="B31" s="22" t="s">
        <v>213</v>
      </c>
      <c r="C31" s="23">
        <v>4591</v>
      </c>
      <c r="D31" s="27" t="str">
        <f t="shared" si="1"/>
        <v>N/A</v>
      </c>
      <c r="E31" s="23">
        <v>4587</v>
      </c>
      <c r="F31" s="27" t="str">
        <f t="shared" si="2"/>
        <v>N/A</v>
      </c>
      <c r="G31" s="23">
        <v>4531</v>
      </c>
      <c r="H31" s="27" t="str">
        <f t="shared" si="3"/>
        <v>N/A</v>
      </c>
      <c r="I31" s="8">
        <v>-8.6999999999999994E-2</v>
      </c>
      <c r="J31" s="8">
        <v>-1.22</v>
      </c>
      <c r="K31" s="28" t="s">
        <v>734</v>
      </c>
      <c r="L31" s="105" t="str">
        <f t="shared" si="0"/>
        <v>Yes</v>
      </c>
    </row>
    <row r="32" spans="1:12" x14ac:dyDescent="0.2">
      <c r="A32" s="104" t="s">
        <v>990</v>
      </c>
      <c r="B32" s="22" t="s">
        <v>213</v>
      </c>
      <c r="C32" s="23">
        <v>26362</v>
      </c>
      <c r="D32" s="27" t="str">
        <f t="shared" si="1"/>
        <v>N/A</v>
      </c>
      <c r="E32" s="23">
        <v>26394</v>
      </c>
      <c r="F32" s="27" t="str">
        <f t="shared" si="2"/>
        <v>N/A</v>
      </c>
      <c r="G32" s="23">
        <v>24074</v>
      </c>
      <c r="H32" s="27" t="str">
        <f t="shared" si="3"/>
        <v>N/A</v>
      </c>
      <c r="I32" s="8">
        <v>0.12139999999999999</v>
      </c>
      <c r="J32" s="8">
        <v>-8.7899999999999991</v>
      </c>
      <c r="K32" s="28" t="s">
        <v>734</v>
      </c>
      <c r="L32" s="105" t="str">
        <f t="shared" si="0"/>
        <v>Yes</v>
      </c>
    </row>
    <row r="33" spans="1:12" x14ac:dyDescent="0.2">
      <c r="A33" s="104" t="s">
        <v>991</v>
      </c>
      <c r="B33" s="22" t="s">
        <v>213</v>
      </c>
      <c r="C33" s="23">
        <v>48</v>
      </c>
      <c r="D33" s="27" t="str">
        <f t="shared" si="1"/>
        <v>N/A</v>
      </c>
      <c r="E33" s="23">
        <v>0</v>
      </c>
      <c r="F33" s="27" t="str">
        <f t="shared" si="2"/>
        <v>N/A</v>
      </c>
      <c r="G33" s="23">
        <v>11</v>
      </c>
      <c r="H33" s="27" t="str">
        <f t="shared" si="3"/>
        <v>N/A</v>
      </c>
      <c r="I33" s="8">
        <v>-100</v>
      </c>
      <c r="J33" s="8" t="s">
        <v>1748</v>
      </c>
      <c r="K33" s="28" t="s">
        <v>734</v>
      </c>
      <c r="L33" s="105" t="str">
        <f t="shared" si="0"/>
        <v>N/A</v>
      </c>
    </row>
    <row r="34" spans="1:12" x14ac:dyDescent="0.2">
      <c r="A34" s="104" t="s">
        <v>105</v>
      </c>
      <c r="B34" s="22" t="s">
        <v>213</v>
      </c>
      <c r="C34" s="23">
        <v>30639</v>
      </c>
      <c r="D34" s="27" t="str">
        <f t="shared" si="1"/>
        <v>N/A</v>
      </c>
      <c r="E34" s="23">
        <v>32022</v>
      </c>
      <c r="F34" s="27" t="str">
        <f t="shared" si="2"/>
        <v>N/A</v>
      </c>
      <c r="G34" s="23">
        <v>36398</v>
      </c>
      <c r="H34" s="27" t="str">
        <f t="shared" si="3"/>
        <v>N/A</v>
      </c>
      <c r="I34" s="8">
        <v>4.5140000000000002</v>
      </c>
      <c r="J34" s="8">
        <v>13.67</v>
      </c>
      <c r="K34" s="28" t="s">
        <v>734</v>
      </c>
      <c r="L34" s="105" t="str">
        <f t="shared" si="0"/>
        <v>Yes</v>
      </c>
    </row>
    <row r="35" spans="1:12" x14ac:dyDescent="0.2">
      <c r="A35" s="104" t="s">
        <v>992</v>
      </c>
      <c r="B35" s="22" t="s">
        <v>213</v>
      </c>
      <c r="C35" s="23">
        <v>14688</v>
      </c>
      <c r="D35" s="27" t="str">
        <f t="shared" si="1"/>
        <v>N/A</v>
      </c>
      <c r="E35" s="23">
        <v>18466</v>
      </c>
      <c r="F35" s="27" t="str">
        <f t="shared" si="2"/>
        <v>N/A</v>
      </c>
      <c r="G35" s="23">
        <v>22435</v>
      </c>
      <c r="H35" s="27" t="str">
        <f t="shared" si="3"/>
        <v>N/A</v>
      </c>
      <c r="I35" s="8">
        <v>25.72</v>
      </c>
      <c r="J35" s="8">
        <v>21.49</v>
      </c>
      <c r="K35" s="28" t="s">
        <v>734</v>
      </c>
      <c r="L35" s="105" t="str">
        <f t="shared" si="0"/>
        <v>Yes</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18</v>
      </c>
      <c r="D37" s="27" t="str">
        <f t="shared" si="1"/>
        <v>N/A</v>
      </c>
      <c r="E37" s="23">
        <v>20</v>
      </c>
      <c r="F37" s="27" t="str">
        <f t="shared" si="2"/>
        <v>N/A</v>
      </c>
      <c r="G37" s="23">
        <v>16</v>
      </c>
      <c r="H37" s="27" t="str">
        <f t="shared" si="3"/>
        <v>N/A</v>
      </c>
      <c r="I37" s="8">
        <v>11.11</v>
      </c>
      <c r="J37" s="8">
        <v>-20</v>
      </c>
      <c r="K37" s="28" t="s">
        <v>734</v>
      </c>
      <c r="L37" s="105" t="str">
        <f t="shared" si="0"/>
        <v>Yes</v>
      </c>
    </row>
    <row r="38" spans="1:12" x14ac:dyDescent="0.2">
      <c r="A38" s="104" t="s">
        <v>995</v>
      </c>
      <c r="B38" s="22" t="s">
        <v>213</v>
      </c>
      <c r="C38" s="23">
        <v>13649</v>
      </c>
      <c r="D38" s="27" t="str">
        <f t="shared" si="1"/>
        <v>N/A</v>
      </c>
      <c r="E38" s="23">
        <v>12994</v>
      </c>
      <c r="F38" s="27" t="str">
        <f t="shared" si="2"/>
        <v>N/A</v>
      </c>
      <c r="G38" s="23">
        <v>12878</v>
      </c>
      <c r="H38" s="27" t="str">
        <f t="shared" si="3"/>
        <v>N/A</v>
      </c>
      <c r="I38" s="8">
        <v>-4.8</v>
      </c>
      <c r="J38" s="8">
        <v>-0.89300000000000002</v>
      </c>
      <c r="K38" s="28" t="s">
        <v>734</v>
      </c>
      <c r="L38" s="105" t="str">
        <f t="shared" si="0"/>
        <v>Yes</v>
      </c>
    </row>
    <row r="39" spans="1:12" x14ac:dyDescent="0.2">
      <c r="A39" s="104" t="s">
        <v>996</v>
      </c>
      <c r="B39" s="22" t="s">
        <v>213</v>
      </c>
      <c r="C39" s="23">
        <v>549</v>
      </c>
      <c r="D39" s="27" t="str">
        <f t="shared" si="1"/>
        <v>N/A</v>
      </c>
      <c r="E39" s="23">
        <v>489</v>
      </c>
      <c r="F39" s="27" t="str">
        <f t="shared" si="2"/>
        <v>N/A</v>
      </c>
      <c r="G39" s="23">
        <v>1045</v>
      </c>
      <c r="H39" s="27" t="str">
        <f t="shared" si="3"/>
        <v>N/A</v>
      </c>
      <c r="I39" s="8">
        <v>-10.9</v>
      </c>
      <c r="J39" s="8">
        <v>113.7</v>
      </c>
      <c r="K39" s="28" t="s">
        <v>734</v>
      </c>
      <c r="L39" s="105" t="str">
        <f t="shared" si="0"/>
        <v>No</v>
      </c>
    </row>
    <row r="40" spans="1:12" x14ac:dyDescent="0.2">
      <c r="A40" s="104" t="s">
        <v>997</v>
      </c>
      <c r="B40" s="22" t="s">
        <v>213</v>
      </c>
      <c r="C40" s="23">
        <v>1735</v>
      </c>
      <c r="D40" s="27" t="str">
        <f t="shared" si="1"/>
        <v>N/A</v>
      </c>
      <c r="E40" s="23">
        <v>53</v>
      </c>
      <c r="F40" s="27" t="str">
        <f t="shared" si="2"/>
        <v>N/A</v>
      </c>
      <c r="G40" s="23">
        <v>24</v>
      </c>
      <c r="H40" s="27" t="str">
        <f t="shared" si="3"/>
        <v>N/A</v>
      </c>
      <c r="I40" s="8">
        <v>-96.9</v>
      </c>
      <c r="J40" s="8">
        <v>-54.7</v>
      </c>
      <c r="K40" s="28" t="s">
        <v>734</v>
      </c>
      <c r="L40" s="105" t="str">
        <f t="shared" si="0"/>
        <v>No</v>
      </c>
    </row>
    <row r="41" spans="1:12" x14ac:dyDescent="0.2">
      <c r="A41" s="168" t="s">
        <v>84</v>
      </c>
      <c r="B41" s="22" t="s">
        <v>213</v>
      </c>
      <c r="C41" s="29">
        <v>4639543149</v>
      </c>
      <c r="D41" s="27" t="str">
        <f t="shared" si="1"/>
        <v>N/A</v>
      </c>
      <c r="E41" s="29">
        <v>4724433610</v>
      </c>
      <c r="F41" s="27" t="str">
        <f t="shared" si="2"/>
        <v>N/A</v>
      </c>
      <c r="G41" s="29">
        <v>4816608679</v>
      </c>
      <c r="H41" s="27" t="str">
        <f t="shared" si="3"/>
        <v>N/A</v>
      </c>
      <c r="I41" s="8">
        <v>1.83</v>
      </c>
      <c r="J41" s="8">
        <v>1.9510000000000001</v>
      </c>
      <c r="K41" s="28" t="s">
        <v>734</v>
      </c>
      <c r="L41" s="105" t="str">
        <f t="shared" si="0"/>
        <v>Yes</v>
      </c>
    </row>
    <row r="42" spans="1:12" x14ac:dyDescent="0.2">
      <c r="A42" s="168" t="s">
        <v>1475</v>
      </c>
      <c r="B42" s="22" t="s">
        <v>213</v>
      </c>
      <c r="C42" s="29">
        <v>10205.972288999999</v>
      </c>
      <c r="D42" s="27" t="str">
        <f t="shared" si="1"/>
        <v>N/A</v>
      </c>
      <c r="E42" s="29">
        <v>10231.804934</v>
      </c>
      <c r="F42" s="27" t="str">
        <f t="shared" si="2"/>
        <v>N/A</v>
      </c>
      <c r="G42" s="29">
        <v>10169.431122</v>
      </c>
      <c r="H42" s="27" t="str">
        <f t="shared" si="3"/>
        <v>N/A</v>
      </c>
      <c r="I42" s="8">
        <v>0.25309999999999999</v>
      </c>
      <c r="J42" s="8">
        <v>-0.61</v>
      </c>
      <c r="K42" s="28" t="s">
        <v>734</v>
      </c>
      <c r="L42" s="105" t="str">
        <f t="shared" si="0"/>
        <v>Yes</v>
      </c>
    </row>
    <row r="43" spans="1:12" x14ac:dyDescent="0.2">
      <c r="A43" s="168" t="s">
        <v>1476</v>
      </c>
      <c r="B43" s="22" t="s">
        <v>213</v>
      </c>
      <c r="C43" s="29">
        <v>12409.807787</v>
      </c>
      <c r="D43" s="27" t="str">
        <f t="shared" si="1"/>
        <v>N/A</v>
      </c>
      <c r="E43" s="29">
        <v>12566.353273000001</v>
      </c>
      <c r="F43" s="27" t="str">
        <f t="shared" si="2"/>
        <v>N/A</v>
      </c>
      <c r="G43" s="29">
        <v>12954.73323</v>
      </c>
      <c r="H43" s="27" t="str">
        <f t="shared" si="3"/>
        <v>N/A</v>
      </c>
      <c r="I43" s="8">
        <v>1.2609999999999999</v>
      </c>
      <c r="J43" s="8">
        <v>3.0910000000000002</v>
      </c>
      <c r="K43" s="28" t="s">
        <v>734</v>
      </c>
      <c r="L43" s="105" t="str">
        <f t="shared" si="0"/>
        <v>Yes</v>
      </c>
    </row>
    <row r="44" spans="1:12" x14ac:dyDescent="0.2">
      <c r="A44" s="137" t="s">
        <v>107</v>
      </c>
      <c r="B44" s="22" t="s">
        <v>213</v>
      </c>
      <c r="C44" s="29">
        <v>23258831</v>
      </c>
      <c r="D44" s="27" t="str">
        <f t="shared" si="1"/>
        <v>N/A</v>
      </c>
      <c r="E44" s="29">
        <v>25356127</v>
      </c>
      <c r="F44" s="27" t="str">
        <f t="shared" si="2"/>
        <v>N/A</v>
      </c>
      <c r="G44" s="29">
        <v>246394645</v>
      </c>
      <c r="H44" s="27" t="str">
        <f t="shared" si="3"/>
        <v>N/A</v>
      </c>
      <c r="I44" s="8">
        <v>9.0169999999999995</v>
      </c>
      <c r="J44" s="8">
        <v>871.7</v>
      </c>
      <c r="K44" s="28" t="s">
        <v>734</v>
      </c>
      <c r="L44" s="105" t="str">
        <f t="shared" si="0"/>
        <v>No</v>
      </c>
    </row>
    <row r="45" spans="1:12" x14ac:dyDescent="0.2">
      <c r="A45" s="168" t="s">
        <v>158</v>
      </c>
      <c r="B45" s="30" t="s">
        <v>217</v>
      </c>
      <c r="C45" s="1">
        <v>2570</v>
      </c>
      <c r="D45" s="27" t="str">
        <f>IF($B45="N/A","N/A",IF(C45&gt;0,"No",IF(C45&lt;0,"No","Yes")))</f>
        <v>No</v>
      </c>
      <c r="E45" s="1">
        <v>2898</v>
      </c>
      <c r="F45" s="27" t="str">
        <f>IF($B45="N/A","N/A",IF(E45&gt;0,"No",IF(E45&lt;0,"No","Yes")))</f>
        <v>No</v>
      </c>
      <c r="G45" s="1">
        <v>28036</v>
      </c>
      <c r="H45" s="27" t="str">
        <f>IF($B45="N/A","N/A",IF(G45&gt;0,"No",IF(G45&lt;0,"No","Yes")))</f>
        <v>No</v>
      </c>
      <c r="I45" s="8">
        <v>12.76</v>
      </c>
      <c r="J45" s="8">
        <v>867.4</v>
      </c>
      <c r="K45" s="28" t="s">
        <v>734</v>
      </c>
      <c r="L45" s="105" t="str">
        <f t="shared" si="0"/>
        <v>No</v>
      </c>
    </row>
    <row r="46" spans="1:12" x14ac:dyDescent="0.2">
      <c r="A46" s="168" t="s">
        <v>156</v>
      </c>
      <c r="B46" s="22" t="s">
        <v>213</v>
      </c>
      <c r="C46" s="29">
        <v>2871931</v>
      </c>
      <c r="D46" s="27" t="str">
        <f t="shared" ref="D46:D47" si="4">IF($B46="N/A","N/A",IF(C46&gt;10,"No",IF(C46&lt;-10,"No","Yes")))</f>
        <v>N/A</v>
      </c>
      <c r="E46" s="29">
        <v>4217224</v>
      </c>
      <c r="F46" s="27" t="str">
        <f t="shared" ref="F46:F47" si="5">IF($B46="N/A","N/A",IF(E46&gt;10,"No",IF(E46&lt;-10,"No","Yes")))</f>
        <v>N/A</v>
      </c>
      <c r="G46" s="29">
        <v>225222379</v>
      </c>
      <c r="H46" s="27" t="str">
        <f t="shared" ref="H46:H47" si="6">IF($B46="N/A","N/A",IF(G46&gt;10,"No",IF(G46&lt;-10,"No","Yes")))</f>
        <v>N/A</v>
      </c>
      <c r="I46" s="8">
        <v>46.84</v>
      </c>
      <c r="J46" s="8">
        <v>5241</v>
      </c>
      <c r="K46" s="28" t="s">
        <v>734</v>
      </c>
      <c r="L46" s="105" t="str">
        <f t="shared" si="0"/>
        <v>No</v>
      </c>
    </row>
    <row r="47" spans="1:12" x14ac:dyDescent="0.2">
      <c r="A47" s="168" t="s">
        <v>1278</v>
      </c>
      <c r="B47" s="22" t="s">
        <v>213</v>
      </c>
      <c r="C47" s="29">
        <v>1117.4828794</v>
      </c>
      <c r="D47" s="27" t="str">
        <f t="shared" si="4"/>
        <v>N/A</v>
      </c>
      <c r="E47" s="29">
        <v>1455.2187716000001</v>
      </c>
      <c r="F47" s="27" t="str">
        <f t="shared" si="5"/>
        <v>N/A</v>
      </c>
      <c r="G47" s="29">
        <v>8033.3278284999997</v>
      </c>
      <c r="H47" s="27" t="str">
        <f t="shared" si="6"/>
        <v>N/A</v>
      </c>
      <c r="I47" s="8">
        <v>30.22</v>
      </c>
      <c r="J47" s="8">
        <v>452</v>
      </c>
      <c r="K47" s="28" t="s">
        <v>734</v>
      </c>
      <c r="L47" s="105" t="str">
        <f>IF(J47="Div by 0", "N/A", IF(OR(J47="N/A",K47="N/A"),"N/A", IF(J47&gt;VALUE(MID(K47,1,2)), "No", IF(J47&lt;-1*VALUE(MID(K47,1,2)), "No", "Yes"))))</f>
        <v>No</v>
      </c>
    </row>
    <row r="48" spans="1:12" x14ac:dyDescent="0.2">
      <c r="A48" s="168" t="s">
        <v>1477</v>
      </c>
      <c r="B48" s="22" t="s">
        <v>213</v>
      </c>
      <c r="C48" s="29">
        <v>16910.251276999999</v>
      </c>
      <c r="D48" s="27" t="str">
        <f t="shared" ref="D48:D74" si="7">IF($B48="N/A","N/A",IF(C48&gt;10,"No",IF(C48&lt;-10,"No","Yes")))</f>
        <v>N/A</v>
      </c>
      <c r="E48" s="29">
        <v>16844.608823999999</v>
      </c>
      <c r="F48" s="27" t="str">
        <f t="shared" ref="F48:F74" si="8">IF($B48="N/A","N/A",IF(E48&gt;10,"No",IF(E48&lt;-10,"No","Yes")))</f>
        <v>N/A</v>
      </c>
      <c r="G48" s="29">
        <v>17674.342766999998</v>
      </c>
      <c r="H48" s="27" t="str">
        <f t="shared" ref="H48:H74" si="9">IF($B48="N/A","N/A",IF(G48&gt;10,"No",IF(G48&lt;-10,"No","Yes")))</f>
        <v>N/A</v>
      </c>
      <c r="I48" s="8">
        <v>-0.38800000000000001</v>
      </c>
      <c r="J48" s="8">
        <v>4.9260000000000002</v>
      </c>
      <c r="K48" s="28" t="s">
        <v>734</v>
      </c>
      <c r="L48" s="105" t="str">
        <f t="shared" ref="L48:L74" si="10">IF(J48="Div by 0", "N/A", IF(K48="N/A","N/A", IF(J48&gt;VALUE(MID(K48,1,2)), "No", IF(J48&lt;-1*VALUE(MID(K48,1,2)), "No", "Yes"))))</f>
        <v>Yes</v>
      </c>
    </row>
    <row r="49" spans="1:12" x14ac:dyDescent="0.2">
      <c r="A49" s="168" t="s">
        <v>1478</v>
      </c>
      <c r="B49" s="22" t="s">
        <v>213</v>
      </c>
      <c r="C49" s="29">
        <v>5040.9505778000002</v>
      </c>
      <c r="D49" s="27" t="str">
        <f t="shared" si="7"/>
        <v>N/A</v>
      </c>
      <c r="E49" s="29">
        <v>4704.9903000000004</v>
      </c>
      <c r="F49" s="27" t="str">
        <f t="shared" si="8"/>
        <v>N/A</v>
      </c>
      <c r="G49" s="29">
        <v>4917.1785607000002</v>
      </c>
      <c r="H49" s="27" t="str">
        <f t="shared" si="9"/>
        <v>N/A</v>
      </c>
      <c r="I49" s="8">
        <v>-6.66</v>
      </c>
      <c r="J49" s="8">
        <v>4.51</v>
      </c>
      <c r="K49" s="28" t="s">
        <v>734</v>
      </c>
      <c r="L49" s="105" t="str">
        <f t="shared" si="10"/>
        <v>Yes</v>
      </c>
    </row>
    <row r="50" spans="1:12" x14ac:dyDescent="0.2">
      <c r="A50" s="168" t="s">
        <v>1479</v>
      </c>
      <c r="B50" s="22" t="s">
        <v>213</v>
      </c>
      <c r="C50" s="29">
        <v>4579.9240633999998</v>
      </c>
      <c r="D50" s="27" t="str">
        <f t="shared" si="7"/>
        <v>N/A</v>
      </c>
      <c r="E50" s="29">
        <v>5178.1811672000003</v>
      </c>
      <c r="F50" s="27" t="str">
        <f t="shared" si="8"/>
        <v>N/A</v>
      </c>
      <c r="G50" s="29">
        <v>5966.8633656000002</v>
      </c>
      <c r="H50" s="27" t="str">
        <f t="shared" si="9"/>
        <v>N/A</v>
      </c>
      <c r="I50" s="8">
        <v>13.06</v>
      </c>
      <c r="J50" s="8">
        <v>15.23</v>
      </c>
      <c r="K50" s="28" t="s">
        <v>734</v>
      </c>
      <c r="L50" s="105" t="str">
        <f t="shared" si="10"/>
        <v>Yes</v>
      </c>
    </row>
    <row r="51" spans="1:12" x14ac:dyDescent="0.2">
      <c r="A51" s="168" t="s">
        <v>1480</v>
      </c>
      <c r="B51" s="22" t="s">
        <v>213</v>
      </c>
      <c r="C51" s="29">
        <v>1965.8090451999999</v>
      </c>
      <c r="D51" s="27" t="str">
        <f t="shared" si="7"/>
        <v>N/A</v>
      </c>
      <c r="E51" s="29">
        <v>2140.1663807999998</v>
      </c>
      <c r="F51" s="27" t="str">
        <f t="shared" si="8"/>
        <v>N/A</v>
      </c>
      <c r="G51" s="29">
        <v>2446.6033834999998</v>
      </c>
      <c r="H51" s="27" t="str">
        <f t="shared" si="9"/>
        <v>N/A</v>
      </c>
      <c r="I51" s="8">
        <v>8.8689999999999998</v>
      </c>
      <c r="J51" s="8">
        <v>14.32</v>
      </c>
      <c r="K51" s="28" t="s">
        <v>734</v>
      </c>
      <c r="L51" s="105" t="str">
        <f t="shared" si="10"/>
        <v>Yes</v>
      </c>
    </row>
    <row r="52" spans="1:12" x14ac:dyDescent="0.2">
      <c r="A52" s="168" t="s">
        <v>1481</v>
      </c>
      <c r="B52" s="22" t="s">
        <v>213</v>
      </c>
      <c r="C52" s="29">
        <v>28220.732638000001</v>
      </c>
      <c r="D52" s="27" t="str">
        <f t="shared" si="7"/>
        <v>N/A</v>
      </c>
      <c r="E52" s="29">
        <v>27951.594897999999</v>
      </c>
      <c r="F52" s="27" t="str">
        <f t="shared" si="8"/>
        <v>N/A</v>
      </c>
      <c r="G52" s="29">
        <v>29179.569683000002</v>
      </c>
      <c r="H52" s="27" t="str">
        <f t="shared" si="9"/>
        <v>N/A</v>
      </c>
      <c r="I52" s="8">
        <v>-0.95399999999999996</v>
      </c>
      <c r="J52" s="8">
        <v>4.3929999999999998</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11372.06358</v>
      </c>
      <c r="D54" s="27" t="str">
        <f t="shared" si="7"/>
        <v>N/A</v>
      </c>
      <c r="E54" s="29">
        <v>11646.494287</v>
      </c>
      <c r="F54" s="27" t="str">
        <f t="shared" si="8"/>
        <v>N/A</v>
      </c>
      <c r="G54" s="29">
        <v>11929.480184</v>
      </c>
      <c r="H54" s="27" t="str">
        <f t="shared" si="9"/>
        <v>N/A</v>
      </c>
      <c r="I54" s="8">
        <v>2.4129999999999998</v>
      </c>
      <c r="J54" s="8">
        <v>2.4300000000000002</v>
      </c>
      <c r="K54" s="28" t="s">
        <v>734</v>
      </c>
      <c r="L54" s="105" t="str">
        <f t="shared" si="10"/>
        <v>Yes</v>
      </c>
    </row>
    <row r="55" spans="1:12" x14ac:dyDescent="0.2">
      <c r="A55" s="168" t="s">
        <v>1484</v>
      </c>
      <c r="B55" s="22" t="s">
        <v>213</v>
      </c>
      <c r="C55" s="29">
        <v>10860.490926</v>
      </c>
      <c r="D55" s="27" t="str">
        <f t="shared" si="7"/>
        <v>N/A</v>
      </c>
      <c r="E55" s="29">
        <v>11104.553330999999</v>
      </c>
      <c r="F55" s="27" t="str">
        <f t="shared" si="8"/>
        <v>N/A</v>
      </c>
      <c r="G55" s="29">
        <v>11317.374314000001</v>
      </c>
      <c r="H55" s="27" t="str">
        <f t="shared" si="9"/>
        <v>N/A</v>
      </c>
      <c r="I55" s="8">
        <v>2.2469999999999999</v>
      </c>
      <c r="J55" s="8">
        <v>1.917</v>
      </c>
      <c r="K55" s="28" t="s">
        <v>734</v>
      </c>
      <c r="L55" s="105" t="str">
        <f t="shared" si="10"/>
        <v>Yes</v>
      </c>
    </row>
    <row r="56" spans="1:12" ht="25.5" x14ac:dyDescent="0.2">
      <c r="A56" s="168" t="s">
        <v>1485</v>
      </c>
      <c r="B56" s="22" t="s">
        <v>213</v>
      </c>
      <c r="C56" s="29">
        <v>14162.466571000001</v>
      </c>
      <c r="D56" s="27" t="str">
        <f t="shared" si="7"/>
        <v>N/A</v>
      </c>
      <c r="E56" s="29">
        <v>16216.043029</v>
      </c>
      <c r="F56" s="27" t="str">
        <f t="shared" si="8"/>
        <v>N/A</v>
      </c>
      <c r="G56" s="29">
        <v>16401.781164</v>
      </c>
      <c r="H56" s="27" t="str">
        <f t="shared" si="9"/>
        <v>N/A</v>
      </c>
      <c r="I56" s="8">
        <v>14.5</v>
      </c>
      <c r="J56" s="8">
        <v>1.145</v>
      </c>
      <c r="K56" s="28" t="s">
        <v>734</v>
      </c>
      <c r="L56" s="105" t="str">
        <f t="shared" si="10"/>
        <v>Yes</v>
      </c>
    </row>
    <row r="57" spans="1:12" x14ac:dyDescent="0.2">
      <c r="A57" s="168" t="s">
        <v>1486</v>
      </c>
      <c r="B57" s="22" t="s">
        <v>213</v>
      </c>
      <c r="C57" s="29">
        <v>3241.1691602000001</v>
      </c>
      <c r="D57" s="27" t="str">
        <f t="shared" si="7"/>
        <v>N/A</v>
      </c>
      <c r="E57" s="29">
        <v>3411.5124879999998</v>
      </c>
      <c r="F57" s="27" t="str">
        <f t="shared" si="8"/>
        <v>N/A</v>
      </c>
      <c r="G57" s="29">
        <v>3579.7357142999999</v>
      </c>
      <c r="H57" s="27" t="str">
        <f t="shared" si="9"/>
        <v>N/A</v>
      </c>
      <c r="I57" s="8">
        <v>5.2560000000000002</v>
      </c>
      <c r="J57" s="8">
        <v>4.931</v>
      </c>
      <c r="K57" s="28" t="s">
        <v>734</v>
      </c>
      <c r="L57" s="105" t="str">
        <f t="shared" si="10"/>
        <v>Yes</v>
      </c>
    </row>
    <row r="58" spans="1:12" x14ac:dyDescent="0.2">
      <c r="A58" s="168" t="s">
        <v>1487</v>
      </c>
      <c r="B58" s="22" t="s">
        <v>213</v>
      </c>
      <c r="C58" s="29">
        <v>15668.400718999999</v>
      </c>
      <c r="D58" s="27" t="str">
        <f t="shared" si="7"/>
        <v>N/A</v>
      </c>
      <c r="E58" s="29">
        <v>15760.298293</v>
      </c>
      <c r="F58" s="27" t="str">
        <f t="shared" si="8"/>
        <v>N/A</v>
      </c>
      <c r="G58" s="29">
        <v>16715.871885</v>
      </c>
      <c r="H58" s="27" t="str">
        <f t="shared" si="9"/>
        <v>N/A</v>
      </c>
      <c r="I58" s="8">
        <v>0.58650000000000002</v>
      </c>
      <c r="J58" s="8">
        <v>6.0629999999999997</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2514.3297462</v>
      </c>
      <c r="D60" s="27" t="str">
        <f t="shared" si="7"/>
        <v>N/A</v>
      </c>
      <c r="E60" s="29">
        <v>2388.4522130999999</v>
      </c>
      <c r="F60" s="27" t="str">
        <f t="shared" si="8"/>
        <v>N/A</v>
      </c>
      <c r="G60" s="29">
        <v>1179.2357714</v>
      </c>
      <c r="H60" s="27" t="str">
        <f t="shared" si="9"/>
        <v>N/A</v>
      </c>
      <c r="I60" s="8">
        <v>-5.01</v>
      </c>
      <c r="J60" s="8">
        <v>-50.6</v>
      </c>
      <c r="K60" s="28" t="s">
        <v>734</v>
      </c>
      <c r="L60" s="105" t="str">
        <f t="shared" si="10"/>
        <v>No</v>
      </c>
    </row>
    <row r="61" spans="1:12" x14ac:dyDescent="0.2">
      <c r="A61" s="168" t="s">
        <v>1490</v>
      </c>
      <c r="B61" s="22" t="s">
        <v>213</v>
      </c>
      <c r="C61" s="29">
        <v>624.77795720999995</v>
      </c>
      <c r="D61" s="27" t="str">
        <f t="shared" si="7"/>
        <v>N/A</v>
      </c>
      <c r="E61" s="29">
        <v>484.48703432000002</v>
      </c>
      <c r="F61" s="27" t="str">
        <f t="shared" si="8"/>
        <v>N/A</v>
      </c>
      <c r="G61" s="29">
        <v>470.38359773000002</v>
      </c>
      <c r="H61" s="27" t="str">
        <f t="shared" si="9"/>
        <v>N/A</v>
      </c>
      <c r="I61" s="8">
        <v>-22.5</v>
      </c>
      <c r="J61" s="8">
        <v>-2.91</v>
      </c>
      <c r="K61" s="28" t="s">
        <v>734</v>
      </c>
      <c r="L61" s="105" t="str">
        <f t="shared" si="10"/>
        <v>Yes</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v>6308.5771144</v>
      </c>
      <c r="D63" s="27" t="str">
        <f t="shared" si="7"/>
        <v>N/A</v>
      </c>
      <c r="E63" s="29">
        <v>7019.6437247000003</v>
      </c>
      <c r="F63" s="27" t="str">
        <f t="shared" si="8"/>
        <v>N/A</v>
      </c>
      <c r="G63" s="29">
        <v>4668.3898305000002</v>
      </c>
      <c r="H63" s="27" t="str">
        <f t="shared" si="9"/>
        <v>N/A</v>
      </c>
      <c r="I63" s="8">
        <v>11.27</v>
      </c>
      <c r="J63" s="8">
        <v>-33.5</v>
      </c>
      <c r="K63" s="28" t="s">
        <v>734</v>
      </c>
      <c r="L63" s="105" t="str">
        <f t="shared" si="10"/>
        <v>No</v>
      </c>
    </row>
    <row r="64" spans="1:12" x14ac:dyDescent="0.2">
      <c r="A64" s="168" t="s">
        <v>1493</v>
      </c>
      <c r="B64" s="22" t="s">
        <v>213</v>
      </c>
      <c r="C64" s="29">
        <v>774.42657625000004</v>
      </c>
      <c r="D64" s="27" t="str">
        <f t="shared" si="7"/>
        <v>N/A</v>
      </c>
      <c r="E64" s="29">
        <v>788.16306241999996</v>
      </c>
      <c r="F64" s="27" t="str">
        <f t="shared" si="8"/>
        <v>N/A</v>
      </c>
      <c r="G64" s="29">
        <v>707.11698938999996</v>
      </c>
      <c r="H64" s="27" t="str">
        <f t="shared" si="9"/>
        <v>N/A</v>
      </c>
      <c r="I64" s="8">
        <v>1.774</v>
      </c>
      <c r="J64" s="8">
        <v>-10.3</v>
      </c>
      <c r="K64" s="28" t="s">
        <v>734</v>
      </c>
      <c r="L64" s="105" t="str">
        <f t="shared" si="10"/>
        <v>Yes</v>
      </c>
    </row>
    <row r="65" spans="1:12" x14ac:dyDescent="0.2">
      <c r="A65" s="168" t="s">
        <v>1494</v>
      </c>
      <c r="B65" s="22" t="s">
        <v>213</v>
      </c>
      <c r="C65" s="29">
        <v>3260.2491832000001</v>
      </c>
      <c r="D65" s="27" t="str">
        <f t="shared" si="7"/>
        <v>N/A</v>
      </c>
      <c r="E65" s="29">
        <v>3597.3858731</v>
      </c>
      <c r="F65" s="27" t="str">
        <f t="shared" si="8"/>
        <v>N/A</v>
      </c>
      <c r="G65" s="29">
        <v>3570.9721915999999</v>
      </c>
      <c r="H65" s="27" t="str">
        <f t="shared" si="9"/>
        <v>N/A</v>
      </c>
      <c r="I65" s="8">
        <v>10.34</v>
      </c>
      <c r="J65" s="8">
        <v>-0.73399999999999999</v>
      </c>
      <c r="K65" s="28" t="s">
        <v>734</v>
      </c>
      <c r="L65" s="105" t="str">
        <f t="shared" si="10"/>
        <v>Yes</v>
      </c>
    </row>
    <row r="66" spans="1:12" x14ac:dyDescent="0.2">
      <c r="A66" s="168" t="s">
        <v>1495</v>
      </c>
      <c r="B66" s="22" t="s">
        <v>213</v>
      </c>
      <c r="C66" s="29">
        <v>4704.7446324000002</v>
      </c>
      <c r="D66" s="27" t="str">
        <f t="shared" si="7"/>
        <v>N/A</v>
      </c>
      <c r="E66" s="29">
        <v>4697.8728119999996</v>
      </c>
      <c r="F66" s="27" t="str">
        <f t="shared" si="8"/>
        <v>N/A</v>
      </c>
      <c r="G66" s="29">
        <v>1777.7064883</v>
      </c>
      <c r="H66" s="27" t="str">
        <f t="shared" si="9"/>
        <v>N/A</v>
      </c>
      <c r="I66" s="8">
        <v>-0.14599999999999999</v>
      </c>
      <c r="J66" s="8">
        <v>-62.2</v>
      </c>
      <c r="K66" s="28" t="s">
        <v>734</v>
      </c>
      <c r="L66" s="105" t="str">
        <f t="shared" si="10"/>
        <v>No</v>
      </c>
    </row>
    <row r="67" spans="1:12" x14ac:dyDescent="0.2">
      <c r="A67" s="168" t="s">
        <v>1496</v>
      </c>
      <c r="B67" s="22" t="s">
        <v>213</v>
      </c>
      <c r="C67" s="29">
        <v>330.22916666999998</v>
      </c>
      <c r="D67" s="27" t="str">
        <f t="shared" si="7"/>
        <v>N/A</v>
      </c>
      <c r="E67" s="29" t="s">
        <v>1748</v>
      </c>
      <c r="F67" s="27" t="str">
        <f t="shared" si="8"/>
        <v>N/A</v>
      </c>
      <c r="G67" s="29">
        <v>0</v>
      </c>
      <c r="H67" s="27" t="str">
        <f t="shared" si="9"/>
        <v>N/A</v>
      </c>
      <c r="I67" s="8" t="s">
        <v>1748</v>
      </c>
      <c r="J67" s="8" t="s">
        <v>1748</v>
      </c>
      <c r="K67" s="28" t="s">
        <v>734</v>
      </c>
      <c r="L67" s="105" t="str">
        <f t="shared" si="10"/>
        <v>N/A</v>
      </c>
    </row>
    <row r="68" spans="1:12" x14ac:dyDescent="0.2">
      <c r="A68" s="168" t="s">
        <v>1497</v>
      </c>
      <c r="B68" s="22" t="s">
        <v>213</v>
      </c>
      <c r="C68" s="29">
        <v>802.54518751000001</v>
      </c>
      <c r="D68" s="27" t="str">
        <f t="shared" si="7"/>
        <v>N/A</v>
      </c>
      <c r="E68" s="29">
        <v>795.85784773</v>
      </c>
      <c r="F68" s="27" t="str">
        <f t="shared" si="8"/>
        <v>N/A</v>
      </c>
      <c r="G68" s="29">
        <v>697.32938622999995</v>
      </c>
      <c r="H68" s="27" t="str">
        <f t="shared" si="9"/>
        <v>N/A</v>
      </c>
      <c r="I68" s="8">
        <v>-0.83299999999999996</v>
      </c>
      <c r="J68" s="8">
        <v>-12.4</v>
      </c>
      <c r="K68" s="28" t="s">
        <v>734</v>
      </c>
      <c r="L68" s="105" t="str">
        <f t="shared" si="10"/>
        <v>Yes</v>
      </c>
    </row>
    <row r="69" spans="1:12" x14ac:dyDescent="0.2">
      <c r="A69" s="168" t="s">
        <v>1498</v>
      </c>
      <c r="B69" s="22" t="s">
        <v>213</v>
      </c>
      <c r="C69" s="29">
        <v>731.91326253</v>
      </c>
      <c r="D69" s="27" t="str">
        <f t="shared" si="7"/>
        <v>N/A</v>
      </c>
      <c r="E69" s="29">
        <v>610.29860283999994</v>
      </c>
      <c r="F69" s="27" t="str">
        <f t="shared" si="8"/>
        <v>N/A</v>
      </c>
      <c r="G69" s="29">
        <v>579.80753287000005</v>
      </c>
      <c r="H69" s="27" t="str">
        <f t="shared" si="9"/>
        <v>N/A</v>
      </c>
      <c r="I69" s="8">
        <v>-16.600000000000001</v>
      </c>
      <c r="J69" s="8">
        <v>-5</v>
      </c>
      <c r="K69" s="28" t="s">
        <v>734</v>
      </c>
      <c r="L69" s="105" t="str">
        <f t="shared" si="10"/>
        <v>Yes</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v>2331.8333333</v>
      </c>
      <c r="D71" s="27" t="str">
        <f t="shared" si="7"/>
        <v>N/A</v>
      </c>
      <c r="E71" s="29">
        <v>2693.65</v>
      </c>
      <c r="F71" s="27" t="str">
        <f t="shared" si="8"/>
        <v>N/A</v>
      </c>
      <c r="G71" s="29">
        <v>1271.0625</v>
      </c>
      <c r="H71" s="27" t="str">
        <f t="shared" si="9"/>
        <v>N/A</v>
      </c>
      <c r="I71" s="8">
        <v>15.52</v>
      </c>
      <c r="J71" s="8">
        <v>-52.8</v>
      </c>
      <c r="K71" s="28" t="s">
        <v>734</v>
      </c>
      <c r="L71" s="105" t="str">
        <f t="shared" si="10"/>
        <v>No</v>
      </c>
    </row>
    <row r="72" spans="1:12" x14ac:dyDescent="0.2">
      <c r="A72" s="168" t="s">
        <v>1501</v>
      </c>
      <c r="B72" s="22" t="s">
        <v>213</v>
      </c>
      <c r="C72" s="29">
        <v>984.38493662999997</v>
      </c>
      <c r="D72" s="27" t="str">
        <f t="shared" si="7"/>
        <v>N/A</v>
      </c>
      <c r="E72" s="29">
        <v>1072.2194859000001</v>
      </c>
      <c r="F72" s="27" t="str">
        <f t="shared" si="8"/>
        <v>N/A</v>
      </c>
      <c r="G72" s="29">
        <v>942.88701662000005</v>
      </c>
      <c r="H72" s="27" t="str">
        <f t="shared" si="9"/>
        <v>N/A</v>
      </c>
      <c r="I72" s="8">
        <v>8.923</v>
      </c>
      <c r="J72" s="8">
        <v>-12.1</v>
      </c>
      <c r="K72" s="28" t="s">
        <v>734</v>
      </c>
      <c r="L72" s="105" t="str">
        <f t="shared" si="10"/>
        <v>Yes</v>
      </c>
    </row>
    <row r="73" spans="1:12" x14ac:dyDescent="0.2">
      <c r="A73" s="168" t="s">
        <v>1502</v>
      </c>
      <c r="B73" s="22" t="s">
        <v>213</v>
      </c>
      <c r="C73" s="29">
        <v>294.93442622999999</v>
      </c>
      <c r="D73" s="27" t="str">
        <f t="shared" si="7"/>
        <v>N/A</v>
      </c>
      <c r="E73" s="29">
        <v>272.26584867000003</v>
      </c>
      <c r="F73" s="27" t="str">
        <f t="shared" si="8"/>
        <v>N/A</v>
      </c>
      <c r="G73" s="29">
        <v>184.37894736999999</v>
      </c>
      <c r="H73" s="27" t="str">
        <f t="shared" si="9"/>
        <v>N/A</v>
      </c>
      <c r="I73" s="8">
        <v>-7.69</v>
      </c>
      <c r="J73" s="8">
        <v>-32.299999999999997</v>
      </c>
      <c r="K73" s="28" t="s">
        <v>734</v>
      </c>
      <c r="L73" s="105" t="str">
        <f t="shared" si="10"/>
        <v>No</v>
      </c>
    </row>
    <row r="74" spans="1:12" x14ac:dyDescent="0.2">
      <c r="A74" s="168" t="s">
        <v>1503</v>
      </c>
      <c r="B74" s="22" t="s">
        <v>213</v>
      </c>
      <c r="C74" s="29">
        <v>114.74236311</v>
      </c>
      <c r="D74" s="27" t="str">
        <f t="shared" si="7"/>
        <v>N/A</v>
      </c>
      <c r="E74" s="29">
        <v>1806.6981132000001</v>
      </c>
      <c r="F74" s="27" t="str">
        <f t="shared" si="8"/>
        <v>N/A</v>
      </c>
      <c r="G74" s="29">
        <v>745.875</v>
      </c>
      <c r="H74" s="27" t="str">
        <f t="shared" si="9"/>
        <v>N/A</v>
      </c>
      <c r="I74" s="8">
        <v>1475</v>
      </c>
      <c r="J74" s="8">
        <v>-58.7</v>
      </c>
      <c r="K74" s="28" t="s">
        <v>734</v>
      </c>
      <c r="L74" s="105" t="str">
        <f t="shared" si="10"/>
        <v>No</v>
      </c>
    </row>
    <row r="75" spans="1:12" x14ac:dyDescent="0.2">
      <c r="A75" s="168" t="s">
        <v>1585</v>
      </c>
      <c r="B75" s="22" t="s">
        <v>213</v>
      </c>
      <c r="C75" s="29">
        <v>865292311</v>
      </c>
      <c r="D75" s="27" t="str">
        <f t="shared" ref="D75:D144" si="11">IF($B75="N/A","N/A",IF(C75&gt;10,"No",IF(C75&lt;-10,"No","Yes")))</f>
        <v>N/A</v>
      </c>
      <c r="E75" s="29">
        <v>888699773</v>
      </c>
      <c r="F75" s="27" t="str">
        <f t="shared" ref="F75:F144" si="12">IF($B75="N/A","N/A",IF(E75&gt;10,"No",IF(E75&lt;-10,"No","Yes")))</f>
        <v>N/A</v>
      </c>
      <c r="G75" s="29">
        <v>881503021</v>
      </c>
      <c r="H75" s="27" t="str">
        <f t="shared" ref="H75:H144" si="13">IF($B75="N/A","N/A",IF(G75&gt;10,"No",IF(G75&lt;-10,"No","Yes")))</f>
        <v>N/A</v>
      </c>
      <c r="I75" s="8">
        <v>2.7050000000000001</v>
      </c>
      <c r="J75" s="8">
        <v>-0.81</v>
      </c>
      <c r="K75" s="28" t="s">
        <v>734</v>
      </c>
      <c r="L75" s="105" t="str">
        <f t="shared" ref="L75:L135" si="14">IF(J75="Div by 0", "N/A", IF(K75="N/A","N/A", IF(J75&gt;VALUE(MID(K75,1,2)), "No", IF(J75&lt;-1*VALUE(MID(K75,1,2)), "No", "Yes"))))</f>
        <v>Yes</v>
      </c>
    </row>
    <row r="76" spans="1:12" x14ac:dyDescent="0.2">
      <c r="A76" s="168" t="s">
        <v>595</v>
      </c>
      <c r="B76" s="22" t="s">
        <v>213</v>
      </c>
      <c r="C76" s="23">
        <v>63922</v>
      </c>
      <c r="D76" s="27" t="str">
        <f t="shared" si="11"/>
        <v>N/A</v>
      </c>
      <c r="E76" s="23">
        <v>62721</v>
      </c>
      <c r="F76" s="27" t="str">
        <f t="shared" si="12"/>
        <v>N/A</v>
      </c>
      <c r="G76" s="23">
        <v>62619</v>
      </c>
      <c r="H76" s="27" t="str">
        <f t="shared" si="13"/>
        <v>N/A</v>
      </c>
      <c r="I76" s="8">
        <v>-1.88</v>
      </c>
      <c r="J76" s="8">
        <v>-0.16300000000000001</v>
      </c>
      <c r="K76" s="28" t="s">
        <v>734</v>
      </c>
      <c r="L76" s="105" t="str">
        <f t="shared" si="14"/>
        <v>Yes</v>
      </c>
    </row>
    <row r="77" spans="1:12" x14ac:dyDescent="0.2">
      <c r="A77" s="168" t="s">
        <v>1412</v>
      </c>
      <c r="B77" s="22" t="s">
        <v>213</v>
      </c>
      <c r="C77" s="29">
        <v>13536.690200999999</v>
      </c>
      <c r="D77" s="27" t="str">
        <f t="shared" si="11"/>
        <v>N/A</v>
      </c>
      <c r="E77" s="29">
        <v>14169.094450000001</v>
      </c>
      <c r="F77" s="27" t="str">
        <f t="shared" si="12"/>
        <v>N/A</v>
      </c>
      <c r="G77" s="29">
        <v>14077.245261</v>
      </c>
      <c r="H77" s="27" t="str">
        <f t="shared" si="13"/>
        <v>N/A</v>
      </c>
      <c r="I77" s="8">
        <v>4.6719999999999997</v>
      </c>
      <c r="J77" s="8">
        <v>-0.64800000000000002</v>
      </c>
      <c r="K77" s="28" t="s">
        <v>734</v>
      </c>
      <c r="L77" s="105" t="str">
        <f t="shared" si="14"/>
        <v>Yes</v>
      </c>
    </row>
    <row r="78" spans="1:12" x14ac:dyDescent="0.2">
      <c r="A78" s="168" t="s">
        <v>1413</v>
      </c>
      <c r="B78" s="22" t="s">
        <v>213</v>
      </c>
      <c r="C78" s="23">
        <v>7.2394950094999997</v>
      </c>
      <c r="D78" s="27" t="str">
        <f t="shared" si="11"/>
        <v>N/A</v>
      </c>
      <c r="E78" s="23">
        <v>7.4277036398999998</v>
      </c>
      <c r="F78" s="27" t="str">
        <f t="shared" si="12"/>
        <v>N/A</v>
      </c>
      <c r="G78" s="23">
        <v>7.2762899439000002</v>
      </c>
      <c r="H78" s="27" t="str">
        <f t="shared" si="13"/>
        <v>N/A</v>
      </c>
      <c r="I78" s="8">
        <v>2.6</v>
      </c>
      <c r="J78" s="8">
        <v>-2.04</v>
      </c>
      <c r="K78" s="28" t="s">
        <v>734</v>
      </c>
      <c r="L78" s="105" t="str">
        <f t="shared" si="14"/>
        <v>Yes</v>
      </c>
    </row>
    <row r="79" spans="1:12" ht="25.5" x14ac:dyDescent="0.2">
      <c r="A79" s="168" t="s">
        <v>596</v>
      </c>
      <c r="B79" s="22" t="s">
        <v>213</v>
      </c>
      <c r="C79" s="29">
        <v>0</v>
      </c>
      <c r="D79" s="27" t="str">
        <f t="shared" si="11"/>
        <v>N/A</v>
      </c>
      <c r="E79" s="29">
        <v>0</v>
      </c>
      <c r="F79" s="27" t="str">
        <f t="shared" si="12"/>
        <v>N/A</v>
      </c>
      <c r="G79" s="29">
        <v>0</v>
      </c>
      <c r="H79" s="27" t="str">
        <f t="shared" si="13"/>
        <v>N/A</v>
      </c>
      <c r="I79" s="8" t="s">
        <v>1748</v>
      </c>
      <c r="J79" s="8" t="s">
        <v>1748</v>
      </c>
      <c r="K79" s="28" t="s">
        <v>734</v>
      </c>
      <c r="L79" s="105" t="str">
        <f t="shared" si="14"/>
        <v>N/A</v>
      </c>
    </row>
    <row r="80" spans="1:12" x14ac:dyDescent="0.2">
      <c r="A80" s="168" t="s">
        <v>597</v>
      </c>
      <c r="B80" s="22" t="s">
        <v>213</v>
      </c>
      <c r="C80" s="23">
        <v>0</v>
      </c>
      <c r="D80" s="27" t="str">
        <f t="shared" si="11"/>
        <v>N/A</v>
      </c>
      <c r="E80" s="23">
        <v>0</v>
      </c>
      <c r="F80" s="27" t="str">
        <f t="shared" si="12"/>
        <v>N/A</v>
      </c>
      <c r="G80" s="23">
        <v>0</v>
      </c>
      <c r="H80" s="27" t="str">
        <f t="shared" si="13"/>
        <v>N/A</v>
      </c>
      <c r="I80" s="8" t="s">
        <v>1748</v>
      </c>
      <c r="J80" s="8" t="s">
        <v>1748</v>
      </c>
      <c r="K80" s="28" t="s">
        <v>734</v>
      </c>
      <c r="L80" s="105" t="str">
        <f t="shared" si="14"/>
        <v>N/A</v>
      </c>
    </row>
    <row r="81" spans="1:12" x14ac:dyDescent="0.2">
      <c r="A81" s="168" t="s">
        <v>1414</v>
      </c>
      <c r="B81" s="22" t="s">
        <v>213</v>
      </c>
      <c r="C81" s="29" t="s">
        <v>1748</v>
      </c>
      <c r="D81" s="27" t="str">
        <f t="shared" si="11"/>
        <v>N/A</v>
      </c>
      <c r="E81" s="29" t="s">
        <v>1748</v>
      </c>
      <c r="F81" s="27" t="str">
        <f t="shared" si="12"/>
        <v>N/A</v>
      </c>
      <c r="G81" s="29" t="s">
        <v>1748</v>
      </c>
      <c r="H81" s="27" t="str">
        <f t="shared" si="13"/>
        <v>N/A</v>
      </c>
      <c r="I81" s="8" t="s">
        <v>1748</v>
      </c>
      <c r="J81" s="8" t="s">
        <v>1748</v>
      </c>
      <c r="K81" s="28" t="s">
        <v>734</v>
      </c>
      <c r="L81" s="105" t="str">
        <f t="shared" si="14"/>
        <v>N/A</v>
      </c>
    </row>
    <row r="82" spans="1:12" ht="25.5" x14ac:dyDescent="0.2">
      <c r="A82" s="168" t="s">
        <v>598</v>
      </c>
      <c r="B82" s="22" t="s">
        <v>213</v>
      </c>
      <c r="C82" s="29">
        <v>0</v>
      </c>
      <c r="D82" s="27" t="str">
        <f t="shared" si="11"/>
        <v>N/A</v>
      </c>
      <c r="E82" s="29">
        <v>0</v>
      </c>
      <c r="F82" s="27" t="str">
        <f t="shared" si="12"/>
        <v>N/A</v>
      </c>
      <c r="G82" s="29">
        <v>0</v>
      </c>
      <c r="H82" s="27" t="str">
        <f t="shared" si="13"/>
        <v>N/A</v>
      </c>
      <c r="I82" s="8" t="s">
        <v>1748</v>
      </c>
      <c r="J82" s="8" t="s">
        <v>1748</v>
      </c>
      <c r="K82" s="28" t="s">
        <v>734</v>
      </c>
      <c r="L82" s="105" t="str">
        <f t="shared" si="14"/>
        <v>N/A</v>
      </c>
    </row>
    <row r="83" spans="1:12" x14ac:dyDescent="0.2">
      <c r="A83" s="168" t="s">
        <v>599</v>
      </c>
      <c r="B83" s="22" t="s">
        <v>213</v>
      </c>
      <c r="C83" s="23">
        <v>0</v>
      </c>
      <c r="D83" s="27" t="str">
        <f t="shared" si="11"/>
        <v>N/A</v>
      </c>
      <c r="E83" s="23">
        <v>0</v>
      </c>
      <c r="F83" s="27" t="str">
        <f t="shared" si="12"/>
        <v>N/A</v>
      </c>
      <c r="G83" s="23">
        <v>0</v>
      </c>
      <c r="H83" s="27" t="str">
        <f t="shared" si="13"/>
        <v>N/A</v>
      </c>
      <c r="I83" s="8" t="s">
        <v>1748</v>
      </c>
      <c r="J83" s="8" t="s">
        <v>1748</v>
      </c>
      <c r="K83" s="28" t="s">
        <v>734</v>
      </c>
      <c r="L83" s="105" t="str">
        <f t="shared" si="14"/>
        <v>N/A</v>
      </c>
    </row>
    <row r="84" spans="1:12" ht="25.5" x14ac:dyDescent="0.2">
      <c r="A84" s="137" t="s">
        <v>1415</v>
      </c>
      <c r="B84" s="22" t="s">
        <v>213</v>
      </c>
      <c r="C84" s="29" t="s">
        <v>1748</v>
      </c>
      <c r="D84" s="27" t="str">
        <f t="shared" si="11"/>
        <v>N/A</v>
      </c>
      <c r="E84" s="29" t="s">
        <v>1748</v>
      </c>
      <c r="F84" s="27" t="str">
        <f t="shared" si="12"/>
        <v>N/A</v>
      </c>
      <c r="G84" s="29" t="s">
        <v>1748</v>
      </c>
      <c r="H84" s="27" t="str">
        <f t="shared" si="13"/>
        <v>N/A</v>
      </c>
      <c r="I84" s="8" t="s">
        <v>1748</v>
      </c>
      <c r="J84" s="8" t="s">
        <v>1748</v>
      </c>
      <c r="K84" s="28" t="s">
        <v>734</v>
      </c>
      <c r="L84" s="105" t="str">
        <f t="shared" si="14"/>
        <v>N/A</v>
      </c>
    </row>
    <row r="85" spans="1:12" x14ac:dyDescent="0.2">
      <c r="A85" s="137" t="s">
        <v>600</v>
      </c>
      <c r="B85" s="22" t="s">
        <v>213</v>
      </c>
      <c r="C85" s="29">
        <v>42864941</v>
      </c>
      <c r="D85" s="27" t="str">
        <f t="shared" si="11"/>
        <v>N/A</v>
      </c>
      <c r="E85" s="29">
        <v>35459948</v>
      </c>
      <c r="F85" s="27" t="str">
        <f t="shared" si="12"/>
        <v>N/A</v>
      </c>
      <c r="G85" s="29">
        <v>36692217</v>
      </c>
      <c r="H85" s="27" t="str">
        <f t="shared" si="13"/>
        <v>N/A</v>
      </c>
      <c r="I85" s="8">
        <v>-17.3</v>
      </c>
      <c r="J85" s="8">
        <v>3.4750000000000001</v>
      </c>
      <c r="K85" s="28" t="s">
        <v>734</v>
      </c>
      <c r="L85" s="105" t="str">
        <f t="shared" si="14"/>
        <v>Yes</v>
      </c>
    </row>
    <row r="86" spans="1:12" x14ac:dyDescent="0.2">
      <c r="A86" s="137" t="s">
        <v>601</v>
      </c>
      <c r="B86" s="22" t="s">
        <v>213</v>
      </c>
      <c r="C86" s="23">
        <v>516</v>
      </c>
      <c r="D86" s="27" t="str">
        <f t="shared" si="11"/>
        <v>N/A</v>
      </c>
      <c r="E86" s="23">
        <v>390</v>
      </c>
      <c r="F86" s="27" t="str">
        <f t="shared" si="12"/>
        <v>N/A</v>
      </c>
      <c r="G86" s="23">
        <v>300</v>
      </c>
      <c r="H86" s="27" t="str">
        <f t="shared" si="13"/>
        <v>N/A</v>
      </c>
      <c r="I86" s="8">
        <v>-24.4</v>
      </c>
      <c r="J86" s="8">
        <v>-23.1</v>
      </c>
      <c r="K86" s="28" t="s">
        <v>734</v>
      </c>
      <c r="L86" s="105" t="str">
        <f t="shared" si="14"/>
        <v>Yes</v>
      </c>
    </row>
    <row r="87" spans="1:12" x14ac:dyDescent="0.2">
      <c r="A87" s="137" t="s">
        <v>1416</v>
      </c>
      <c r="B87" s="22" t="s">
        <v>213</v>
      </c>
      <c r="C87" s="29">
        <v>83071.591084999993</v>
      </c>
      <c r="D87" s="27" t="str">
        <f t="shared" si="11"/>
        <v>N/A</v>
      </c>
      <c r="E87" s="29">
        <v>90922.943589999995</v>
      </c>
      <c r="F87" s="27" t="str">
        <f t="shared" si="12"/>
        <v>N/A</v>
      </c>
      <c r="G87" s="29">
        <v>122307.39</v>
      </c>
      <c r="H87" s="27" t="str">
        <f t="shared" si="13"/>
        <v>N/A</v>
      </c>
      <c r="I87" s="8">
        <v>9.4510000000000005</v>
      </c>
      <c r="J87" s="8">
        <v>34.520000000000003</v>
      </c>
      <c r="K87" s="28" t="s">
        <v>734</v>
      </c>
      <c r="L87" s="105" t="str">
        <f t="shared" si="14"/>
        <v>No</v>
      </c>
    </row>
    <row r="88" spans="1:12" x14ac:dyDescent="0.2">
      <c r="A88" s="168" t="s">
        <v>602</v>
      </c>
      <c r="B88" s="22" t="s">
        <v>213</v>
      </c>
      <c r="C88" s="29">
        <v>1169575154</v>
      </c>
      <c r="D88" s="27" t="str">
        <f t="shared" si="11"/>
        <v>N/A</v>
      </c>
      <c r="E88" s="29">
        <v>1167812380</v>
      </c>
      <c r="F88" s="27" t="str">
        <f t="shared" si="12"/>
        <v>N/A</v>
      </c>
      <c r="G88" s="29">
        <v>1213883123</v>
      </c>
      <c r="H88" s="27" t="str">
        <f t="shared" si="13"/>
        <v>N/A</v>
      </c>
      <c r="I88" s="8">
        <v>-0.151</v>
      </c>
      <c r="J88" s="8">
        <v>3.9449999999999998</v>
      </c>
      <c r="K88" s="28" t="s">
        <v>734</v>
      </c>
      <c r="L88" s="105" t="str">
        <f t="shared" si="14"/>
        <v>Yes</v>
      </c>
    </row>
    <row r="89" spans="1:12" x14ac:dyDescent="0.2">
      <c r="A89" s="172" t="s">
        <v>603</v>
      </c>
      <c r="B89" s="23" t="s">
        <v>213</v>
      </c>
      <c r="C89" s="23">
        <v>34675</v>
      </c>
      <c r="D89" s="27" t="str">
        <f t="shared" si="11"/>
        <v>N/A</v>
      </c>
      <c r="E89" s="23">
        <v>34645</v>
      </c>
      <c r="F89" s="27" t="str">
        <f t="shared" si="12"/>
        <v>N/A</v>
      </c>
      <c r="G89" s="23">
        <v>34334</v>
      </c>
      <c r="H89" s="27" t="str">
        <f t="shared" si="13"/>
        <v>N/A</v>
      </c>
      <c r="I89" s="8">
        <v>-8.6999999999999994E-2</v>
      </c>
      <c r="J89" s="8">
        <v>-0.89800000000000002</v>
      </c>
      <c r="K89" s="31" t="s">
        <v>734</v>
      </c>
      <c r="L89" s="105" t="str">
        <f t="shared" si="14"/>
        <v>Yes</v>
      </c>
    </row>
    <row r="90" spans="1:12" x14ac:dyDescent="0.2">
      <c r="A90" s="168" t="s">
        <v>1417</v>
      </c>
      <c r="B90" s="22" t="s">
        <v>213</v>
      </c>
      <c r="C90" s="29">
        <v>33729.636741000002</v>
      </c>
      <c r="D90" s="27" t="str">
        <f t="shared" si="11"/>
        <v>N/A</v>
      </c>
      <c r="E90" s="29">
        <v>33707.963054</v>
      </c>
      <c r="F90" s="27" t="str">
        <f t="shared" si="12"/>
        <v>N/A</v>
      </c>
      <c r="G90" s="29">
        <v>35355.132609</v>
      </c>
      <c r="H90" s="27" t="str">
        <f t="shared" si="13"/>
        <v>N/A</v>
      </c>
      <c r="I90" s="8">
        <v>-6.4000000000000001E-2</v>
      </c>
      <c r="J90" s="8">
        <v>4.8869999999999996</v>
      </c>
      <c r="K90" s="28" t="s">
        <v>734</v>
      </c>
      <c r="L90" s="105" t="str">
        <f t="shared" si="14"/>
        <v>Yes</v>
      </c>
    </row>
    <row r="91" spans="1:12" ht="25.5" x14ac:dyDescent="0.2">
      <c r="A91" s="168" t="s">
        <v>604</v>
      </c>
      <c r="B91" s="22" t="s">
        <v>213</v>
      </c>
      <c r="C91" s="29">
        <v>206813614</v>
      </c>
      <c r="D91" s="27" t="str">
        <f t="shared" si="11"/>
        <v>N/A</v>
      </c>
      <c r="E91" s="29">
        <v>229930454</v>
      </c>
      <c r="F91" s="27" t="str">
        <f t="shared" si="12"/>
        <v>N/A</v>
      </c>
      <c r="G91" s="29">
        <v>235637497</v>
      </c>
      <c r="H91" s="27" t="str">
        <f t="shared" si="13"/>
        <v>N/A</v>
      </c>
      <c r="I91" s="8">
        <v>11.18</v>
      </c>
      <c r="J91" s="8">
        <v>2.4820000000000002</v>
      </c>
      <c r="K91" s="28" t="s">
        <v>734</v>
      </c>
      <c r="L91" s="105" t="str">
        <f t="shared" si="14"/>
        <v>Yes</v>
      </c>
    </row>
    <row r="92" spans="1:12" x14ac:dyDescent="0.2">
      <c r="A92" s="168" t="s">
        <v>605</v>
      </c>
      <c r="B92" s="22" t="s">
        <v>213</v>
      </c>
      <c r="C92" s="23">
        <v>298109</v>
      </c>
      <c r="D92" s="27" t="str">
        <f t="shared" si="11"/>
        <v>N/A</v>
      </c>
      <c r="E92" s="23">
        <v>305674</v>
      </c>
      <c r="F92" s="27" t="str">
        <f t="shared" si="12"/>
        <v>N/A</v>
      </c>
      <c r="G92" s="23">
        <v>295773</v>
      </c>
      <c r="H92" s="27" t="str">
        <f t="shared" si="13"/>
        <v>N/A</v>
      </c>
      <c r="I92" s="8">
        <v>2.5379999999999998</v>
      </c>
      <c r="J92" s="8">
        <v>-3.24</v>
      </c>
      <c r="K92" s="28" t="s">
        <v>734</v>
      </c>
      <c r="L92" s="105" t="str">
        <f t="shared" si="14"/>
        <v>Yes</v>
      </c>
    </row>
    <row r="93" spans="1:12" x14ac:dyDescent="0.2">
      <c r="A93" s="168" t="s">
        <v>1418</v>
      </c>
      <c r="B93" s="22" t="s">
        <v>213</v>
      </c>
      <c r="C93" s="29">
        <v>693.75166131000003</v>
      </c>
      <c r="D93" s="27" t="str">
        <f t="shared" si="11"/>
        <v>N/A</v>
      </c>
      <c r="E93" s="29">
        <v>752.20808442999999</v>
      </c>
      <c r="F93" s="27" t="str">
        <f t="shared" si="12"/>
        <v>N/A</v>
      </c>
      <c r="G93" s="29">
        <v>796.68359519000001</v>
      </c>
      <c r="H93" s="27" t="str">
        <f t="shared" si="13"/>
        <v>N/A</v>
      </c>
      <c r="I93" s="8">
        <v>8.4260000000000002</v>
      </c>
      <c r="J93" s="8">
        <v>5.9130000000000003</v>
      </c>
      <c r="K93" s="28" t="s">
        <v>734</v>
      </c>
      <c r="L93" s="105" t="str">
        <f t="shared" si="14"/>
        <v>Yes</v>
      </c>
    </row>
    <row r="94" spans="1:12" x14ac:dyDescent="0.2">
      <c r="A94" s="168" t="s">
        <v>606</v>
      </c>
      <c r="B94" s="22" t="s">
        <v>213</v>
      </c>
      <c r="C94" s="29">
        <v>28515940</v>
      </c>
      <c r="D94" s="27" t="str">
        <f t="shared" si="11"/>
        <v>N/A</v>
      </c>
      <c r="E94" s="29">
        <v>28055233</v>
      </c>
      <c r="F94" s="27" t="str">
        <f t="shared" si="12"/>
        <v>N/A</v>
      </c>
      <c r="G94" s="29">
        <v>23242007</v>
      </c>
      <c r="H94" s="27" t="str">
        <f t="shared" si="13"/>
        <v>N/A</v>
      </c>
      <c r="I94" s="8">
        <v>-1.62</v>
      </c>
      <c r="J94" s="8">
        <v>-17.2</v>
      </c>
      <c r="K94" s="28" t="s">
        <v>734</v>
      </c>
      <c r="L94" s="105" t="str">
        <f t="shared" si="14"/>
        <v>Yes</v>
      </c>
    </row>
    <row r="95" spans="1:12" x14ac:dyDescent="0.2">
      <c r="A95" s="168" t="s">
        <v>607</v>
      </c>
      <c r="B95" s="22" t="s">
        <v>213</v>
      </c>
      <c r="C95" s="23">
        <v>74878</v>
      </c>
      <c r="D95" s="27" t="str">
        <f t="shared" si="11"/>
        <v>N/A</v>
      </c>
      <c r="E95" s="23">
        <v>75475</v>
      </c>
      <c r="F95" s="27" t="str">
        <f t="shared" si="12"/>
        <v>N/A</v>
      </c>
      <c r="G95" s="23">
        <v>65370</v>
      </c>
      <c r="H95" s="27" t="str">
        <f t="shared" si="13"/>
        <v>N/A</v>
      </c>
      <c r="I95" s="8">
        <v>0.79730000000000001</v>
      </c>
      <c r="J95" s="8">
        <v>-13.4</v>
      </c>
      <c r="K95" s="28" t="s">
        <v>734</v>
      </c>
      <c r="L95" s="105" t="str">
        <f t="shared" si="14"/>
        <v>Yes</v>
      </c>
    </row>
    <row r="96" spans="1:12" x14ac:dyDescent="0.2">
      <c r="A96" s="168" t="s">
        <v>1419</v>
      </c>
      <c r="B96" s="22" t="s">
        <v>213</v>
      </c>
      <c r="C96" s="29">
        <v>380.83202009000001</v>
      </c>
      <c r="D96" s="27" t="str">
        <f t="shared" si="11"/>
        <v>N/A</v>
      </c>
      <c r="E96" s="29">
        <v>371.71557468999998</v>
      </c>
      <c r="F96" s="27" t="str">
        <f t="shared" si="12"/>
        <v>N/A</v>
      </c>
      <c r="G96" s="29">
        <v>355.54546427999998</v>
      </c>
      <c r="H96" s="27" t="str">
        <f t="shared" si="13"/>
        <v>N/A</v>
      </c>
      <c r="I96" s="8">
        <v>-2.39</v>
      </c>
      <c r="J96" s="8">
        <v>-4.3499999999999996</v>
      </c>
      <c r="K96" s="28" t="s">
        <v>734</v>
      </c>
      <c r="L96" s="105" t="str">
        <f t="shared" si="14"/>
        <v>Yes</v>
      </c>
    </row>
    <row r="97" spans="1:12" ht="25.5" x14ac:dyDescent="0.2">
      <c r="A97" s="168" t="s">
        <v>608</v>
      </c>
      <c r="B97" s="22" t="s">
        <v>213</v>
      </c>
      <c r="C97" s="29">
        <v>14805396</v>
      </c>
      <c r="D97" s="27" t="str">
        <f t="shared" si="11"/>
        <v>N/A</v>
      </c>
      <c r="E97" s="29">
        <v>14099791</v>
      </c>
      <c r="F97" s="27" t="str">
        <f t="shared" si="12"/>
        <v>N/A</v>
      </c>
      <c r="G97" s="29">
        <v>13732111</v>
      </c>
      <c r="H97" s="27" t="str">
        <f t="shared" si="13"/>
        <v>N/A</v>
      </c>
      <c r="I97" s="8">
        <v>-4.7699999999999996</v>
      </c>
      <c r="J97" s="8">
        <v>-2.61</v>
      </c>
      <c r="K97" s="28" t="s">
        <v>734</v>
      </c>
      <c r="L97" s="105" t="str">
        <f t="shared" si="14"/>
        <v>Yes</v>
      </c>
    </row>
    <row r="98" spans="1:12" x14ac:dyDescent="0.2">
      <c r="A98" s="168" t="s">
        <v>609</v>
      </c>
      <c r="B98" s="22" t="s">
        <v>213</v>
      </c>
      <c r="C98" s="23">
        <v>114739</v>
      </c>
      <c r="D98" s="27" t="str">
        <f t="shared" si="11"/>
        <v>N/A</v>
      </c>
      <c r="E98" s="23">
        <v>117410</v>
      </c>
      <c r="F98" s="27" t="str">
        <f t="shared" si="12"/>
        <v>N/A</v>
      </c>
      <c r="G98" s="23">
        <v>109962</v>
      </c>
      <c r="H98" s="27" t="str">
        <f t="shared" si="13"/>
        <v>N/A</v>
      </c>
      <c r="I98" s="8">
        <v>2.3279999999999998</v>
      </c>
      <c r="J98" s="8">
        <v>-6.34</v>
      </c>
      <c r="K98" s="28" t="s">
        <v>734</v>
      </c>
      <c r="L98" s="105" t="str">
        <f t="shared" si="14"/>
        <v>Yes</v>
      </c>
    </row>
    <row r="99" spans="1:12" ht="25.5" x14ac:dyDescent="0.2">
      <c r="A99" s="168" t="s">
        <v>1420</v>
      </c>
      <c r="B99" s="22" t="s">
        <v>213</v>
      </c>
      <c r="C99" s="29">
        <v>129.03542823000001</v>
      </c>
      <c r="D99" s="27" t="str">
        <f t="shared" si="11"/>
        <v>N/A</v>
      </c>
      <c r="E99" s="29">
        <v>120.09020526</v>
      </c>
      <c r="F99" s="27" t="str">
        <f t="shared" si="12"/>
        <v>N/A</v>
      </c>
      <c r="G99" s="29">
        <v>124.88051326999999</v>
      </c>
      <c r="H99" s="27" t="str">
        <f t="shared" si="13"/>
        <v>N/A</v>
      </c>
      <c r="I99" s="8">
        <v>-6.93</v>
      </c>
      <c r="J99" s="8">
        <v>3.9889999999999999</v>
      </c>
      <c r="K99" s="28" t="s">
        <v>734</v>
      </c>
      <c r="L99" s="105" t="str">
        <f t="shared" si="14"/>
        <v>Yes</v>
      </c>
    </row>
    <row r="100" spans="1:12" ht="25.5" x14ac:dyDescent="0.2">
      <c r="A100" s="168" t="s">
        <v>610</v>
      </c>
      <c r="B100" s="22" t="s">
        <v>213</v>
      </c>
      <c r="C100" s="29">
        <v>188024474</v>
      </c>
      <c r="D100" s="27" t="str">
        <f t="shared" si="11"/>
        <v>N/A</v>
      </c>
      <c r="E100" s="29">
        <v>199860589</v>
      </c>
      <c r="F100" s="27" t="str">
        <f t="shared" si="12"/>
        <v>N/A</v>
      </c>
      <c r="G100" s="29">
        <v>193274748</v>
      </c>
      <c r="H100" s="27" t="str">
        <f t="shared" si="13"/>
        <v>N/A</v>
      </c>
      <c r="I100" s="8">
        <v>6.2949999999999999</v>
      </c>
      <c r="J100" s="8">
        <v>-3.3</v>
      </c>
      <c r="K100" s="28" t="s">
        <v>734</v>
      </c>
      <c r="L100" s="105" t="str">
        <f t="shared" si="14"/>
        <v>Yes</v>
      </c>
    </row>
    <row r="101" spans="1:12" x14ac:dyDescent="0.2">
      <c r="A101" s="168" t="s">
        <v>611</v>
      </c>
      <c r="B101" s="22" t="s">
        <v>213</v>
      </c>
      <c r="C101" s="23">
        <v>184489</v>
      </c>
      <c r="D101" s="27" t="str">
        <f t="shared" si="11"/>
        <v>N/A</v>
      </c>
      <c r="E101" s="23">
        <v>185844</v>
      </c>
      <c r="F101" s="27" t="str">
        <f t="shared" si="12"/>
        <v>N/A</v>
      </c>
      <c r="G101" s="23">
        <v>176564</v>
      </c>
      <c r="H101" s="27" t="str">
        <f t="shared" si="13"/>
        <v>N/A</v>
      </c>
      <c r="I101" s="8">
        <v>0.73450000000000004</v>
      </c>
      <c r="J101" s="8">
        <v>-4.99</v>
      </c>
      <c r="K101" s="28" t="s">
        <v>734</v>
      </c>
      <c r="L101" s="105" t="str">
        <f t="shared" si="14"/>
        <v>Yes</v>
      </c>
    </row>
    <row r="102" spans="1:12" x14ac:dyDescent="0.2">
      <c r="A102" s="168" t="s">
        <v>1421</v>
      </c>
      <c r="B102" s="22" t="s">
        <v>213</v>
      </c>
      <c r="C102" s="29">
        <v>1019.1636033</v>
      </c>
      <c r="D102" s="27" t="str">
        <f t="shared" si="11"/>
        <v>N/A</v>
      </c>
      <c r="E102" s="29">
        <v>1075.4212619</v>
      </c>
      <c r="F102" s="27" t="str">
        <f t="shared" si="12"/>
        <v>N/A</v>
      </c>
      <c r="G102" s="29">
        <v>1094.6441404</v>
      </c>
      <c r="H102" s="27" t="str">
        <f t="shared" si="13"/>
        <v>N/A</v>
      </c>
      <c r="I102" s="8">
        <v>5.52</v>
      </c>
      <c r="J102" s="8">
        <v>1.7869999999999999</v>
      </c>
      <c r="K102" s="28" t="s">
        <v>734</v>
      </c>
      <c r="L102" s="105" t="str">
        <f t="shared" si="14"/>
        <v>Yes</v>
      </c>
    </row>
    <row r="103" spans="1:12" x14ac:dyDescent="0.2">
      <c r="A103" s="168" t="s">
        <v>612</v>
      </c>
      <c r="B103" s="22" t="s">
        <v>213</v>
      </c>
      <c r="C103" s="29">
        <v>53780790</v>
      </c>
      <c r="D103" s="27" t="str">
        <f t="shared" si="11"/>
        <v>N/A</v>
      </c>
      <c r="E103" s="29">
        <v>66252994</v>
      </c>
      <c r="F103" s="27" t="str">
        <f t="shared" si="12"/>
        <v>N/A</v>
      </c>
      <c r="G103" s="29">
        <v>66219417</v>
      </c>
      <c r="H103" s="27" t="str">
        <f t="shared" si="13"/>
        <v>N/A</v>
      </c>
      <c r="I103" s="8">
        <v>23.19</v>
      </c>
      <c r="J103" s="8">
        <v>-5.0999999999999997E-2</v>
      </c>
      <c r="K103" s="28" t="s">
        <v>734</v>
      </c>
      <c r="L103" s="105" t="str">
        <f t="shared" si="14"/>
        <v>Yes</v>
      </c>
    </row>
    <row r="104" spans="1:12" x14ac:dyDescent="0.2">
      <c r="A104" s="168" t="s">
        <v>613</v>
      </c>
      <c r="B104" s="22" t="s">
        <v>213</v>
      </c>
      <c r="C104" s="23">
        <v>104290</v>
      </c>
      <c r="D104" s="27" t="str">
        <f t="shared" si="11"/>
        <v>N/A</v>
      </c>
      <c r="E104" s="23">
        <v>113051</v>
      </c>
      <c r="F104" s="27" t="str">
        <f t="shared" si="12"/>
        <v>N/A</v>
      </c>
      <c r="G104" s="23">
        <v>110445</v>
      </c>
      <c r="H104" s="27" t="str">
        <f t="shared" si="13"/>
        <v>N/A</v>
      </c>
      <c r="I104" s="8">
        <v>8.4009999999999998</v>
      </c>
      <c r="J104" s="8">
        <v>-2.31</v>
      </c>
      <c r="K104" s="28" t="s">
        <v>734</v>
      </c>
      <c r="L104" s="105" t="str">
        <f t="shared" si="14"/>
        <v>Yes</v>
      </c>
    </row>
    <row r="105" spans="1:12" x14ac:dyDescent="0.2">
      <c r="A105" s="168" t="s">
        <v>1422</v>
      </c>
      <c r="B105" s="22" t="s">
        <v>213</v>
      </c>
      <c r="C105" s="29">
        <v>515.68501293999998</v>
      </c>
      <c r="D105" s="27" t="str">
        <f t="shared" si="11"/>
        <v>N/A</v>
      </c>
      <c r="E105" s="29">
        <v>586.04518314999996</v>
      </c>
      <c r="F105" s="27" t="str">
        <f t="shared" si="12"/>
        <v>N/A</v>
      </c>
      <c r="G105" s="29">
        <v>599.56917018000001</v>
      </c>
      <c r="H105" s="27" t="str">
        <f t="shared" si="13"/>
        <v>N/A</v>
      </c>
      <c r="I105" s="8">
        <v>13.64</v>
      </c>
      <c r="J105" s="8">
        <v>2.3079999999999998</v>
      </c>
      <c r="K105" s="28" t="s">
        <v>734</v>
      </c>
      <c r="L105" s="105" t="str">
        <f t="shared" si="14"/>
        <v>Yes</v>
      </c>
    </row>
    <row r="106" spans="1:12" ht="25.5" x14ac:dyDescent="0.2">
      <c r="A106" s="168" t="s">
        <v>614</v>
      </c>
      <c r="B106" s="22" t="s">
        <v>213</v>
      </c>
      <c r="C106" s="29">
        <v>6501189</v>
      </c>
      <c r="D106" s="27" t="str">
        <f t="shared" si="11"/>
        <v>N/A</v>
      </c>
      <c r="E106" s="29">
        <v>5875566</v>
      </c>
      <c r="F106" s="27" t="str">
        <f t="shared" si="12"/>
        <v>N/A</v>
      </c>
      <c r="G106" s="29">
        <v>5869161</v>
      </c>
      <c r="H106" s="27" t="str">
        <f t="shared" si="13"/>
        <v>N/A</v>
      </c>
      <c r="I106" s="8">
        <v>-9.6199999999999992</v>
      </c>
      <c r="J106" s="8">
        <v>-0.109</v>
      </c>
      <c r="K106" s="28" t="s">
        <v>734</v>
      </c>
      <c r="L106" s="105" t="str">
        <f t="shared" si="14"/>
        <v>Yes</v>
      </c>
    </row>
    <row r="107" spans="1:12" x14ac:dyDescent="0.2">
      <c r="A107" s="168" t="s">
        <v>615</v>
      </c>
      <c r="B107" s="22" t="s">
        <v>213</v>
      </c>
      <c r="C107" s="23">
        <v>6933</v>
      </c>
      <c r="D107" s="27" t="str">
        <f t="shared" si="11"/>
        <v>N/A</v>
      </c>
      <c r="E107" s="23">
        <v>6852</v>
      </c>
      <c r="F107" s="27" t="str">
        <f t="shared" si="12"/>
        <v>N/A</v>
      </c>
      <c r="G107" s="23">
        <v>6778</v>
      </c>
      <c r="H107" s="27" t="str">
        <f t="shared" si="13"/>
        <v>N/A</v>
      </c>
      <c r="I107" s="8">
        <v>-1.17</v>
      </c>
      <c r="J107" s="8">
        <v>-1.08</v>
      </c>
      <c r="K107" s="28" t="s">
        <v>734</v>
      </c>
      <c r="L107" s="105" t="str">
        <f t="shared" si="14"/>
        <v>Yes</v>
      </c>
    </row>
    <row r="108" spans="1:12" ht="25.5" x14ac:dyDescent="0.2">
      <c r="A108" s="168" t="s">
        <v>1423</v>
      </c>
      <c r="B108" s="22" t="s">
        <v>213</v>
      </c>
      <c r="C108" s="29">
        <v>937.71657290999997</v>
      </c>
      <c r="D108" s="27" t="str">
        <f t="shared" si="11"/>
        <v>N/A</v>
      </c>
      <c r="E108" s="29">
        <v>857.49649737000004</v>
      </c>
      <c r="F108" s="27" t="str">
        <f t="shared" si="12"/>
        <v>N/A</v>
      </c>
      <c r="G108" s="29">
        <v>865.91339628000003</v>
      </c>
      <c r="H108" s="27" t="str">
        <f t="shared" si="13"/>
        <v>N/A</v>
      </c>
      <c r="I108" s="8">
        <v>-8.5500000000000007</v>
      </c>
      <c r="J108" s="8">
        <v>0.98160000000000003</v>
      </c>
      <c r="K108" s="28" t="s">
        <v>734</v>
      </c>
      <c r="L108" s="105" t="str">
        <f t="shared" si="14"/>
        <v>Yes</v>
      </c>
    </row>
    <row r="109" spans="1:12" ht="25.5" x14ac:dyDescent="0.2">
      <c r="A109" s="168" t="s">
        <v>616</v>
      </c>
      <c r="B109" s="22" t="s">
        <v>213</v>
      </c>
      <c r="C109" s="29">
        <v>175087443</v>
      </c>
      <c r="D109" s="27" t="str">
        <f t="shared" si="11"/>
        <v>N/A</v>
      </c>
      <c r="E109" s="29">
        <v>181823212</v>
      </c>
      <c r="F109" s="27" t="str">
        <f t="shared" si="12"/>
        <v>N/A</v>
      </c>
      <c r="G109" s="29">
        <v>172463161</v>
      </c>
      <c r="H109" s="27" t="str">
        <f t="shared" si="13"/>
        <v>N/A</v>
      </c>
      <c r="I109" s="8">
        <v>3.847</v>
      </c>
      <c r="J109" s="8">
        <v>-5.15</v>
      </c>
      <c r="K109" s="28" t="s">
        <v>734</v>
      </c>
      <c r="L109" s="105" t="str">
        <f t="shared" si="14"/>
        <v>Yes</v>
      </c>
    </row>
    <row r="110" spans="1:12" x14ac:dyDescent="0.2">
      <c r="A110" s="168" t="s">
        <v>617</v>
      </c>
      <c r="B110" s="22" t="s">
        <v>213</v>
      </c>
      <c r="C110" s="23">
        <v>257715</v>
      </c>
      <c r="D110" s="27" t="str">
        <f t="shared" si="11"/>
        <v>N/A</v>
      </c>
      <c r="E110" s="23">
        <v>261783</v>
      </c>
      <c r="F110" s="27" t="str">
        <f t="shared" si="12"/>
        <v>N/A</v>
      </c>
      <c r="G110" s="23">
        <v>251758</v>
      </c>
      <c r="H110" s="27" t="str">
        <f t="shared" si="13"/>
        <v>N/A</v>
      </c>
      <c r="I110" s="8">
        <v>1.5780000000000001</v>
      </c>
      <c r="J110" s="8">
        <v>-3.83</v>
      </c>
      <c r="K110" s="28" t="s">
        <v>734</v>
      </c>
      <c r="L110" s="105" t="str">
        <f t="shared" si="14"/>
        <v>Yes</v>
      </c>
    </row>
    <row r="111" spans="1:12" x14ac:dyDescent="0.2">
      <c r="A111" s="168" t="s">
        <v>1424</v>
      </c>
      <c r="B111" s="22" t="s">
        <v>213</v>
      </c>
      <c r="C111" s="29">
        <v>679.38398230999996</v>
      </c>
      <c r="D111" s="27" t="str">
        <f t="shared" si="11"/>
        <v>N/A</v>
      </c>
      <c r="E111" s="29">
        <v>694.55698803999996</v>
      </c>
      <c r="F111" s="27" t="str">
        <f t="shared" si="12"/>
        <v>N/A</v>
      </c>
      <c r="G111" s="29">
        <v>685.03547454</v>
      </c>
      <c r="H111" s="27" t="str">
        <f t="shared" si="13"/>
        <v>N/A</v>
      </c>
      <c r="I111" s="8">
        <v>2.2330000000000001</v>
      </c>
      <c r="J111" s="8">
        <v>-1.37</v>
      </c>
      <c r="K111" s="28" t="s">
        <v>734</v>
      </c>
      <c r="L111" s="105" t="str">
        <f t="shared" si="14"/>
        <v>Yes</v>
      </c>
    </row>
    <row r="112" spans="1:12" x14ac:dyDescent="0.2">
      <c r="A112" s="168" t="s">
        <v>618</v>
      </c>
      <c r="B112" s="22" t="s">
        <v>213</v>
      </c>
      <c r="C112" s="29">
        <v>496796975</v>
      </c>
      <c r="D112" s="27" t="str">
        <f t="shared" si="11"/>
        <v>N/A</v>
      </c>
      <c r="E112" s="29">
        <v>509248630</v>
      </c>
      <c r="F112" s="27" t="str">
        <f t="shared" si="12"/>
        <v>N/A</v>
      </c>
      <c r="G112" s="29">
        <v>592672491</v>
      </c>
      <c r="H112" s="27" t="str">
        <f t="shared" si="13"/>
        <v>N/A</v>
      </c>
      <c r="I112" s="8">
        <v>2.5059999999999998</v>
      </c>
      <c r="J112" s="8">
        <v>16.38</v>
      </c>
      <c r="K112" s="28" t="s">
        <v>734</v>
      </c>
      <c r="L112" s="105" t="str">
        <f t="shared" si="14"/>
        <v>Yes</v>
      </c>
    </row>
    <row r="113" spans="1:12" x14ac:dyDescent="0.2">
      <c r="A113" s="168" t="s">
        <v>619</v>
      </c>
      <c r="B113" s="22" t="s">
        <v>213</v>
      </c>
      <c r="C113" s="23">
        <v>237272</v>
      </c>
      <c r="D113" s="27" t="str">
        <f t="shared" si="11"/>
        <v>N/A</v>
      </c>
      <c r="E113" s="23">
        <v>219706</v>
      </c>
      <c r="F113" s="27" t="str">
        <f t="shared" si="12"/>
        <v>N/A</v>
      </c>
      <c r="G113" s="23">
        <v>213819</v>
      </c>
      <c r="H113" s="27" t="str">
        <f t="shared" si="13"/>
        <v>N/A</v>
      </c>
      <c r="I113" s="8">
        <v>-7.4</v>
      </c>
      <c r="J113" s="8">
        <v>-2.68</v>
      </c>
      <c r="K113" s="28" t="s">
        <v>734</v>
      </c>
      <c r="L113" s="105" t="str">
        <f t="shared" si="14"/>
        <v>Yes</v>
      </c>
    </row>
    <row r="114" spans="1:12" x14ac:dyDescent="0.2">
      <c r="A114" s="168" t="s">
        <v>1425</v>
      </c>
      <c r="B114" s="22" t="s">
        <v>213</v>
      </c>
      <c r="C114" s="29">
        <v>2093.7867720999998</v>
      </c>
      <c r="D114" s="27" t="str">
        <f t="shared" si="11"/>
        <v>N/A</v>
      </c>
      <c r="E114" s="29">
        <v>2317.8640092000001</v>
      </c>
      <c r="F114" s="27" t="str">
        <f t="shared" si="12"/>
        <v>N/A</v>
      </c>
      <c r="G114" s="29">
        <v>2771.8420298999999</v>
      </c>
      <c r="H114" s="27" t="str">
        <f t="shared" si="13"/>
        <v>N/A</v>
      </c>
      <c r="I114" s="8">
        <v>10.7</v>
      </c>
      <c r="J114" s="8">
        <v>19.59</v>
      </c>
      <c r="K114" s="28" t="s">
        <v>734</v>
      </c>
      <c r="L114" s="105" t="str">
        <f t="shared" si="14"/>
        <v>Yes</v>
      </c>
    </row>
    <row r="115" spans="1:12" ht="25.5" x14ac:dyDescent="0.2">
      <c r="A115" s="168" t="s">
        <v>620</v>
      </c>
      <c r="B115" s="22" t="s">
        <v>213</v>
      </c>
      <c r="C115" s="29">
        <v>680285014</v>
      </c>
      <c r="D115" s="27" t="str">
        <f t="shared" si="11"/>
        <v>N/A</v>
      </c>
      <c r="E115" s="29">
        <v>705610680</v>
      </c>
      <c r="F115" s="27" t="str">
        <f t="shared" si="12"/>
        <v>N/A</v>
      </c>
      <c r="G115" s="29">
        <v>738808709</v>
      </c>
      <c r="H115" s="27" t="str">
        <f t="shared" si="13"/>
        <v>N/A</v>
      </c>
      <c r="I115" s="8">
        <v>3.7229999999999999</v>
      </c>
      <c r="J115" s="8">
        <v>4.7050000000000001</v>
      </c>
      <c r="K115" s="28" t="s">
        <v>734</v>
      </c>
      <c r="L115" s="105" t="str">
        <f t="shared" si="14"/>
        <v>Yes</v>
      </c>
    </row>
    <row r="116" spans="1:12" x14ac:dyDescent="0.2">
      <c r="A116" s="172" t="s">
        <v>621</v>
      </c>
      <c r="B116" s="23" t="s">
        <v>213</v>
      </c>
      <c r="C116" s="23">
        <v>68018</v>
      </c>
      <c r="D116" s="27" t="str">
        <f t="shared" si="11"/>
        <v>N/A</v>
      </c>
      <c r="E116" s="23">
        <v>67575</v>
      </c>
      <c r="F116" s="27" t="str">
        <f t="shared" si="12"/>
        <v>N/A</v>
      </c>
      <c r="G116" s="23">
        <v>65413</v>
      </c>
      <c r="H116" s="27" t="str">
        <f t="shared" si="13"/>
        <v>N/A</v>
      </c>
      <c r="I116" s="8">
        <v>-0.65100000000000002</v>
      </c>
      <c r="J116" s="8">
        <v>-3.2</v>
      </c>
      <c r="K116" s="31" t="s">
        <v>734</v>
      </c>
      <c r="L116" s="105" t="str">
        <f t="shared" si="14"/>
        <v>Yes</v>
      </c>
    </row>
    <row r="117" spans="1:12" ht="25.5" x14ac:dyDescent="0.2">
      <c r="A117" s="168" t="s">
        <v>1426</v>
      </c>
      <c r="B117" s="22" t="s">
        <v>213</v>
      </c>
      <c r="C117" s="29">
        <v>10001.543915</v>
      </c>
      <c r="D117" s="27" t="str">
        <f t="shared" si="11"/>
        <v>N/A</v>
      </c>
      <c r="E117" s="29">
        <v>10441.889456000001</v>
      </c>
      <c r="F117" s="27" t="str">
        <f t="shared" si="12"/>
        <v>N/A</v>
      </c>
      <c r="G117" s="29">
        <v>11294.524162</v>
      </c>
      <c r="H117" s="27" t="str">
        <f t="shared" si="13"/>
        <v>N/A</v>
      </c>
      <c r="I117" s="8">
        <v>4.4029999999999996</v>
      </c>
      <c r="J117" s="8">
        <v>8.1660000000000004</v>
      </c>
      <c r="K117" s="28" t="s">
        <v>734</v>
      </c>
      <c r="L117" s="105" t="str">
        <f t="shared" si="14"/>
        <v>Yes</v>
      </c>
    </row>
    <row r="118" spans="1:12" ht="25.5" x14ac:dyDescent="0.2">
      <c r="A118" s="168" t="s">
        <v>622</v>
      </c>
      <c r="B118" s="22" t="s">
        <v>213</v>
      </c>
      <c r="C118" s="29">
        <v>27847281</v>
      </c>
      <c r="D118" s="27" t="str">
        <f t="shared" si="11"/>
        <v>N/A</v>
      </c>
      <c r="E118" s="29">
        <v>30597320</v>
      </c>
      <c r="F118" s="27" t="str">
        <f t="shared" si="12"/>
        <v>N/A</v>
      </c>
      <c r="G118" s="29">
        <v>31270420</v>
      </c>
      <c r="H118" s="27" t="str">
        <f t="shared" si="13"/>
        <v>N/A</v>
      </c>
      <c r="I118" s="8">
        <v>9.875</v>
      </c>
      <c r="J118" s="8">
        <v>2.2000000000000002</v>
      </c>
      <c r="K118" s="28" t="s">
        <v>734</v>
      </c>
      <c r="L118" s="105" t="str">
        <f t="shared" si="14"/>
        <v>Yes</v>
      </c>
    </row>
    <row r="119" spans="1:12" x14ac:dyDescent="0.2">
      <c r="A119" s="168" t="s">
        <v>623</v>
      </c>
      <c r="B119" s="22" t="s">
        <v>213</v>
      </c>
      <c r="C119" s="23">
        <v>41024</v>
      </c>
      <c r="D119" s="27" t="str">
        <f t="shared" si="11"/>
        <v>N/A</v>
      </c>
      <c r="E119" s="23">
        <v>43974</v>
      </c>
      <c r="F119" s="27" t="str">
        <f t="shared" si="12"/>
        <v>N/A</v>
      </c>
      <c r="G119" s="23">
        <v>44154</v>
      </c>
      <c r="H119" s="27" t="str">
        <f t="shared" si="13"/>
        <v>N/A</v>
      </c>
      <c r="I119" s="8">
        <v>7.1909999999999998</v>
      </c>
      <c r="J119" s="8">
        <v>0.4093</v>
      </c>
      <c r="K119" s="28" t="s">
        <v>734</v>
      </c>
      <c r="L119" s="105" t="str">
        <f t="shared" si="14"/>
        <v>Yes</v>
      </c>
    </row>
    <row r="120" spans="1:12" ht="25.5" x14ac:dyDescent="0.2">
      <c r="A120" s="168" t="s">
        <v>1427</v>
      </c>
      <c r="B120" s="22" t="s">
        <v>213</v>
      </c>
      <c r="C120" s="29">
        <v>678.80462655999997</v>
      </c>
      <c r="D120" s="27" t="str">
        <f t="shared" si="11"/>
        <v>N/A</v>
      </c>
      <c r="E120" s="29">
        <v>695.80479374000004</v>
      </c>
      <c r="F120" s="27" t="str">
        <f t="shared" si="12"/>
        <v>N/A</v>
      </c>
      <c r="G120" s="29">
        <v>708.21261947000005</v>
      </c>
      <c r="H120" s="27" t="str">
        <f t="shared" si="13"/>
        <v>N/A</v>
      </c>
      <c r="I120" s="8">
        <v>2.504</v>
      </c>
      <c r="J120" s="8">
        <v>1.7829999999999999</v>
      </c>
      <c r="K120" s="28" t="s">
        <v>734</v>
      </c>
      <c r="L120" s="105" t="str">
        <f t="shared" si="14"/>
        <v>Yes</v>
      </c>
    </row>
    <row r="121" spans="1:12" ht="25.5" x14ac:dyDescent="0.2">
      <c r="A121" s="168" t="s">
        <v>624</v>
      </c>
      <c r="B121" s="22" t="s">
        <v>213</v>
      </c>
      <c r="C121" s="29">
        <v>0</v>
      </c>
      <c r="D121" s="27" t="str">
        <f t="shared" si="11"/>
        <v>N/A</v>
      </c>
      <c r="E121" s="29">
        <v>0</v>
      </c>
      <c r="F121" s="27" t="str">
        <f t="shared" si="12"/>
        <v>N/A</v>
      </c>
      <c r="G121" s="29">
        <v>0</v>
      </c>
      <c r="H121" s="27" t="str">
        <f t="shared" si="13"/>
        <v>N/A</v>
      </c>
      <c r="I121" s="8" t="s">
        <v>1748</v>
      </c>
      <c r="J121" s="8" t="s">
        <v>1748</v>
      </c>
      <c r="K121" s="28" t="s">
        <v>734</v>
      </c>
      <c r="L121" s="105" t="str">
        <f t="shared" si="14"/>
        <v>N/A</v>
      </c>
    </row>
    <row r="122" spans="1:12" x14ac:dyDescent="0.2">
      <c r="A122" s="168" t="s">
        <v>625</v>
      </c>
      <c r="B122" s="22" t="s">
        <v>213</v>
      </c>
      <c r="C122" s="23">
        <v>0</v>
      </c>
      <c r="D122" s="27" t="str">
        <f t="shared" si="11"/>
        <v>N/A</v>
      </c>
      <c r="E122" s="23">
        <v>0</v>
      </c>
      <c r="F122" s="27" t="str">
        <f t="shared" si="12"/>
        <v>N/A</v>
      </c>
      <c r="G122" s="23">
        <v>0</v>
      </c>
      <c r="H122" s="27" t="str">
        <f t="shared" si="13"/>
        <v>N/A</v>
      </c>
      <c r="I122" s="8" t="s">
        <v>1748</v>
      </c>
      <c r="J122" s="8" t="s">
        <v>1748</v>
      </c>
      <c r="K122" s="28" t="s">
        <v>734</v>
      </c>
      <c r="L122" s="105" t="str">
        <f t="shared" si="14"/>
        <v>N/A</v>
      </c>
    </row>
    <row r="123" spans="1:12" ht="25.5" x14ac:dyDescent="0.2">
      <c r="A123" s="168" t="s">
        <v>1428</v>
      </c>
      <c r="B123" s="22" t="s">
        <v>213</v>
      </c>
      <c r="C123" s="29" t="s">
        <v>1748</v>
      </c>
      <c r="D123" s="27" t="str">
        <f t="shared" si="11"/>
        <v>N/A</v>
      </c>
      <c r="E123" s="29" t="s">
        <v>1748</v>
      </c>
      <c r="F123" s="27" t="str">
        <f t="shared" si="12"/>
        <v>N/A</v>
      </c>
      <c r="G123" s="29" t="s">
        <v>1748</v>
      </c>
      <c r="H123" s="27" t="str">
        <f t="shared" si="13"/>
        <v>N/A</v>
      </c>
      <c r="I123" s="8" t="s">
        <v>1748</v>
      </c>
      <c r="J123" s="8" t="s">
        <v>1748</v>
      </c>
      <c r="K123" s="28" t="s">
        <v>734</v>
      </c>
      <c r="L123" s="105" t="str">
        <f t="shared" si="14"/>
        <v>N/A</v>
      </c>
    </row>
    <row r="124" spans="1:12" ht="25.5" x14ac:dyDescent="0.2">
      <c r="A124" s="168" t="s">
        <v>626</v>
      </c>
      <c r="B124" s="22" t="s">
        <v>213</v>
      </c>
      <c r="C124" s="29">
        <v>9791430</v>
      </c>
      <c r="D124" s="27" t="str">
        <f t="shared" si="11"/>
        <v>N/A</v>
      </c>
      <c r="E124" s="29">
        <v>10574449</v>
      </c>
      <c r="F124" s="27" t="str">
        <f t="shared" si="12"/>
        <v>N/A</v>
      </c>
      <c r="G124" s="29">
        <v>3535496</v>
      </c>
      <c r="H124" s="27" t="str">
        <f t="shared" si="13"/>
        <v>N/A</v>
      </c>
      <c r="I124" s="8">
        <v>7.9969999999999999</v>
      </c>
      <c r="J124" s="8">
        <v>-66.599999999999994</v>
      </c>
      <c r="K124" s="28" t="s">
        <v>734</v>
      </c>
      <c r="L124" s="105" t="str">
        <f t="shared" si="14"/>
        <v>No</v>
      </c>
    </row>
    <row r="125" spans="1:12" ht="25.5" x14ac:dyDescent="0.2">
      <c r="A125" s="168" t="s">
        <v>627</v>
      </c>
      <c r="B125" s="22" t="s">
        <v>213</v>
      </c>
      <c r="C125" s="23">
        <v>13687</v>
      </c>
      <c r="D125" s="27" t="str">
        <f t="shared" si="11"/>
        <v>N/A</v>
      </c>
      <c r="E125" s="23">
        <v>14404</v>
      </c>
      <c r="F125" s="27" t="str">
        <f t="shared" si="12"/>
        <v>N/A</v>
      </c>
      <c r="G125" s="23">
        <v>10665</v>
      </c>
      <c r="H125" s="27" t="str">
        <f t="shared" si="13"/>
        <v>N/A</v>
      </c>
      <c r="I125" s="8">
        <v>5.2389999999999999</v>
      </c>
      <c r="J125" s="8">
        <v>-26</v>
      </c>
      <c r="K125" s="28" t="s">
        <v>734</v>
      </c>
      <c r="L125" s="105" t="str">
        <f t="shared" si="14"/>
        <v>Yes</v>
      </c>
    </row>
    <row r="126" spans="1:12" ht="25.5" x14ac:dyDescent="0.2">
      <c r="A126" s="168" t="s">
        <v>1429</v>
      </c>
      <c r="B126" s="22" t="s">
        <v>213</v>
      </c>
      <c r="C126" s="29">
        <v>715.38174909999998</v>
      </c>
      <c r="D126" s="27" t="str">
        <f t="shared" si="11"/>
        <v>N/A</v>
      </c>
      <c r="E126" s="29">
        <v>734.13281032999998</v>
      </c>
      <c r="F126" s="27" t="str">
        <f t="shared" si="12"/>
        <v>N/A</v>
      </c>
      <c r="G126" s="29">
        <v>331.50454759000002</v>
      </c>
      <c r="H126" s="27" t="str">
        <f t="shared" si="13"/>
        <v>N/A</v>
      </c>
      <c r="I126" s="8">
        <v>2.621</v>
      </c>
      <c r="J126" s="8">
        <v>-54.8</v>
      </c>
      <c r="K126" s="28" t="s">
        <v>734</v>
      </c>
      <c r="L126" s="105" t="str">
        <f t="shared" si="14"/>
        <v>No</v>
      </c>
    </row>
    <row r="127" spans="1:12" ht="25.5" x14ac:dyDescent="0.2">
      <c r="A127" s="168" t="s">
        <v>628</v>
      </c>
      <c r="B127" s="22" t="s">
        <v>213</v>
      </c>
      <c r="C127" s="29">
        <v>0</v>
      </c>
      <c r="D127" s="27" t="str">
        <f t="shared" si="11"/>
        <v>N/A</v>
      </c>
      <c r="E127" s="29">
        <v>0</v>
      </c>
      <c r="F127" s="27" t="str">
        <f t="shared" si="12"/>
        <v>N/A</v>
      </c>
      <c r="G127" s="29">
        <v>0</v>
      </c>
      <c r="H127" s="27" t="str">
        <f t="shared" si="13"/>
        <v>N/A</v>
      </c>
      <c r="I127" s="8" t="s">
        <v>1748</v>
      </c>
      <c r="J127" s="8" t="s">
        <v>1748</v>
      </c>
      <c r="K127" s="28" t="s">
        <v>734</v>
      </c>
      <c r="L127" s="105" t="str">
        <f t="shared" si="14"/>
        <v>N/A</v>
      </c>
    </row>
    <row r="128" spans="1:12" x14ac:dyDescent="0.2">
      <c r="A128" s="168" t="s">
        <v>629</v>
      </c>
      <c r="B128" s="22" t="s">
        <v>213</v>
      </c>
      <c r="C128" s="23">
        <v>0</v>
      </c>
      <c r="D128" s="27" t="str">
        <f t="shared" si="11"/>
        <v>N/A</v>
      </c>
      <c r="E128" s="23">
        <v>0</v>
      </c>
      <c r="F128" s="27" t="str">
        <f t="shared" si="12"/>
        <v>N/A</v>
      </c>
      <c r="G128" s="23">
        <v>0</v>
      </c>
      <c r="H128" s="27" t="str">
        <f t="shared" si="13"/>
        <v>N/A</v>
      </c>
      <c r="I128" s="8" t="s">
        <v>1748</v>
      </c>
      <c r="J128" s="8" t="s">
        <v>1748</v>
      </c>
      <c r="K128" s="28" t="s">
        <v>734</v>
      </c>
      <c r="L128" s="105" t="str">
        <f t="shared" si="14"/>
        <v>N/A</v>
      </c>
    </row>
    <row r="129" spans="1:12" ht="25.5" x14ac:dyDescent="0.2">
      <c r="A129" s="168" t="s">
        <v>1430</v>
      </c>
      <c r="B129" s="22" t="s">
        <v>213</v>
      </c>
      <c r="C129" s="29" t="s">
        <v>1748</v>
      </c>
      <c r="D129" s="27" t="str">
        <f t="shared" si="11"/>
        <v>N/A</v>
      </c>
      <c r="E129" s="29" t="s">
        <v>1748</v>
      </c>
      <c r="F129" s="27" t="str">
        <f t="shared" si="12"/>
        <v>N/A</v>
      </c>
      <c r="G129" s="29" t="s">
        <v>1748</v>
      </c>
      <c r="H129" s="27" t="str">
        <f t="shared" si="13"/>
        <v>N/A</v>
      </c>
      <c r="I129" s="8" t="s">
        <v>1748</v>
      </c>
      <c r="J129" s="8" t="s">
        <v>1748</v>
      </c>
      <c r="K129" s="28" t="s">
        <v>734</v>
      </c>
      <c r="L129" s="105" t="str">
        <f t="shared" si="14"/>
        <v>N/A</v>
      </c>
    </row>
    <row r="130" spans="1:12" ht="25.5" x14ac:dyDescent="0.2">
      <c r="A130" s="168" t="s">
        <v>630</v>
      </c>
      <c r="B130" s="22" t="s">
        <v>213</v>
      </c>
      <c r="C130" s="29">
        <v>3671</v>
      </c>
      <c r="D130" s="27" t="str">
        <f t="shared" si="11"/>
        <v>N/A</v>
      </c>
      <c r="E130" s="29">
        <v>0</v>
      </c>
      <c r="F130" s="27" t="str">
        <f t="shared" si="12"/>
        <v>N/A</v>
      </c>
      <c r="G130" s="29">
        <v>0</v>
      </c>
      <c r="H130" s="27" t="str">
        <f t="shared" si="13"/>
        <v>N/A</v>
      </c>
      <c r="I130" s="8">
        <v>-100</v>
      </c>
      <c r="J130" s="8" t="s">
        <v>1748</v>
      </c>
      <c r="K130" s="28" t="s">
        <v>734</v>
      </c>
      <c r="L130" s="105" t="str">
        <f t="shared" si="14"/>
        <v>N/A</v>
      </c>
    </row>
    <row r="131" spans="1:12" x14ac:dyDescent="0.2">
      <c r="A131" s="168" t="s">
        <v>631</v>
      </c>
      <c r="B131" s="22" t="s">
        <v>213</v>
      </c>
      <c r="C131" s="23">
        <v>21</v>
      </c>
      <c r="D131" s="27" t="str">
        <f t="shared" si="11"/>
        <v>N/A</v>
      </c>
      <c r="E131" s="23">
        <v>0</v>
      </c>
      <c r="F131" s="27" t="str">
        <f t="shared" si="12"/>
        <v>N/A</v>
      </c>
      <c r="G131" s="23">
        <v>0</v>
      </c>
      <c r="H131" s="27" t="str">
        <f t="shared" si="13"/>
        <v>N/A</v>
      </c>
      <c r="I131" s="8">
        <v>-100</v>
      </c>
      <c r="J131" s="8" t="s">
        <v>1748</v>
      </c>
      <c r="K131" s="28" t="s">
        <v>734</v>
      </c>
      <c r="L131" s="105" t="str">
        <f t="shared" si="14"/>
        <v>N/A</v>
      </c>
    </row>
    <row r="132" spans="1:12" ht="25.5" x14ac:dyDescent="0.2">
      <c r="A132" s="168" t="s">
        <v>1431</v>
      </c>
      <c r="B132" s="22" t="s">
        <v>213</v>
      </c>
      <c r="C132" s="29">
        <v>174.80952381</v>
      </c>
      <c r="D132" s="27" t="str">
        <f t="shared" si="11"/>
        <v>N/A</v>
      </c>
      <c r="E132" s="29" t="s">
        <v>1748</v>
      </c>
      <c r="F132" s="27" t="str">
        <f t="shared" si="12"/>
        <v>N/A</v>
      </c>
      <c r="G132" s="29" t="s">
        <v>1748</v>
      </c>
      <c r="H132" s="27" t="str">
        <f t="shared" si="13"/>
        <v>N/A</v>
      </c>
      <c r="I132" s="8" t="s">
        <v>1748</v>
      </c>
      <c r="J132" s="8" t="s">
        <v>1748</v>
      </c>
      <c r="K132" s="28" t="s">
        <v>734</v>
      </c>
      <c r="L132" s="105" t="str">
        <f t="shared" si="14"/>
        <v>N/A</v>
      </c>
    </row>
    <row r="133" spans="1:12" ht="25.5" x14ac:dyDescent="0.2">
      <c r="A133" s="168" t="s">
        <v>632</v>
      </c>
      <c r="B133" s="22" t="s">
        <v>213</v>
      </c>
      <c r="C133" s="29">
        <v>119516263</v>
      </c>
      <c r="D133" s="27" t="str">
        <f t="shared" si="11"/>
        <v>N/A</v>
      </c>
      <c r="E133" s="29">
        <v>98512545</v>
      </c>
      <c r="F133" s="27" t="str">
        <f t="shared" si="12"/>
        <v>N/A</v>
      </c>
      <c r="G133" s="29">
        <v>92434698</v>
      </c>
      <c r="H133" s="27" t="str">
        <f t="shared" si="13"/>
        <v>N/A</v>
      </c>
      <c r="I133" s="8">
        <v>-17.600000000000001</v>
      </c>
      <c r="J133" s="8">
        <v>-6.17</v>
      </c>
      <c r="K133" s="28" t="s">
        <v>734</v>
      </c>
      <c r="L133" s="105" t="str">
        <f t="shared" si="14"/>
        <v>Yes</v>
      </c>
    </row>
    <row r="134" spans="1:12" x14ac:dyDescent="0.2">
      <c r="A134" s="168" t="s">
        <v>633</v>
      </c>
      <c r="B134" s="22" t="s">
        <v>213</v>
      </c>
      <c r="C134" s="23">
        <v>7398</v>
      </c>
      <c r="D134" s="27" t="str">
        <f t="shared" si="11"/>
        <v>N/A</v>
      </c>
      <c r="E134" s="23">
        <v>7120</v>
      </c>
      <c r="F134" s="27" t="str">
        <f t="shared" si="12"/>
        <v>N/A</v>
      </c>
      <c r="G134" s="23">
        <v>6798</v>
      </c>
      <c r="H134" s="27" t="str">
        <f t="shared" si="13"/>
        <v>N/A</v>
      </c>
      <c r="I134" s="8">
        <v>-3.76</v>
      </c>
      <c r="J134" s="8">
        <v>-4.5199999999999996</v>
      </c>
      <c r="K134" s="28" t="s">
        <v>734</v>
      </c>
      <c r="L134" s="105" t="str">
        <f t="shared" si="14"/>
        <v>Yes</v>
      </c>
    </row>
    <row r="135" spans="1:12" x14ac:dyDescent="0.2">
      <c r="A135" s="168" t="s">
        <v>1432</v>
      </c>
      <c r="B135" s="22" t="s">
        <v>213</v>
      </c>
      <c r="C135" s="29">
        <v>16155.212625</v>
      </c>
      <c r="D135" s="27" t="str">
        <f t="shared" si="11"/>
        <v>N/A</v>
      </c>
      <c r="E135" s="29">
        <v>13836.031601000001</v>
      </c>
      <c r="F135" s="27" t="str">
        <f t="shared" si="12"/>
        <v>N/A</v>
      </c>
      <c r="G135" s="29">
        <v>13597.337158</v>
      </c>
      <c r="H135" s="27" t="str">
        <f t="shared" si="13"/>
        <v>N/A</v>
      </c>
      <c r="I135" s="8">
        <v>-14.4</v>
      </c>
      <c r="J135" s="8">
        <v>-1.73</v>
      </c>
      <c r="K135" s="28" t="s">
        <v>734</v>
      </c>
      <c r="L135" s="105" t="str">
        <f t="shared" si="14"/>
        <v>Yes</v>
      </c>
    </row>
    <row r="136" spans="1:12" ht="25.5" x14ac:dyDescent="0.2">
      <c r="A136" s="168" t="s">
        <v>634</v>
      </c>
      <c r="B136" s="22" t="s">
        <v>213</v>
      </c>
      <c r="C136" s="29">
        <v>9314520</v>
      </c>
      <c r="D136" s="27" t="str">
        <f t="shared" si="11"/>
        <v>N/A</v>
      </c>
      <c r="E136" s="29">
        <v>11599053</v>
      </c>
      <c r="F136" s="27" t="str">
        <f t="shared" si="12"/>
        <v>N/A</v>
      </c>
      <c r="G136" s="29">
        <v>12346573</v>
      </c>
      <c r="H136" s="27" t="str">
        <f t="shared" si="13"/>
        <v>N/A</v>
      </c>
      <c r="I136" s="8">
        <v>24.53</v>
      </c>
      <c r="J136" s="8">
        <v>6.4450000000000003</v>
      </c>
      <c r="K136" s="28" t="s">
        <v>734</v>
      </c>
      <c r="L136" s="105" t="str">
        <f>IF(J136="Div by 0", "N/A", IF(OR(J136="N/A",K136="N/A"),"N/A", IF(J136&gt;VALUE(MID(K136,1,2)), "No", IF(J136&lt;-1*VALUE(MID(K136,1,2)), "No", "Yes"))))</f>
        <v>Yes</v>
      </c>
    </row>
    <row r="137" spans="1:12" x14ac:dyDescent="0.2">
      <c r="A137" s="168" t="s">
        <v>635</v>
      </c>
      <c r="B137" s="22" t="s">
        <v>213</v>
      </c>
      <c r="C137" s="23">
        <v>78302</v>
      </c>
      <c r="D137" s="27" t="str">
        <f t="shared" si="11"/>
        <v>N/A</v>
      </c>
      <c r="E137" s="23">
        <v>89371</v>
      </c>
      <c r="F137" s="27" t="str">
        <f t="shared" si="12"/>
        <v>N/A</v>
      </c>
      <c r="G137" s="23">
        <v>91258</v>
      </c>
      <c r="H137" s="27" t="str">
        <f t="shared" si="13"/>
        <v>N/A</v>
      </c>
      <c r="I137" s="8">
        <v>14.14</v>
      </c>
      <c r="J137" s="8">
        <v>2.1110000000000002</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118.9563485</v>
      </c>
      <c r="D138" s="27" t="str">
        <f t="shared" si="11"/>
        <v>N/A</v>
      </c>
      <c r="E138" s="29">
        <v>129.78542256</v>
      </c>
      <c r="F138" s="27" t="str">
        <f t="shared" si="12"/>
        <v>N/A</v>
      </c>
      <c r="G138" s="29">
        <v>135.29304827999999</v>
      </c>
      <c r="H138" s="27" t="str">
        <f t="shared" si="13"/>
        <v>N/A</v>
      </c>
      <c r="I138" s="8">
        <v>9.1029999999999998</v>
      </c>
      <c r="J138" s="8">
        <v>4.2439999999999998</v>
      </c>
      <c r="K138" s="28" t="s">
        <v>734</v>
      </c>
      <c r="L138" s="105" t="str">
        <f t="shared" si="15"/>
        <v>Yes</v>
      </c>
    </row>
    <row r="139" spans="1:12" ht="25.5" x14ac:dyDescent="0.2">
      <c r="A139" s="168" t="s">
        <v>636</v>
      </c>
      <c r="B139" s="22" t="s">
        <v>213</v>
      </c>
      <c r="C139" s="29">
        <v>37171529</v>
      </c>
      <c r="D139" s="27" t="str">
        <f t="shared" si="11"/>
        <v>N/A</v>
      </c>
      <c r="E139" s="29">
        <v>35472633</v>
      </c>
      <c r="F139" s="27" t="str">
        <f t="shared" si="12"/>
        <v>N/A</v>
      </c>
      <c r="G139" s="29">
        <v>37711806</v>
      </c>
      <c r="H139" s="27" t="str">
        <f t="shared" si="13"/>
        <v>N/A</v>
      </c>
      <c r="I139" s="8">
        <v>-4.57</v>
      </c>
      <c r="J139" s="8">
        <v>6.3120000000000003</v>
      </c>
      <c r="K139" s="28" t="s">
        <v>734</v>
      </c>
      <c r="L139" s="105" t="str">
        <f t="shared" si="15"/>
        <v>Yes</v>
      </c>
    </row>
    <row r="140" spans="1:12" x14ac:dyDescent="0.2">
      <c r="A140" s="168" t="s">
        <v>637</v>
      </c>
      <c r="B140" s="22" t="s">
        <v>213</v>
      </c>
      <c r="C140" s="23">
        <v>607</v>
      </c>
      <c r="D140" s="27" t="str">
        <f t="shared" si="11"/>
        <v>N/A</v>
      </c>
      <c r="E140" s="23">
        <v>574</v>
      </c>
      <c r="F140" s="27" t="str">
        <f t="shared" si="12"/>
        <v>N/A</v>
      </c>
      <c r="G140" s="23">
        <v>615</v>
      </c>
      <c r="H140" s="27" t="str">
        <f t="shared" si="13"/>
        <v>N/A</v>
      </c>
      <c r="I140" s="8">
        <v>-5.44</v>
      </c>
      <c r="J140" s="8">
        <v>7.1429999999999998</v>
      </c>
      <c r="K140" s="28" t="s">
        <v>734</v>
      </c>
      <c r="L140" s="105" t="str">
        <f t="shared" si="15"/>
        <v>Yes</v>
      </c>
    </row>
    <row r="141" spans="1:12" ht="25.5" x14ac:dyDescent="0.2">
      <c r="A141" s="168" t="s">
        <v>1434</v>
      </c>
      <c r="B141" s="22" t="s">
        <v>213</v>
      </c>
      <c r="C141" s="29">
        <v>61238.103789000001</v>
      </c>
      <c r="D141" s="27" t="str">
        <f t="shared" si="11"/>
        <v>N/A</v>
      </c>
      <c r="E141" s="29">
        <v>61799.012195000003</v>
      </c>
      <c r="F141" s="27" t="str">
        <f t="shared" si="12"/>
        <v>N/A</v>
      </c>
      <c r="G141" s="29">
        <v>61320.009755999999</v>
      </c>
      <c r="H141" s="27" t="str">
        <f t="shared" si="13"/>
        <v>N/A</v>
      </c>
      <c r="I141" s="8">
        <v>0.91590000000000005</v>
      </c>
      <c r="J141" s="8">
        <v>-0.77500000000000002</v>
      </c>
      <c r="K141" s="28" t="s">
        <v>734</v>
      </c>
      <c r="L141" s="105" t="str">
        <f t="shared" si="15"/>
        <v>Yes</v>
      </c>
    </row>
    <row r="142" spans="1:12" ht="25.5" x14ac:dyDescent="0.2">
      <c r="A142" s="168" t="s">
        <v>638</v>
      </c>
      <c r="B142" s="22" t="s">
        <v>213</v>
      </c>
      <c r="C142" s="29">
        <v>91123968</v>
      </c>
      <c r="D142" s="27" t="str">
        <f t="shared" si="11"/>
        <v>N/A</v>
      </c>
      <c r="E142" s="29">
        <v>91221622</v>
      </c>
      <c r="F142" s="27" t="str">
        <f t="shared" si="12"/>
        <v>N/A</v>
      </c>
      <c r="G142" s="29">
        <v>89682025</v>
      </c>
      <c r="H142" s="27" t="str">
        <f t="shared" si="13"/>
        <v>N/A</v>
      </c>
      <c r="I142" s="8">
        <v>0.1072</v>
      </c>
      <c r="J142" s="8">
        <v>-1.69</v>
      </c>
      <c r="K142" s="28" t="s">
        <v>734</v>
      </c>
      <c r="L142" s="105" t="str">
        <f t="shared" ref="L142:L153" si="16">IF(J142="Div by 0", "N/A", IF(K142="N/A","N/A", IF(J142&gt;VALUE(MID(K142,1,2)), "No", IF(J142&lt;-1*VALUE(MID(K142,1,2)), "No", "Yes"))))</f>
        <v>Yes</v>
      </c>
    </row>
    <row r="143" spans="1:12" ht="25.5" x14ac:dyDescent="0.2">
      <c r="A143" s="168" t="s">
        <v>639</v>
      </c>
      <c r="B143" s="22" t="s">
        <v>213</v>
      </c>
      <c r="C143" s="23">
        <v>159174</v>
      </c>
      <c r="D143" s="27" t="str">
        <f t="shared" si="11"/>
        <v>N/A</v>
      </c>
      <c r="E143" s="23">
        <v>156099</v>
      </c>
      <c r="F143" s="27" t="str">
        <f t="shared" si="12"/>
        <v>N/A</v>
      </c>
      <c r="G143" s="23">
        <v>145451</v>
      </c>
      <c r="H143" s="27" t="str">
        <f t="shared" si="13"/>
        <v>N/A</v>
      </c>
      <c r="I143" s="8">
        <v>-1.93</v>
      </c>
      <c r="J143" s="8">
        <v>-6.82</v>
      </c>
      <c r="K143" s="28" t="s">
        <v>734</v>
      </c>
      <c r="L143" s="105" t="str">
        <f t="shared" si="16"/>
        <v>Yes</v>
      </c>
    </row>
    <row r="144" spans="1:12" ht="25.5" x14ac:dyDescent="0.2">
      <c r="A144" s="168" t="s">
        <v>1435</v>
      </c>
      <c r="B144" s="22" t="s">
        <v>213</v>
      </c>
      <c r="C144" s="29">
        <v>572.48022918000004</v>
      </c>
      <c r="D144" s="27" t="str">
        <f t="shared" si="11"/>
        <v>N/A</v>
      </c>
      <c r="E144" s="29">
        <v>584.38312866000001</v>
      </c>
      <c r="F144" s="27" t="str">
        <f t="shared" si="12"/>
        <v>N/A</v>
      </c>
      <c r="G144" s="29">
        <v>616.57895098999995</v>
      </c>
      <c r="H144" s="27" t="str">
        <f t="shared" si="13"/>
        <v>N/A</v>
      </c>
      <c r="I144" s="8">
        <v>2.0790000000000002</v>
      </c>
      <c r="J144" s="8">
        <v>5.5090000000000003</v>
      </c>
      <c r="K144" s="28" t="s">
        <v>734</v>
      </c>
      <c r="L144" s="105" t="str">
        <f t="shared" si="16"/>
        <v>Yes</v>
      </c>
    </row>
    <row r="145" spans="1:12" ht="25.5" x14ac:dyDescent="0.2">
      <c r="A145" s="168" t="s">
        <v>640</v>
      </c>
      <c r="B145" s="22" t="s">
        <v>213</v>
      </c>
      <c r="C145" s="29">
        <v>186561972</v>
      </c>
      <c r="D145" s="27" t="str">
        <f t="shared" ref="D145:D153" si="17">IF($B145="N/A","N/A",IF(C145&gt;10,"No",IF(C145&lt;-10,"No","Yes")))</f>
        <v>N/A</v>
      </c>
      <c r="E145" s="29">
        <v>205247366</v>
      </c>
      <c r="F145" s="27" t="str">
        <f t="shared" ref="F145:F153" si="18">IF($B145="N/A","N/A",IF(E145&gt;10,"No",IF(E145&lt;-10,"No","Yes")))</f>
        <v>N/A</v>
      </c>
      <c r="G145" s="29">
        <v>220493465</v>
      </c>
      <c r="H145" s="27" t="str">
        <f t="shared" ref="H145:H153" si="19">IF($B145="N/A","N/A",IF(G145&gt;10,"No",IF(G145&lt;-10,"No","Yes")))</f>
        <v>N/A</v>
      </c>
      <c r="I145" s="8">
        <v>10.02</v>
      </c>
      <c r="J145" s="8">
        <v>7.4279999999999999</v>
      </c>
      <c r="K145" s="28" t="s">
        <v>734</v>
      </c>
      <c r="L145" s="105" t="str">
        <f t="shared" si="16"/>
        <v>Yes</v>
      </c>
    </row>
    <row r="146" spans="1:12" x14ac:dyDescent="0.2">
      <c r="A146" s="168" t="s">
        <v>641</v>
      </c>
      <c r="B146" s="22" t="s">
        <v>213</v>
      </c>
      <c r="C146" s="23">
        <v>4011</v>
      </c>
      <c r="D146" s="27" t="str">
        <f t="shared" si="17"/>
        <v>N/A</v>
      </c>
      <c r="E146" s="23">
        <v>4163</v>
      </c>
      <c r="F146" s="27" t="str">
        <f t="shared" si="18"/>
        <v>N/A</v>
      </c>
      <c r="G146" s="23">
        <v>4262</v>
      </c>
      <c r="H146" s="27" t="str">
        <f t="shared" si="19"/>
        <v>N/A</v>
      </c>
      <c r="I146" s="8">
        <v>3.79</v>
      </c>
      <c r="J146" s="8">
        <v>2.3780000000000001</v>
      </c>
      <c r="K146" s="28" t="s">
        <v>734</v>
      </c>
      <c r="L146" s="105" t="str">
        <f t="shared" si="16"/>
        <v>Yes</v>
      </c>
    </row>
    <row r="147" spans="1:12" ht="25.5" x14ac:dyDescent="0.2">
      <c r="A147" s="168" t="s">
        <v>1436</v>
      </c>
      <c r="B147" s="22" t="s">
        <v>213</v>
      </c>
      <c r="C147" s="29">
        <v>46512.583396000002</v>
      </c>
      <c r="D147" s="27" t="str">
        <f t="shared" si="17"/>
        <v>N/A</v>
      </c>
      <c r="E147" s="29">
        <v>49302.754264000003</v>
      </c>
      <c r="F147" s="27" t="str">
        <f t="shared" si="18"/>
        <v>N/A</v>
      </c>
      <c r="G147" s="29">
        <v>51734.740731999998</v>
      </c>
      <c r="H147" s="27" t="str">
        <f t="shared" si="19"/>
        <v>N/A</v>
      </c>
      <c r="I147" s="8">
        <v>5.9989999999999997</v>
      </c>
      <c r="J147" s="8">
        <v>4.9329999999999998</v>
      </c>
      <c r="K147" s="28" t="s">
        <v>734</v>
      </c>
      <c r="L147" s="105" t="str">
        <f t="shared" si="16"/>
        <v>Yes</v>
      </c>
    </row>
    <row r="148" spans="1:12" ht="25.5" x14ac:dyDescent="0.2">
      <c r="A148" s="168" t="s">
        <v>642</v>
      </c>
      <c r="B148" s="22" t="s">
        <v>213</v>
      </c>
      <c r="C148" s="29">
        <v>208527435</v>
      </c>
      <c r="D148" s="27" t="str">
        <f t="shared" si="17"/>
        <v>N/A</v>
      </c>
      <c r="E148" s="29">
        <v>187683109</v>
      </c>
      <c r="F148" s="27" t="str">
        <f t="shared" si="18"/>
        <v>N/A</v>
      </c>
      <c r="G148" s="29">
        <v>133357614</v>
      </c>
      <c r="H148" s="27" t="str">
        <f t="shared" si="19"/>
        <v>N/A</v>
      </c>
      <c r="I148" s="8">
        <v>-10</v>
      </c>
      <c r="J148" s="8">
        <v>-28.9</v>
      </c>
      <c r="K148" s="28" t="s">
        <v>734</v>
      </c>
      <c r="L148" s="105" t="str">
        <f t="shared" si="16"/>
        <v>Yes</v>
      </c>
    </row>
    <row r="149" spans="1:12" x14ac:dyDescent="0.2">
      <c r="A149" s="168" t="s">
        <v>643</v>
      </c>
      <c r="B149" s="22" t="s">
        <v>213</v>
      </c>
      <c r="C149" s="23">
        <v>70797</v>
      </c>
      <c r="D149" s="27" t="str">
        <f t="shared" si="17"/>
        <v>N/A</v>
      </c>
      <c r="E149" s="23">
        <v>64299</v>
      </c>
      <c r="F149" s="27" t="str">
        <f t="shared" si="18"/>
        <v>N/A</v>
      </c>
      <c r="G149" s="23">
        <v>61906</v>
      </c>
      <c r="H149" s="27" t="str">
        <f t="shared" si="19"/>
        <v>N/A</v>
      </c>
      <c r="I149" s="8">
        <v>-9.18</v>
      </c>
      <c r="J149" s="8">
        <v>-3.72</v>
      </c>
      <c r="K149" s="28" t="s">
        <v>734</v>
      </c>
      <c r="L149" s="105" t="str">
        <f t="shared" si="16"/>
        <v>Yes</v>
      </c>
    </row>
    <row r="150" spans="1:12" ht="25.5" x14ac:dyDescent="0.2">
      <c r="A150" s="168" t="s">
        <v>1437</v>
      </c>
      <c r="B150" s="22" t="s">
        <v>213</v>
      </c>
      <c r="C150" s="29">
        <v>2945.4275604999998</v>
      </c>
      <c r="D150" s="27" t="str">
        <f t="shared" si="17"/>
        <v>N/A</v>
      </c>
      <c r="E150" s="29">
        <v>2918.9117870999999</v>
      </c>
      <c r="F150" s="27" t="str">
        <f t="shared" si="18"/>
        <v>N/A</v>
      </c>
      <c r="G150" s="29">
        <v>2154.1952961000002</v>
      </c>
      <c r="H150" s="27" t="str">
        <f t="shared" si="19"/>
        <v>N/A</v>
      </c>
      <c r="I150" s="8">
        <v>-0.9</v>
      </c>
      <c r="J150" s="8">
        <v>-26.2</v>
      </c>
      <c r="K150" s="28" t="s">
        <v>734</v>
      </c>
      <c r="L150" s="105" t="str">
        <f t="shared" si="16"/>
        <v>Yes</v>
      </c>
    </row>
    <row r="151" spans="1:12" ht="25.5" x14ac:dyDescent="0.2">
      <c r="A151" s="168" t="s">
        <v>644</v>
      </c>
      <c r="B151" s="22" t="s">
        <v>213</v>
      </c>
      <c r="C151" s="29">
        <v>20965593</v>
      </c>
      <c r="D151" s="27" t="str">
        <f t="shared" si="17"/>
        <v>N/A</v>
      </c>
      <c r="E151" s="29">
        <v>20418201</v>
      </c>
      <c r="F151" s="27" t="str">
        <f t="shared" si="18"/>
        <v>N/A</v>
      </c>
      <c r="G151" s="29">
        <v>21416545</v>
      </c>
      <c r="H151" s="27" t="str">
        <f t="shared" si="19"/>
        <v>N/A</v>
      </c>
      <c r="I151" s="8">
        <v>-2.61</v>
      </c>
      <c r="J151" s="8">
        <v>4.8890000000000002</v>
      </c>
      <c r="K151" s="28" t="s">
        <v>734</v>
      </c>
      <c r="L151" s="105" t="str">
        <f t="shared" si="16"/>
        <v>Yes</v>
      </c>
    </row>
    <row r="152" spans="1:12" x14ac:dyDescent="0.2">
      <c r="A152" s="168" t="s">
        <v>645</v>
      </c>
      <c r="B152" s="22" t="s">
        <v>213</v>
      </c>
      <c r="C152" s="23">
        <v>2926</v>
      </c>
      <c r="D152" s="27" t="str">
        <f t="shared" si="17"/>
        <v>N/A</v>
      </c>
      <c r="E152" s="23">
        <v>2930</v>
      </c>
      <c r="F152" s="27" t="str">
        <f t="shared" si="18"/>
        <v>N/A</v>
      </c>
      <c r="G152" s="23">
        <v>3232</v>
      </c>
      <c r="H152" s="27" t="str">
        <f t="shared" si="19"/>
        <v>N/A</v>
      </c>
      <c r="I152" s="8">
        <v>0.13669999999999999</v>
      </c>
      <c r="J152" s="8">
        <v>10.31</v>
      </c>
      <c r="K152" s="28" t="s">
        <v>734</v>
      </c>
      <c r="L152" s="105" t="str">
        <f t="shared" si="16"/>
        <v>Yes</v>
      </c>
    </row>
    <row r="153" spans="1:12" ht="25.5" x14ac:dyDescent="0.2">
      <c r="A153" s="168" t="s">
        <v>1438</v>
      </c>
      <c r="B153" s="22" t="s">
        <v>213</v>
      </c>
      <c r="C153" s="29">
        <v>7165.2744360999995</v>
      </c>
      <c r="D153" s="27" t="str">
        <f t="shared" si="17"/>
        <v>N/A</v>
      </c>
      <c r="E153" s="29">
        <v>6968.6692832999997</v>
      </c>
      <c r="F153" s="27" t="str">
        <f t="shared" si="18"/>
        <v>N/A</v>
      </c>
      <c r="G153" s="29">
        <v>6626.40625</v>
      </c>
      <c r="H153" s="27" t="str">
        <f t="shared" si="19"/>
        <v>N/A</v>
      </c>
      <c r="I153" s="8">
        <v>-2.74</v>
      </c>
      <c r="J153" s="8">
        <v>-4.91</v>
      </c>
      <c r="K153" s="28" t="s">
        <v>734</v>
      </c>
      <c r="L153" s="105" t="str">
        <f t="shared" si="16"/>
        <v>Yes</v>
      </c>
    </row>
    <row r="154" spans="1:12" x14ac:dyDescent="0.2">
      <c r="A154" s="168" t="s">
        <v>1504</v>
      </c>
      <c r="B154" s="22" t="s">
        <v>213</v>
      </c>
      <c r="C154" s="29">
        <v>1903.4523583</v>
      </c>
      <c r="D154" s="27" t="str">
        <f t="shared" ref="D154:D173" si="20">IF($B154="N/A","N/A",IF(C154&gt;10,"No",IF(C154&lt;-10,"No","Yes")))</f>
        <v>N/A</v>
      </c>
      <c r="E154" s="29">
        <v>1924.6757330999999</v>
      </c>
      <c r="F154" s="27" t="str">
        <f t="shared" ref="F154:F173" si="21">IF($B154="N/A","N/A",IF(E154&gt;10,"No",IF(E154&lt;-10,"No","Yes")))</f>
        <v>N/A</v>
      </c>
      <c r="G154" s="29">
        <v>1861.1402447999999</v>
      </c>
      <c r="H154" s="27" t="str">
        <f t="shared" ref="H154:H173" si="22">IF($B154="N/A","N/A",IF(G154&gt;10,"No",IF(G154&lt;-10,"No","Yes")))</f>
        <v>N/A</v>
      </c>
      <c r="I154" s="8">
        <v>1.115</v>
      </c>
      <c r="J154" s="8">
        <v>-3.3</v>
      </c>
      <c r="K154" s="28" t="s">
        <v>734</v>
      </c>
      <c r="L154" s="105" t="str">
        <f t="shared" ref="L154:L173" si="23">IF(J154="Div by 0", "N/A", IF(K154="N/A","N/A", IF(J154&gt;VALUE(MID(K154,1,2)), "No", IF(J154&lt;-1*VALUE(MID(K154,1,2)), "No", "Yes"))))</f>
        <v>Yes</v>
      </c>
    </row>
    <row r="155" spans="1:12" x14ac:dyDescent="0.2">
      <c r="A155" s="174" t="s">
        <v>1505</v>
      </c>
      <c r="B155" s="22" t="s">
        <v>213</v>
      </c>
      <c r="C155" s="29">
        <v>494.27982445999999</v>
      </c>
      <c r="D155" s="27" t="str">
        <f t="shared" si="20"/>
        <v>N/A</v>
      </c>
      <c r="E155" s="29">
        <v>471.94340183999998</v>
      </c>
      <c r="F155" s="27" t="str">
        <f t="shared" si="21"/>
        <v>N/A</v>
      </c>
      <c r="G155" s="29">
        <v>509.2675706</v>
      </c>
      <c r="H155" s="27" t="str">
        <f t="shared" si="22"/>
        <v>N/A</v>
      </c>
      <c r="I155" s="8">
        <v>-4.5199999999999996</v>
      </c>
      <c r="J155" s="8">
        <v>7.9089999999999998</v>
      </c>
      <c r="K155" s="28" t="s">
        <v>734</v>
      </c>
      <c r="L155" s="105" t="str">
        <f t="shared" si="23"/>
        <v>Yes</v>
      </c>
    </row>
    <row r="156" spans="1:12" ht="25.5" x14ac:dyDescent="0.2">
      <c r="A156" s="174" t="s">
        <v>1506</v>
      </c>
      <c r="B156" s="22" t="s">
        <v>213</v>
      </c>
      <c r="C156" s="29">
        <v>2736.0344799999998</v>
      </c>
      <c r="D156" s="27" t="str">
        <f t="shared" si="20"/>
        <v>N/A</v>
      </c>
      <c r="E156" s="29">
        <v>2790.8214948</v>
      </c>
      <c r="F156" s="27" t="str">
        <f t="shared" si="21"/>
        <v>N/A</v>
      </c>
      <c r="G156" s="29">
        <v>2737.4008703</v>
      </c>
      <c r="H156" s="27" t="str">
        <f t="shared" si="22"/>
        <v>N/A</v>
      </c>
      <c r="I156" s="8">
        <v>2.0019999999999998</v>
      </c>
      <c r="J156" s="8">
        <v>-1.91</v>
      </c>
      <c r="K156" s="28" t="s">
        <v>734</v>
      </c>
      <c r="L156" s="105" t="str">
        <f t="shared" si="23"/>
        <v>Yes</v>
      </c>
    </row>
    <row r="157" spans="1:12" x14ac:dyDescent="0.2">
      <c r="A157" s="174" t="s">
        <v>1507</v>
      </c>
      <c r="B157" s="22" t="s">
        <v>213</v>
      </c>
      <c r="C157" s="29">
        <v>415.74511261999999</v>
      </c>
      <c r="D157" s="27" t="str">
        <f t="shared" si="20"/>
        <v>N/A</v>
      </c>
      <c r="E157" s="29">
        <v>437.08802960999998</v>
      </c>
      <c r="F157" s="27" t="str">
        <f t="shared" si="21"/>
        <v>N/A</v>
      </c>
      <c r="G157" s="29">
        <v>357.26229333999999</v>
      </c>
      <c r="H157" s="27" t="str">
        <f t="shared" si="22"/>
        <v>N/A</v>
      </c>
      <c r="I157" s="8">
        <v>5.1340000000000003</v>
      </c>
      <c r="J157" s="8">
        <v>-18.3</v>
      </c>
      <c r="K157" s="28" t="s">
        <v>734</v>
      </c>
      <c r="L157" s="105" t="str">
        <f t="shared" si="23"/>
        <v>Yes</v>
      </c>
    </row>
    <row r="158" spans="1:12" x14ac:dyDescent="0.2">
      <c r="A158" s="174" t="s">
        <v>1508</v>
      </c>
      <c r="B158" s="22" t="s">
        <v>213</v>
      </c>
      <c r="C158" s="29">
        <v>357.39397500000001</v>
      </c>
      <c r="D158" s="27" t="str">
        <f t="shared" si="20"/>
        <v>N/A</v>
      </c>
      <c r="E158" s="29">
        <v>373.90337892999997</v>
      </c>
      <c r="F158" s="27" t="str">
        <f t="shared" si="21"/>
        <v>N/A</v>
      </c>
      <c r="G158" s="29">
        <v>337.10794549000002</v>
      </c>
      <c r="H158" s="27" t="str">
        <f t="shared" si="22"/>
        <v>N/A</v>
      </c>
      <c r="I158" s="8">
        <v>4.6189999999999998</v>
      </c>
      <c r="J158" s="8">
        <v>-9.84</v>
      </c>
      <c r="K158" s="28" t="s">
        <v>734</v>
      </c>
      <c r="L158" s="105" t="str">
        <f t="shared" si="23"/>
        <v>Yes</v>
      </c>
    </row>
    <row r="159" spans="1:12" x14ac:dyDescent="0.2">
      <c r="A159" s="168" t="s">
        <v>1509</v>
      </c>
      <c r="B159" s="22" t="s">
        <v>213</v>
      </c>
      <c r="C159" s="29">
        <v>2667.1009654999998</v>
      </c>
      <c r="D159" s="27" t="str">
        <f t="shared" si="20"/>
        <v>N/A</v>
      </c>
      <c r="E159" s="29">
        <v>2605.9521116000001</v>
      </c>
      <c r="F159" s="27" t="str">
        <f t="shared" si="21"/>
        <v>N/A</v>
      </c>
      <c r="G159" s="29">
        <v>2640.3722268000001</v>
      </c>
      <c r="H159" s="27" t="str">
        <f t="shared" si="22"/>
        <v>N/A</v>
      </c>
      <c r="I159" s="8">
        <v>-2.29</v>
      </c>
      <c r="J159" s="8">
        <v>1.321</v>
      </c>
      <c r="K159" s="28" t="s">
        <v>734</v>
      </c>
      <c r="L159" s="105" t="str">
        <f t="shared" si="23"/>
        <v>Yes</v>
      </c>
    </row>
    <row r="160" spans="1:12" x14ac:dyDescent="0.2">
      <c r="A160" s="174" t="s">
        <v>1510</v>
      </c>
      <c r="B160" s="22" t="s">
        <v>213</v>
      </c>
      <c r="C160" s="29">
        <v>12775.489681999999</v>
      </c>
      <c r="D160" s="27" t="str">
        <f t="shared" si="20"/>
        <v>N/A</v>
      </c>
      <c r="E160" s="29">
        <v>12889.608155</v>
      </c>
      <c r="F160" s="27" t="str">
        <f t="shared" si="21"/>
        <v>N/A</v>
      </c>
      <c r="G160" s="29">
        <v>13489.458237000001</v>
      </c>
      <c r="H160" s="27" t="str">
        <f t="shared" si="22"/>
        <v>N/A</v>
      </c>
      <c r="I160" s="8">
        <v>0.89329999999999998</v>
      </c>
      <c r="J160" s="8">
        <v>4.6539999999999999</v>
      </c>
      <c r="K160" s="28" t="s">
        <v>734</v>
      </c>
      <c r="L160" s="105" t="str">
        <f t="shared" si="23"/>
        <v>Yes</v>
      </c>
    </row>
    <row r="161" spans="1:12" ht="25.5" x14ac:dyDescent="0.2">
      <c r="A161" s="174" t="s">
        <v>1511</v>
      </c>
      <c r="B161" s="22" t="s">
        <v>213</v>
      </c>
      <c r="C161" s="29">
        <v>1179.6411346</v>
      </c>
      <c r="D161" s="27" t="str">
        <f t="shared" si="20"/>
        <v>N/A</v>
      </c>
      <c r="E161" s="29">
        <v>1153.6181961</v>
      </c>
      <c r="F161" s="27" t="str">
        <f t="shared" si="21"/>
        <v>N/A</v>
      </c>
      <c r="G161" s="29">
        <v>1185.9451085000001</v>
      </c>
      <c r="H161" s="27" t="str">
        <f t="shared" si="22"/>
        <v>N/A</v>
      </c>
      <c r="I161" s="8">
        <v>-2.21</v>
      </c>
      <c r="J161" s="8">
        <v>2.802</v>
      </c>
      <c r="K161" s="28" t="s">
        <v>734</v>
      </c>
      <c r="L161" s="105" t="str">
        <f t="shared" si="23"/>
        <v>Yes</v>
      </c>
    </row>
    <row r="162" spans="1:12" x14ac:dyDescent="0.2">
      <c r="A162" s="174" t="s">
        <v>1512</v>
      </c>
      <c r="B162" s="22" t="s">
        <v>213</v>
      </c>
      <c r="C162" s="29">
        <v>0</v>
      </c>
      <c r="D162" s="27" t="str">
        <f t="shared" si="20"/>
        <v>N/A</v>
      </c>
      <c r="E162" s="29">
        <v>0</v>
      </c>
      <c r="F162" s="27" t="str">
        <f t="shared" si="21"/>
        <v>N/A</v>
      </c>
      <c r="G162" s="29">
        <v>0</v>
      </c>
      <c r="H162" s="27" t="str">
        <f t="shared" si="22"/>
        <v>N/A</v>
      </c>
      <c r="I162" s="8" t="s">
        <v>1748</v>
      </c>
      <c r="J162" s="8" t="s">
        <v>1748</v>
      </c>
      <c r="K162" s="28" t="s">
        <v>734</v>
      </c>
      <c r="L162" s="105" t="str">
        <f t="shared" si="23"/>
        <v>N/A</v>
      </c>
    </row>
    <row r="163" spans="1:12" x14ac:dyDescent="0.2">
      <c r="A163" s="174" t="s">
        <v>1513</v>
      </c>
      <c r="B163" s="22" t="s">
        <v>213</v>
      </c>
      <c r="C163" s="29">
        <v>0</v>
      </c>
      <c r="D163" s="27" t="str">
        <f t="shared" si="20"/>
        <v>N/A</v>
      </c>
      <c r="E163" s="29">
        <v>0</v>
      </c>
      <c r="F163" s="27" t="str">
        <f t="shared" si="21"/>
        <v>N/A</v>
      </c>
      <c r="G163" s="29">
        <v>0</v>
      </c>
      <c r="H163" s="27" t="str">
        <f t="shared" si="22"/>
        <v>N/A</v>
      </c>
      <c r="I163" s="8" t="s">
        <v>1748</v>
      </c>
      <c r="J163" s="8" t="s">
        <v>1748</v>
      </c>
      <c r="K163" s="28" t="s">
        <v>734</v>
      </c>
      <c r="L163" s="105" t="str">
        <f t="shared" si="23"/>
        <v>N/A</v>
      </c>
    </row>
    <row r="164" spans="1:12" x14ac:dyDescent="0.2">
      <c r="A164" s="168" t="s">
        <v>1514</v>
      </c>
      <c r="B164" s="22" t="s">
        <v>213</v>
      </c>
      <c r="C164" s="29">
        <v>1092.843842</v>
      </c>
      <c r="D164" s="27" t="str">
        <f t="shared" si="20"/>
        <v>N/A</v>
      </c>
      <c r="E164" s="29">
        <v>1102.8904362000001</v>
      </c>
      <c r="F164" s="27" t="str">
        <f t="shared" si="21"/>
        <v>N/A</v>
      </c>
      <c r="G164" s="29">
        <v>1251.3248381000001</v>
      </c>
      <c r="H164" s="27" t="str">
        <f t="shared" si="22"/>
        <v>N/A</v>
      </c>
      <c r="I164" s="8">
        <v>0.91930000000000001</v>
      </c>
      <c r="J164" s="8">
        <v>13.46</v>
      </c>
      <c r="K164" s="28" t="s">
        <v>734</v>
      </c>
      <c r="L164" s="105" t="str">
        <f t="shared" si="23"/>
        <v>Yes</v>
      </c>
    </row>
    <row r="165" spans="1:12" x14ac:dyDescent="0.2">
      <c r="A165" s="174" t="s">
        <v>1515</v>
      </c>
      <c r="B165" s="22" t="s">
        <v>213</v>
      </c>
      <c r="C165" s="29">
        <v>95.388862795999998</v>
      </c>
      <c r="D165" s="27" t="str">
        <f t="shared" si="20"/>
        <v>N/A</v>
      </c>
      <c r="E165" s="29">
        <v>91.694346132000007</v>
      </c>
      <c r="F165" s="27" t="str">
        <f t="shared" si="21"/>
        <v>N/A</v>
      </c>
      <c r="G165" s="29">
        <v>102.45450596000001</v>
      </c>
      <c r="H165" s="27" t="str">
        <f t="shared" si="22"/>
        <v>N/A</v>
      </c>
      <c r="I165" s="8">
        <v>-3.87</v>
      </c>
      <c r="J165" s="8">
        <v>11.73</v>
      </c>
      <c r="K165" s="28" t="s">
        <v>734</v>
      </c>
      <c r="L165" s="105" t="str">
        <f t="shared" si="23"/>
        <v>Yes</v>
      </c>
    </row>
    <row r="166" spans="1:12" x14ac:dyDescent="0.2">
      <c r="A166" s="174" t="s">
        <v>1516</v>
      </c>
      <c r="B166" s="22" t="s">
        <v>213</v>
      </c>
      <c r="C166" s="29">
        <v>1594.4264631000001</v>
      </c>
      <c r="D166" s="27" t="str">
        <f t="shared" si="20"/>
        <v>N/A</v>
      </c>
      <c r="E166" s="29">
        <v>1624.3500475000001</v>
      </c>
      <c r="F166" s="27" t="str">
        <f t="shared" si="21"/>
        <v>N/A</v>
      </c>
      <c r="G166" s="29">
        <v>1913.7200501</v>
      </c>
      <c r="H166" s="27" t="str">
        <f t="shared" si="22"/>
        <v>N/A</v>
      </c>
      <c r="I166" s="8">
        <v>1.877</v>
      </c>
      <c r="J166" s="8">
        <v>17.809999999999999</v>
      </c>
      <c r="K166" s="28" t="s">
        <v>734</v>
      </c>
      <c r="L166" s="105" t="str">
        <f t="shared" si="23"/>
        <v>Yes</v>
      </c>
    </row>
    <row r="167" spans="1:12" x14ac:dyDescent="0.2">
      <c r="A167" s="174" t="s">
        <v>1517</v>
      </c>
      <c r="B167" s="22" t="s">
        <v>213</v>
      </c>
      <c r="C167" s="29">
        <v>415.20540647000001</v>
      </c>
      <c r="D167" s="27" t="str">
        <f t="shared" si="20"/>
        <v>N/A</v>
      </c>
      <c r="E167" s="29">
        <v>404.37681364000002</v>
      </c>
      <c r="F167" s="27" t="str">
        <f t="shared" si="21"/>
        <v>N/A</v>
      </c>
      <c r="G167" s="29">
        <v>264.14105582000002</v>
      </c>
      <c r="H167" s="27" t="str">
        <f t="shared" si="22"/>
        <v>N/A</v>
      </c>
      <c r="I167" s="8">
        <v>-2.61</v>
      </c>
      <c r="J167" s="8">
        <v>-34.700000000000003</v>
      </c>
      <c r="K167" s="28" t="s">
        <v>734</v>
      </c>
      <c r="L167" s="105" t="str">
        <f t="shared" si="23"/>
        <v>No</v>
      </c>
    </row>
    <row r="168" spans="1:12" x14ac:dyDescent="0.2">
      <c r="A168" s="174" t="s">
        <v>1518</v>
      </c>
      <c r="B168" s="22" t="s">
        <v>213</v>
      </c>
      <c r="C168" s="29">
        <v>21.571102190000001</v>
      </c>
      <c r="D168" s="27" t="str">
        <f t="shared" si="20"/>
        <v>N/A</v>
      </c>
      <c r="E168" s="29">
        <v>20.439291737000001</v>
      </c>
      <c r="F168" s="27" t="str">
        <f t="shared" si="21"/>
        <v>N/A</v>
      </c>
      <c r="G168" s="29">
        <v>22.929281829000001</v>
      </c>
      <c r="H168" s="27" t="str">
        <f t="shared" si="22"/>
        <v>N/A</v>
      </c>
      <c r="I168" s="8">
        <v>-5.25</v>
      </c>
      <c r="J168" s="8">
        <v>12.18</v>
      </c>
      <c r="K168" s="28" t="s">
        <v>734</v>
      </c>
      <c r="L168" s="105" t="str">
        <f t="shared" si="23"/>
        <v>Yes</v>
      </c>
    </row>
    <row r="169" spans="1:12" x14ac:dyDescent="0.2">
      <c r="A169" s="168" t="s">
        <v>1519</v>
      </c>
      <c r="B169" s="22" t="s">
        <v>213</v>
      </c>
      <c r="C169" s="29">
        <v>4542.5751235999996</v>
      </c>
      <c r="D169" s="27" t="str">
        <f t="shared" si="20"/>
        <v>N/A</v>
      </c>
      <c r="E169" s="29">
        <v>4598.2866526999996</v>
      </c>
      <c r="F169" s="27" t="str">
        <f t="shared" si="21"/>
        <v>N/A</v>
      </c>
      <c r="G169" s="29">
        <v>4416.5938125000002</v>
      </c>
      <c r="H169" s="27" t="str">
        <f t="shared" si="22"/>
        <v>N/A</v>
      </c>
      <c r="I169" s="8">
        <v>1.226</v>
      </c>
      <c r="J169" s="8">
        <v>-3.95</v>
      </c>
      <c r="K169" s="28" t="s">
        <v>734</v>
      </c>
      <c r="L169" s="105" t="str">
        <f t="shared" si="23"/>
        <v>Yes</v>
      </c>
    </row>
    <row r="170" spans="1:12" x14ac:dyDescent="0.2">
      <c r="A170" s="174" t="s">
        <v>1520</v>
      </c>
      <c r="B170" s="22" t="s">
        <v>213</v>
      </c>
      <c r="C170" s="29">
        <v>3545.0929078999998</v>
      </c>
      <c r="D170" s="27" t="str">
        <f t="shared" si="20"/>
        <v>N/A</v>
      </c>
      <c r="E170" s="29">
        <v>3391.3629212000001</v>
      </c>
      <c r="F170" s="27" t="str">
        <f t="shared" si="21"/>
        <v>N/A</v>
      </c>
      <c r="G170" s="29">
        <v>3573.1624541000001</v>
      </c>
      <c r="H170" s="27" t="str">
        <f t="shared" si="22"/>
        <v>N/A</v>
      </c>
      <c r="I170" s="8">
        <v>-4.34</v>
      </c>
      <c r="J170" s="8">
        <v>5.3609999999999998</v>
      </c>
      <c r="K170" s="28" t="s">
        <v>734</v>
      </c>
      <c r="L170" s="105" t="str">
        <f t="shared" si="23"/>
        <v>Yes</v>
      </c>
    </row>
    <row r="171" spans="1:12" x14ac:dyDescent="0.2">
      <c r="A171" s="174" t="s">
        <v>1521</v>
      </c>
      <c r="B171" s="22" t="s">
        <v>213</v>
      </c>
      <c r="C171" s="29">
        <v>5861.9615018000004</v>
      </c>
      <c r="D171" s="27" t="str">
        <f t="shared" si="20"/>
        <v>N/A</v>
      </c>
      <c r="E171" s="29">
        <v>6077.7045483000002</v>
      </c>
      <c r="F171" s="27" t="str">
        <f t="shared" si="21"/>
        <v>N/A</v>
      </c>
      <c r="G171" s="29">
        <v>6092.4141546000001</v>
      </c>
      <c r="H171" s="27" t="str">
        <f t="shared" si="22"/>
        <v>N/A</v>
      </c>
      <c r="I171" s="8">
        <v>3.68</v>
      </c>
      <c r="J171" s="8">
        <v>0.24199999999999999</v>
      </c>
      <c r="K171" s="28" t="s">
        <v>734</v>
      </c>
      <c r="L171" s="105" t="str">
        <f t="shared" si="23"/>
        <v>Yes</v>
      </c>
    </row>
    <row r="172" spans="1:12" x14ac:dyDescent="0.2">
      <c r="A172" s="174" t="s">
        <v>1522</v>
      </c>
      <c r="B172" s="22" t="s">
        <v>213</v>
      </c>
      <c r="C172" s="29">
        <v>1683.3792271</v>
      </c>
      <c r="D172" s="27" t="str">
        <f t="shared" si="20"/>
        <v>N/A</v>
      </c>
      <c r="E172" s="29">
        <v>1546.9873697999999</v>
      </c>
      <c r="F172" s="27" t="str">
        <f t="shared" si="21"/>
        <v>N/A</v>
      </c>
      <c r="G172" s="29">
        <v>557.83242222000001</v>
      </c>
      <c r="H172" s="27" t="str">
        <f t="shared" si="22"/>
        <v>N/A</v>
      </c>
      <c r="I172" s="8">
        <v>-8.1</v>
      </c>
      <c r="J172" s="8">
        <v>-63.9</v>
      </c>
      <c r="K172" s="28" t="s">
        <v>734</v>
      </c>
      <c r="L172" s="105" t="str">
        <f t="shared" si="23"/>
        <v>No</v>
      </c>
    </row>
    <row r="173" spans="1:12" x14ac:dyDescent="0.2">
      <c r="A173" s="174" t="s">
        <v>1523</v>
      </c>
      <c r="B173" s="22" t="s">
        <v>213</v>
      </c>
      <c r="C173" s="29">
        <v>423.58011032000002</v>
      </c>
      <c r="D173" s="27" t="str">
        <f t="shared" si="20"/>
        <v>N/A</v>
      </c>
      <c r="E173" s="29">
        <v>401.51517706999999</v>
      </c>
      <c r="F173" s="27" t="str">
        <f t="shared" si="21"/>
        <v>N/A</v>
      </c>
      <c r="G173" s="29">
        <v>337.29215891000001</v>
      </c>
      <c r="H173" s="27" t="str">
        <f t="shared" si="22"/>
        <v>N/A</v>
      </c>
      <c r="I173" s="8">
        <v>-5.21</v>
      </c>
      <c r="J173" s="8">
        <v>-16</v>
      </c>
      <c r="K173" s="28" t="s">
        <v>734</v>
      </c>
      <c r="L173" s="105" t="str">
        <f t="shared" si="23"/>
        <v>Yes</v>
      </c>
    </row>
    <row r="174" spans="1:12" x14ac:dyDescent="0.2">
      <c r="A174" s="168" t="s">
        <v>371</v>
      </c>
      <c r="B174" s="22" t="s">
        <v>213</v>
      </c>
      <c r="C174" s="4">
        <v>14.061431045000001</v>
      </c>
      <c r="D174" s="27" t="str">
        <f t="shared" ref="D174:D203" si="24">IF($B174="N/A","N/A",IF(C174&gt;10,"No",IF(C174&lt;-10,"No","Yes")))</f>
        <v>N/A</v>
      </c>
      <c r="E174" s="4">
        <v>13.583618487000001</v>
      </c>
      <c r="F174" s="27" t="str">
        <f t="shared" ref="F174:F203" si="25">IF($B174="N/A","N/A",IF(E174&gt;10,"No",IF(E174&lt;-10,"No","Yes")))</f>
        <v>N/A</v>
      </c>
      <c r="G174" s="4">
        <v>13.220912262000001</v>
      </c>
      <c r="H174" s="27" t="str">
        <f t="shared" ref="H174:H203" si="26">IF($B174="N/A","N/A",IF(G174&gt;10,"No",IF(G174&lt;-10,"No","Yes")))</f>
        <v>N/A</v>
      </c>
      <c r="I174" s="8">
        <v>-3.4</v>
      </c>
      <c r="J174" s="8">
        <v>-2.67</v>
      </c>
      <c r="K174" s="28" t="s">
        <v>734</v>
      </c>
      <c r="L174" s="105" t="str">
        <f t="shared" ref="L174:L203" si="27">IF(J174="Div by 0", "N/A", IF(K174="N/A","N/A", IF(J174&gt;VALUE(MID(K174,1,2)), "No", IF(J174&lt;-1*VALUE(MID(K174,1,2)), "No", "Yes"))))</f>
        <v>Yes</v>
      </c>
    </row>
    <row r="175" spans="1:12" x14ac:dyDescent="0.2">
      <c r="A175" s="174" t="s">
        <v>480</v>
      </c>
      <c r="B175" s="22" t="s">
        <v>213</v>
      </c>
      <c r="C175" s="4">
        <v>15.474373275</v>
      </c>
      <c r="D175" s="27" t="str">
        <f t="shared" si="24"/>
        <v>N/A</v>
      </c>
      <c r="E175" s="4">
        <v>14.610534456</v>
      </c>
      <c r="F175" s="27" t="str">
        <f t="shared" si="25"/>
        <v>N/A</v>
      </c>
      <c r="G175" s="4">
        <v>16.077608810000001</v>
      </c>
      <c r="H175" s="27" t="str">
        <f t="shared" si="26"/>
        <v>N/A</v>
      </c>
      <c r="I175" s="8">
        <v>-5.58</v>
      </c>
      <c r="J175" s="8">
        <v>10.039999999999999</v>
      </c>
      <c r="K175" s="28" t="s">
        <v>734</v>
      </c>
      <c r="L175" s="105" t="str">
        <f t="shared" si="27"/>
        <v>Yes</v>
      </c>
    </row>
    <row r="176" spans="1:12" x14ac:dyDescent="0.2">
      <c r="A176" s="174" t="s">
        <v>481</v>
      </c>
      <c r="B176" s="22" t="s">
        <v>213</v>
      </c>
      <c r="C176" s="4">
        <v>15.934551073</v>
      </c>
      <c r="D176" s="27" t="str">
        <f t="shared" si="24"/>
        <v>N/A</v>
      </c>
      <c r="E176" s="4">
        <v>15.689312933</v>
      </c>
      <c r="F176" s="27" t="str">
        <f t="shared" si="25"/>
        <v>N/A</v>
      </c>
      <c r="G176" s="4">
        <v>15.432257628</v>
      </c>
      <c r="H176" s="27" t="str">
        <f t="shared" si="26"/>
        <v>N/A</v>
      </c>
      <c r="I176" s="8">
        <v>-1.54</v>
      </c>
      <c r="J176" s="8">
        <v>-1.64</v>
      </c>
      <c r="K176" s="28" t="s">
        <v>734</v>
      </c>
      <c r="L176" s="105" t="str">
        <f t="shared" si="27"/>
        <v>Yes</v>
      </c>
    </row>
    <row r="177" spans="1:12" x14ac:dyDescent="0.2">
      <c r="A177" s="174" t="s">
        <v>482</v>
      </c>
      <c r="B177" s="22" t="s">
        <v>213</v>
      </c>
      <c r="C177" s="4">
        <v>8.2614898913000001</v>
      </c>
      <c r="D177" s="27" t="str">
        <f t="shared" si="24"/>
        <v>N/A</v>
      </c>
      <c r="E177" s="4">
        <v>7.7787039261000004</v>
      </c>
      <c r="F177" s="27" t="str">
        <f t="shared" si="25"/>
        <v>N/A</v>
      </c>
      <c r="G177" s="4">
        <v>6.2288017238000002</v>
      </c>
      <c r="H177" s="27" t="str">
        <f t="shared" si="26"/>
        <v>N/A</v>
      </c>
      <c r="I177" s="8">
        <v>-5.84</v>
      </c>
      <c r="J177" s="8">
        <v>-19.899999999999999</v>
      </c>
      <c r="K177" s="28" t="s">
        <v>734</v>
      </c>
      <c r="L177" s="105" t="str">
        <f t="shared" si="27"/>
        <v>Yes</v>
      </c>
    </row>
    <row r="178" spans="1:12" x14ac:dyDescent="0.2">
      <c r="A178" s="174" t="s">
        <v>483</v>
      </c>
      <c r="B178" s="22" t="s">
        <v>213</v>
      </c>
      <c r="C178" s="4">
        <v>5.6659812657000002</v>
      </c>
      <c r="D178" s="27" t="str">
        <f t="shared" si="24"/>
        <v>N/A</v>
      </c>
      <c r="E178" s="4">
        <v>5.0777590407000002</v>
      </c>
      <c r="F178" s="27" t="str">
        <f t="shared" si="25"/>
        <v>N/A</v>
      </c>
      <c r="G178" s="4">
        <v>4.4837628441000001</v>
      </c>
      <c r="H178" s="27" t="str">
        <f t="shared" si="26"/>
        <v>N/A</v>
      </c>
      <c r="I178" s="8">
        <v>-10.4</v>
      </c>
      <c r="J178" s="8">
        <v>-11.7</v>
      </c>
      <c r="K178" s="28" t="s">
        <v>734</v>
      </c>
      <c r="L178" s="105" t="str">
        <f t="shared" si="27"/>
        <v>Yes</v>
      </c>
    </row>
    <row r="179" spans="1:12" x14ac:dyDescent="0.2">
      <c r="A179" s="168" t="s">
        <v>1524</v>
      </c>
      <c r="B179" s="22" t="s">
        <v>213</v>
      </c>
      <c r="C179" s="4">
        <v>7.7394845037</v>
      </c>
      <c r="D179" s="27" t="str">
        <f t="shared" si="24"/>
        <v>N/A</v>
      </c>
      <c r="E179" s="4">
        <v>7.5858708363999998</v>
      </c>
      <c r="F179" s="27" t="str">
        <f t="shared" si="25"/>
        <v>N/A</v>
      </c>
      <c r="G179" s="4">
        <v>7.3115219282000004</v>
      </c>
      <c r="H179" s="27" t="str">
        <f t="shared" si="26"/>
        <v>N/A</v>
      </c>
      <c r="I179" s="8">
        <v>-1.98</v>
      </c>
      <c r="J179" s="8">
        <v>-3.62</v>
      </c>
      <c r="K179" s="28" t="s">
        <v>734</v>
      </c>
      <c r="L179" s="105" t="str">
        <f t="shared" si="27"/>
        <v>Yes</v>
      </c>
    </row>
    <row r="180" spans="1:12" x14ac:dyDescent="0.2">
      <c r="A180" s="174" t="s">
        <v>1525</v>
      </c>
      <c r="B180" s="22" t="s">
        <v>213</v>
      </c>
      <c r="C180" s="4">
        <v>38.164151940000004</v>
      </c>
      <c r="D180" s="27" t="str">
        <f t="shared" si="24"/>
        <v>N/A</v>
      </c>
      <c r="E180" s="4">
        <v>38.698212533000003</v>
      </c>
      <c r="F180" s="27" t="str">
        <f t="shared" si="25"/>
        <v>N/A</v>
      </c>
      <c r="G180" s="4">
        <v>38.480785077999997</v>
      </c>
      <c r="H180" s="27" t="str">
        <f t="shared" si="26"/>
        <v>N/A</v>
      </c>
      <c r="I180" s="8">
        <v>1.399</v>
      </c>
      <c r="J180" s="8">
        <v>-0.56200000000000006</v>
      </c>
      <c r="K180" s="28" t="s">
        <v>734</v>
      </c>
      <c r="L180" s="105" t="str">
        <f t="shared" si="27"/>
        <v>Yes</v>
      </c>
    </row>
    <row r="181" spans="1:12" x14ac:dyDescent="0.2">
      <c r="A181" s="174" t="s">
        <v>1526</v>
      </c>
      <c r="B181" s="22" t="s">
        <v>213</v>
      </c>
      <c r="C181" s="4">
        <v>3.1665608962</v>
      </c>
      <c r="D181" s="27" t="str">
        <f t="shared" si="24"/>
        <v>N/A</v>
      </c>
      <c r="E181" s="4">
        <v>3.0868493498</v>
      </c>
      <c r="F181" s="27" t="str">
        <f t="shared" si="25"/>
        <v>N/A</v>
      </c>
      <c r="G181" s="4">
        <v>3.0293589786999999</v>
      </c>
      <c r="H181" s="27" t="str">
        <f t="shared" si="26"/>
        <v>N/A</v>
      </c>
      <c r="I181" s="8">
        <v>-2.52</v>
      </c>
      <c r="J181" s="8">
        <v>-1.86</v>
      </c>
      <c r="K181" s="28" t="s">
        <v>734</v>
      </c>
      <c r="L181" s="105" t="str">
        <f t="shared" si="27"/>
        <v>Yes</v>
      </c>
    </row>
    <row r="182" spans="1:12" x14ac:dyDescent="0.2">
      <c r="A182" s="174" t="s">
        <v>1527</v>
      </c>
      <c r="B182" s="22" t="s">
        <v>213</v>
      </c>
      <c r="C182" s="4">
        <v>0</v>
      </c>
      <c r="D182" s="27" t="str">
        <f t="shared" si="24"/>
        <v>N/A</v>
      </c>
      <c r="E182" s="4">
        <v>0</v>
      </c>
      <c r="F182" s="27" t="str">
        <f t="shared" si="25"/>
        <v>N/A</v>
      </c>
      <c r="G182" s="4">
        <v>0</v>
      </c>
      <c r="H182" s="27" t="str">
        <f t="shared" si="26"/>
        <v>N/A</v>
      </c>
      <c r="I182" s="8" t="s">
        <v>1748</v>
      </c>
      <c r="J182" s="8" t="s">
        <v>1748</v>
      </c>
      <c r="K182" s="28" t="s">
        <v>734</v>
      </c>
      <c r="L182" s="105" t="str">
        <f t="shared" si="27"/>
        <v>N/A</v>
      </c>
    </row>
    <row r="183" spans="1:12" x14ac:dyDescent="0.2">
      <c r="A183" s="174" t="s">
        <v>1528</v>
      </c>
      <c r="B183" s="22" t="s">
        <v>213</v>
      </c>
      <c r="C183" s="4">
        <v>0</v>
      </c>
      <c r="D183" s="27" t="str">
        <f t="shared" si="24"/>
        <v>N/A</v>
      </c>
      <c r="E183" s="4">
        <v>0</v>
      </c>
      <c r="F183" s="27" t="str">
        <f t="shared" si="25"/>
        <v>N/A</v>
      </c>
      <c r="G183" s="4">
        <v>0</v>
      </c>
      <c r="H183" s="27" t="str">
        <f t="shared" si="26"/>
        <v>N/A</v>
      </c>
      <c r="I183" s="8" t="s">
        <v>1748</v>
      </c>
      <c r="J183" s="8" t="s">
        <v>1748</v>
      </c>
      <c r="K183" s="28" t="s">
        <v>734</v>
      </c>
      <c r="L183" s="105" t="str">
        <f t="shared" si="27"/>
        <v>N/A</v>
      </c>
    </row>
    <row r="184" spans="1:12" x14ac:dyDescent="0.2">
      <c r="A184" s="168" t="s">
        <v>97</v>
      </c>
      <c r="B184" s="22" t="s">
        <v>213</v>
      </c>
      <c r="C184" s="4">
        <v>52.194610099999998</v>
      </c>
      <c r="D184" s="27" t="str">
        <f t="shared" si="24"/>
        <v>N/A</v>
      </c>
      <c r="E184" s="4">
        <v>47.582189110999998</v>
      </c>
      <c r="F184" s="27" t="str">
        <f t="shared" si="25"/>
        <v>N/A</v>
      </c>
      <c r="G184" s="4">
        <v>45.144161339</v>
      </c>
      <c r="H184" s="27" t="str">
        <f t="shared" si="26"/>
        <v>N/A</v>
      </c>
      <c r="I184" s="8">
        <v>-8.84</v>
      </c>
      <c r="J184" s="8">
        <v>-5.12</v>
      </c>
      <c r="K184" s="28" t="s">
        <v>734</v>
      </c>
      <c r="L184" s="105" t="str">
        <f t="shared" si="27"/>
        <v>Yes</v>
      </c>
    </row>
    <row r="185" spans="1:12" x14ac:dyDescent="0.2">
      <c r="A185" s="174" t="s">
        <v>484</v>
      </c>
      <c r="B185" s="22" t="s">
        <v>213</v>
      </c>
      <c r="C185" s="4">
        <v>34.030998650000001</v>
      </c>
      <c r="D185" s="27" t="str">
        <f t="shared" si="24"/>
        <v>N/A</v>
      </c>
      <c r="E185" s="4">
        <v>22.669006334999999</v>
      </c>
      <c r="F185" s="27" t="str">
        <f t="shared" si="25"/>
        <v>N/A</v>
      </c>
      <c r="G185" s="4">
        <v>21.678028316999999</v>
      </c>
      <c r="H185" s="27" t="str">
        <f t="shared" si="26"/>
        <v>N/A</v>
      </c>
      <c r="I185" s="8">
        <v>-33.4</v>
      </c>
      <c r="J185" s="8">
        <v>-4.37</v>
      </c>
      <c r="K185" s="28" t="s">
        <v>734</v>
      </c>
      <c r="L185" s="105" t="str">
        <f t="shared" si="27"/>
        <v>Yes</v>
      </c>
    </row>
    <row r="186" spans="1:12" x14ac:dyDescent="0.2">
      <c r="A186" s="174" t="s">
        <v>485</v>
      </c>
      <c r="B186" s="22" t="s">
        <v>213</v>
      </c>
      <c r="C186" s="4">
        <v>62.171306770999998</v>
      </c>
      <c r="D186" s="27" t="str">
        <f t="shared" si="24"/>
        <v>N/A</v>
      </c>
      <c r="E186" s="4">
        <v>59.076619276000002</v>
      </c>
      <c r="F186" s="27" t="str">
        <f t="shared" si="25"/>
        <v>N/A</v>
      </c>
      <c r="G186" s="4">
        <v>57.789780231000002</v>
      </c>
      <c r="H186" s="27" t="str">
        <f t="shared" si="26"/>
        <v>N/A</v>
      </c>
      <c r="I186" s="8">
        <v>-4.9800000000000004</v>
      </c>
      <c r="J186" s="8">
        <v>-2.1800000000000002</v>
      </c>
      <c r="K186" s="28" t="s">
        <v>734</v>
      </c>
      <c r="L186" s="105" t="str">
        <f t="shared" si="27"/>
        <v>Yes</v>
      </c>
    </row>
    <row r="187" spans="1:12" x14ac:dyDescent="0.2">
      <c r="A187" s="174" t="s">
        <v>486</v>
      </c>
      <c r="B187" s="22" t="s">
        <v>213</v>
      </c>
      <c r="C187" s="4">
        <v>38.349219841</v>
      </c>
      <c r="D187" s="27" t="str">
        <f t="shared" si="24"/>
        <v>N/A</v>
      </c>
      <c r="E187" s="4">
        <v>34.730090558000001</v>
      </c>
      <c r="F187" s="27" t="str">
        <f t="shared" si="25"/>
        <v>N/A</v>
      </c>
      <c r="G187" s="4">
        <v>27.546120799000001</v>
      </c>
      <c r="H187" s="27" t="str">
        <f t="shared" si="26"/>
        <v>N/A</v>
      </c>
      <c r="I187" s="8">
        <v>-9.44</v>
      </c>
      <c r="J187" s="8">
        <v>-20.7</v>
      </c>
      <c r="K187" s="28" t="s">
        <v>734</v>
      </c>
      <c r="L187" s="105" t="str">
        <f t="shared" si="27"/>
        <v>Yes</v>
      </c>
    </row>
    <row r="188" spans="1:12" x14ac:dyDescent="0.2">
      <c r="A188" s="174" t="s">
        <v>487</v>
      </c>
      <c r="B188" s="22" t="s">
        <v>213</v>
      </c>
      <c r="C188" s="4">
        <v>27.948040079999998</v>
      </c>
      <c r="D188" s="27" t="str">
        <f t="shared" si="24"/>
        <v>N/A</v>
      </c>
      <c r="E188" s="4">
        <v>23.605646117999999</v>
      </c>
      <c r="F188" s="27" t="str">
        <f t="shared" si="25"/>
        <v>N/A</v>
      </c>
      <c r="G188" s="4">
        <v>21.927028958000001</v>
      </c>
      <c r="H188" s="27" t="str">
        <f t="shared" si="26"/>
        <v>N/A</v>
      </c>
      <c r="I188" s="8">
        <v>-15.5</v>
      </c>
      <c r="J188" s="8">
        <v>-7.11</v>
      </c>
      <c r="K188" s="28" t="s">
        <v>734</v>
      </c>
      <c r="L188" s="105" t="str">
        <f t="shared" si="27"/>
        <v>Yes</v>
      </c>
    </row>
    <row r="189" spans="1:12" x14ac:dyDescent="0.2">
      <c r="A189" s="168" t="s">
        <v>118</v>
      </c>
      <c r="B189" s="22" t="s">
        <v>213</v>
      </c>
      <c r="C189" s="4">
        <v>79.375966528000006</v>
      </c>
      <c r="D189" s="27" t="str">
        <f t="shared" si="24"/>
        <v>N/A</v>
      </c>
      <c r="E189" s="4">
        <v>78.807337462999996</v>
      </c>
      <c r="F189" s="27" t="str">
        <f t="shared" si="25"/>
        <v>N/A</v>
      </c>
      <c r="G189" s="4">
        <v>75.552956279</v>
      </c>
      <c r="H189" s="27" t="str">
        <f t="shared" si="26"/>
        <v>N/A</v>
      </c>
      <c r="I189" s="8">
        <v>-0.71599999999999997</v>
      </c>
      <c r="J189" s="8">
        <v>-4.13</v>
      </c>
      <c r="K189" s="28" t="s">
        <v>734</v>
      </c>
      <c r="L189" s="105" t="str">
        <f t="shared" si="27"/>
        <v>Yes</v>
      </c>
    </row>
    <row r="190" spans="1:12" x14ac:dyDescent="0.2">
      <c r="A190" s="174" t="s">
        <v>488</v>
      </c>
      <c r="B190" s="22" t="s">
        <v>213</v>
      </c>
      <c r="C190" s="4">
        <v>79.783361709999994</v>
      </c>
      <c r="D190" s="27" t="str">
        <f t="shared" si="24"/>
        <v>N/A</v>
      </c>
      <c r="E190" s="4">
        <v>80.378015048999998</v>
      </c>
      <c r="F190" s="27" t="str">
        <f t="shared" si="25"/>
        <v>N/A</v>
      </c>
      <c r="G190" s="4">
        <v>80.068919019999996</v>
      </c>
      <c r="H190" s="27" t="str">
        <f t="shared" si="26"/>
        <v>N/A</v>
      </c>
      <c r="I190" s="8">
        <v>0.74529999999999996</v>
      </c>
      <c r="J190" s="8">
        <v>-0.38500000000000001</v>
      </c>
      <c r="K190" s="28" t="s">
        <v>734</v>
      </c>
      <c r="L190" s="105" t="str">
        <f t="shared" si="27"/>
        <v>Yes</v>
      </c>
    </row>
    <row r="191" spans="1:12" x14ac:dyDescent="0.2">
      <c r="A191" s="174" t="s">
        <v>489</v>
      </c>
      <c r="B191" s="22" t="s">
        <v>213</v>
      </c>
      <c r="C191" s="4">
        <v>86.621530269000004</v>
      </c>
      <c r="D191" s="27" t="str">
        <f t="shared" si="24"/>
        <v>N/A</v>
      </c>
      <c r="E191" s="4">
        <v>87.615919695000002</v>
      </c>
      <c r="F191" s="27" t="str">
        <f t="shared" si="25"/>
        <v>N/A</v>
      </c>
      <c r="G191" s="4">
        <v>86.534489180999998</v>
      </c>
      <c r="H191" s="27" t="str">
        <f t="shared" si="26"/>
        <v>N/A</v>
      </c>
      <c r="I191" s="8">
        <v>1.1479999999999999</v>
      </c>
      <c r="J191" s="8">
        <v>-1.23</v>
      </c>
      <c r="K191" s="28" t="s">
        <v>734</v>
      </c>
      <c r="L191" s="105" t="str">
        <f t="shared" si="27"/>
        <v>Yes</v>
      </c>
    </row>
    <row r="192" spans="1:12" x14ac:dyDescent="0.2">
      <c r="A192" s="174" t="s">
        <v>490</v>
      </c>
      <c r="B192" s="22" t="s">
        <v>213</v>
      </c>
      <c r="C192" s="4">
        <v>59.791451641999998</v>
      </c>
      <c r="D192" s="27" t="str">
        <f t="shared" si="24"/>
        <v>N/A</v>
      </c>
      <c r="E192" s="4">
        <v>55.146009634999999</v>
      </c>
      <c r="F192" s="27" t="str">
        <f t="shared" si="25"/>
        <v>N/A</v>
      </c>
      <c r="G192" s="4">
        <v>44.306558664000001</v>
      </c>
      <c r="H192" s="27" t="str">
        <f t="shared" si="26"/>
        <v>N/A</v>
      </c>
      <c r="I192" s="8">
        <v>-7.77</v>
      </c>
      <c r="J192" s="8">
        <v>-19.7</v>
      </c>
      <c r="K192" s="28" t="s">
        <v>734</v>
      </c>
      <c r="L192" s="105" t="str">
        <f t="shared" si="27"/>
        <v>Yes</v>
      </c>
    </row>
    <row r="193" spans="1:12" x14ac:dyDescent="0.2">
      <c r="A193" s="174" t="s">
        <v>491</v>
      </c>
      <c r="B193" s="22" t="s">
        <v>213</v>
      </c>
      <c r="C193" s="4">
        <v>52.018669017000001</v>
      </c>
      <c r="D193" s="27" t="str">
        <f t="shared" si="24"/>
        <v>N/A</v>
      </c>
      <c r="E193" s="4">
        <v>47.573543188999999</v>
      </c>
      <c r="F193" s="27" t="str">
        <f t="shared" si="25"/>
        <v>N/A</v>
      </c>
      <c r="G193" s="4">
        <v>42.716632781999998</v>
      </c>
      <c r="H193" s="27" t="str">
        <f t="shared" si="26"/>
        <v>N/A</v>
      </c>
      <c r="I193" s="8">
        <v>-8.5500000000000007</v>
      </c>
      <c r="J193" s="8">
        <v>-10.199999999999999</v>
      </c>
      <c r="K193" s="28" t="s">
        <v>734</v>
      </c>
      <c r="L193" s="105" t="str">
        <f t="shared" si="27"/>
        <v>Yes</v>
      </c>
    </row>
    <row r="194" spans="1:12" x14ac:dyDescent="0.2">
      <c r="A194" s="168" t="s">
        <v>1529</v>
      </c>
      <c r="B194" s="22" t="s">
        <v>213</v>
      </c>
      <c r="C194" s="23">
        <v>7.2394950094999997</v>
      </c>
      <c r="D194" s="27" t="str">
        <f t="shared" si="24"/>
        <v>N/A</v>
      </c>
      <c r="E194" s="23">
        <v>7.4277036398999998</v>
      </c>
      <c r="F194" s="27" t="str">
        <f t="shared" si="25"/>
        <v>N/A</v>
      </c>
      <c r="G194" s="23">
        <v>7.2762899439000002</v>
      </c>
      <c r="H194" s="27" t="str">
        <f t="shared" si="26"/>
        <v>N/A</v>
      </c>
      <c r="I194" s="8">
        <v>2.6</v>
      </c>
      <c r="J194" s="8">
        <v>-2.04</v>
      </c>
      <c r="K194" s="28" t="s">
        <v>734</v>
      </c>
      <c r="L194" s="105" t="str">
        <f t="shared" si="27"/>
        <v>Yes</v>
      </c>
    </row>
    <row r="195" spans="1:12" x14ac:dyDescent="0.2">
      <c r="A195" s="174" t="s">
        <v>1530</v>
      </c>
      <c r="B195" s="22" t="s">
        <v>213</v>
      </c>
      <c r="C195" s="23">
        <v>1.2054443707</v>
      </c>
      <c r="D195" s="27" t="str">
        <f t="shared" si="24"/>
        <v>N/A</v>
      </c>
      <c r="E195" s="23">
        <v>1.2752162849999999</v>
      </c>
      <c r="F195" s="27" t="str">
        <f t="shared" si="25"/>
        <v>N/A</v>
      </c>
      <c r="G195" s="23">
        <v>1.1764048085000001</v>
      </c>
      <c r="H195" s="27" t="str">
        <f t="shared" si="26"/>
        <v>N/A</v>
      </c>
      <c r="I195" s="8">
        <v>5.7880000000000003</v>
      </c>
      <c r="J195" s="8">
        <v>-7.75</v>
      </c>
      <c r="K195" s="28" t="s">
        <v>734</v>
      </c>
      <c r="L195" s="105" t="str">
        <f t="shared" si="27"/>
        <v>Yes</v>
      </c>
    </row>
    <row r="196" spans="1:12" x14ac:dyDescent="0.2">
      <c r="A196" s="174" t="s">
        <v>1531</v>
      </c>
      <c r="B196" s="22" t="s">
        <v>213</v>
      </c>
      <c r="C196" s="23">
        <v>9.1427705627999991</v>
      </c>
      <c r="D196" s="27" t="str">
        <f t="shared" si="24"/>
        <v>N/A</v>
      </c>
      <c r="E196" s="23">
        <v>9.2937461760000009</v>
      </c>
      <c r="F196" s="27" t="str">
        <f t="shared" si="25"/>
        <v>N/A</v>
      </c>
      <c r="G196" s="23">
        <v>9.1876110855000004</v>
      </c>
      <c r="H196" s="27" t="str">
        <f t="shared" si="26"/>
        <v>N/A</v>
      </c>
      <c r="I196" s="8">
        <v>1.651</v>
      </c>
      <c r="J196" s="8">
        <v>-1.1399999999999999</v>
      </c>
      <c r="K196" s="28" t="s">
        <v>734</v>
      </c>
      <c r="L196" s="105" t="str">
        <f t="shared" si="27"/>
        <v>Yes</v>
      </c>
    </row>
    <row r="197" spans="1:12" x14ac:dyDescent="0.2">
      <c r="A197" s="174" t="s">
        <v>1532</v>
      </c>
      <c r="B197" s="22" t="s">
        <v>213</v>
      </c>
      <c r="C197" s="23">
        <v>3.9796068345000002</v>
      </c>
      <c r="D197" s="27" t="str">
        <f t="shared" si="24"/>
        <v>N/A</v>
      </c>
      <c r="E197" s="23">
        <v>4.003632401</v>
      </c>
      <c r="F197" s="27" t="str">
        <f t="shared" si="25"/>
        <v>N/A</v>
      </c>
      <c r="G197" s="23">
        <v>3.9226991244999998</v>
      </c>
      <c r="H197" s="27" t="str">
        <f t="shared" si="26"/>
        <v>N/A</v>
      </c>
      <c r="I197" s="8">
        <v>0.60370000000000001</v>
      </c>
      <c r="J197" s="8">
        <v>-2.02</v>
      </c>
      <c r="K197" s="28" t="s">
        <v>734</v>
      </c>
      <c r="L197" s="105" t="str">
        <f t="shared" si="27"/>
        <v>Yes</v>
      </c>
    </row>
    <row r="198" spans="1:12" x14ac:dyDescent="0.2">
      <c r="A198" s="174" t="s">
        <v>1533</v>
      </c>
      <c r="B198" s="22" t="s">
        <v>213</v>
      </c>
      <c r="C198" s="23">
        <v>3.4544930876</v>
      </c>
      <c r="D198" s="27" t="str">
        <f t="shared" si="24"/>
        <v>N/A</v>
      </c>
      <c r="E198" s="23">
        <v>3.6783517835000001</v>
      </c>
      <c r="F198" s="27" t="str">
        <f t="shared" si="25"/>
        <v>N/A</v>
      </c>
      <c r="G198" s="23">
        <v>3.6354166666999999</v>
      </c>
      <c r="H198" s="27" t="str">
        <f t="shared" si="26"/>
        <v>N/A</v>
      </c>
      <c r="I198" s="8">
        <v>6.48</v>
      </c>
      <c r="J198" s="8">
        <v>-1.17</v>
      </c>
      <c r="K198" s="28" t="s">
        <v>734</v>
      </c>
      <c r="L198" s="105" t="str">
        <f t="shared" si="27"/>
        <v>Yes</v>
      </c>
    </row>
    <row r="199" spans="1:12" x14ac:dyDescent="0.2">
      <c r="A199" s="168" t="s">
        <v>1534</v>
      </c>
      <c r="B199" s="22" t="s">
        <v>213</v>
      </c>
      <c r="C199" s="23">
        <v>254.11823892000001</v>
      </c>
      <c r="D199" s="27" t="str">
        <f t="shared" si="24"/>
        <v>N/A</v>
      </c>
      <c r="E199" s="23">
        <v>242.11802324000001</v>
      </c>
      <c r="F199" s="27" t="str">
        <f t="shared" si="25"/>
        <v>N/A</v>
      </c>
      <c r="G199" s="23">
        <v>250.64600057999999</v>
      </c>
      <c r="H199" s="27" t="str">
        <f t="shared" si="26"/>
        <v>N/A</v>
      </c>
      <c r="I199" s="8">
        <v>-4.72</v>
      </c>
      <c r="J199" s="8">
        <v>3.5219999999999998</v>
      </c>
      <c r="K199" s="28" t="s">
        <v>734</v>
      </c>
      <c r="L199" s="105" t="str">
        <f t="shared" si="27"/>
        <v>Yes</v>
      </c>
    </row>
    <row r="200" spans="1:12" x14ac:dyDescent="0.2">
      <c r="A200" s="174" t="s">
        <v>1535</v>
      </c>
      <c r="B200" s="22" t="s">
        <v>213</v>
      </c>
      <c r="C200" s="23">
        <v>257.83170525000003</v>
      </c>
      <c r="D200" s="27" t="str">
        <f t="shared" si="24"/>
        <v>N/A</v>
      </c>
      <c r="E200" s="23">
        <v>243.29885102</v>
      </c>
      <c r="F200" s="27" t="str">
        <f t="shared" si="25"/>
        <v>N/A</v>
      </c>
      <c r="G200" s="23">
        <v>252.85964024</v>
      </c>
      <c r="H200" s="27" t="str">
        <f t="shared" si="26"/>
        <v>N/A</v>
      </c>
      <c r="I200" s="8">
        <v>-5.64</v>
      </c>
      <c r="J200" s="8">
        <v>3.93</v>
      </c>
      <c r="K200" s="28" t="s">
        <v>734</v>
      </c>
      <c r="L200" s="105" t="str">
        <f t="shared" si="27"/>
        <v>Yes</v>
      </c>
    </row>
    <row r="201" spans="1:12" x14ac:dyDescent="0.2">
      <c r="A201" s="174" t="s">
        <v>1536</v>
      </c>
      <c r="B201" s="22" t="s">
        <v>213</v>
      </c>
      <c r="C201" s="23">
        <v>243.60113276999999</v>
      </c>
      <c r="D201" s="27" t="str">
        <f t="shared" si="24"/>
        <v>N/A</v>
      </c>
      <c r="E201" s="23">
        <v>238.70524211</v>
      </c>
      <c r="F201" s="27" t="str">
        <f t="shared" si="25"/>
        <v>N/A</v>
      </c>
      <c r="G201" s="23">
        <v>244.29063267999999</v>
      </c>
      <c r="H201" s="27" t="str">
        <f t="shared" si="26"/>
        <v>N/A</v>
      </c>
      <c r="I201" s="8">
        <v>-2.0099999999999998</v>
      </c>
      <c r="J201" s="8">
        <v>2.34</v>
      </c>
      <c r="K201" s="28" t="s">
        <v>734</v>
      </c>
      <c r="L201" s="105" t="str">
        <f t="shared" si="27"/>
        <v>Yes</v>
      </c>
    </row>
    <row r="202" spans="1:12" x14ac:dyDescent="0.2">
      <c r="A202" s="174" t="s">
        <v>1537</v>
      </c>
      <c r="B202" s="22" t="s">
        <v>213</v>
      </c>
      <c r="C202" s="23" t="s">
        <v>1748</v>
      </c>
      <c r="D202" s="27" t="str">
        <f t="shared" si="24"/>
        <v>N/A</v>
      </c>
      <c r="E202" s="23" t="s">
        <v>1748</v>
      </c>
      <c r="F202" s="27" t="str">
        <f t="shared" si="25"/>
        <v>N/A</v>
      </c>
      <c r="G202" s="23" t="s">
        <v>1748</v>
      </c>
      <c r="H202" s="27" t="str">
        <f t="shared" si="26"/>
        <v>N/A</v>
      </c>
      <c r="I202" s="8" t="s">
        <v>1748</v>
      </c>
      <c r="J202" s="8" t="s">
        <v>1748</v>
      </c>
      <c r="K202" s="28" t="s">
        <v>734</v>
      </c>
      <c r="L202" s="105" t="str">
        <f t="shared" si="27"/>
        <v>N/A</v>
      </c>
    </row>
    <row r="203" spans="1:12" x14ac:dyDescent="0.2">
      <c r="A203" s="174" t="s">
        <v>1538</v>
      </c>
      <c r="B203" s="22" t="s">
        <v>213</v>
      </c>
      <c r="C203" s="23" t="s">
        <v>1748</v>
      </c>
      <c r="D203" s="27" t="str">
        <f t="shared" si="24"/>
        <v>N/A</v>
      </c>
      <c r="E203" s="23" t="s">
        <v>1748</v>
      </c>
      <c r="F203" s="27" t="str">
        <f t="shared" si="25"/>
        <v>N/A</v>
      </c>
      <c r="G203" s="23" t="s">
        <v>1748</v>
      </c>
      <c r="H203" s="27" t="str">
        <f t="shared" si="26"/>
        <v>N/A</v>
      </c>
      <c r="I203" s="8" t="s">
        <v>1748</v>
      </c>
      <c r="J203" s="8" t="s">
        <v>1748</v>
      </c>
      <c r="K203" s="28" t="s">
        <v>734</v>
      </c>
      <c r="L203" s="105" t="str">
        <f t="shared" si="27"/>
        <v>N/A</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20</v>
      </c>
      <c r="H204" s="27" t="str">
        <f t="shared" ref="H204:H214" si="30">IF($B204="N/A","N/A",IF(G204&gt;10,"No",IF(G204&lt;-10,"No","Yes")))</f>
        <v>N/A</v>
      </c>
      <c r="I204" s="8">
        <v>0</v>
      </c>
      <c r="J204" s="8">
        <v>81.819999999999993</v>
      </c>
      <c r="K204" s="10" t="s">
        <v>213</v>
      </c>
      <c r="L204" s="105" t="str">
        <f t="shared" ref="L204:L214" si="31">IF(J204="Div by 0", "N/A", IF(K204="N/A","N/A", IF(J204&gt;VALUE(MID(K204,1,2)), "No", IF(J204&lt;-1*VALUE(MID(K204,1,2)), "No", "Yes"))))</f>
        <v>N/A</v>
      </c>
    </row>
    <row r="205" spans="1:12" x14ac:dyDescent="0.2">
      <c r="A205" s="168" t="s">
        <v>128</v>
      </c>
      <c r="B205" s="22" t="s">
        <v>213</v>
      </c>
      <c r="C205" s="23">
        <v>60</v>
      </c>
      <c r="D205" s="27" t="str">
        <f t="shared" si="28"/>
        <v>N/A</v>
      </c>
      <c r="E205" s="23">
        <v>67</v>
      </c>
      <c r="F205" s="27" t="str">
        <f t="shared" si="29"/>
        <v>N/A</v>
      </c>
      <c r="G205" s="23">
        <v>71</v>
      </c>
      <c r="H205" s="27" t="str">
        <f t="shared" si="30"/>
        <v>N/A</v>
      </c>
      <c r="I205" s="8">
        <v>11.67</v>
      </c>
      <c r="J205" s="8">
        <v>5.97</v>
      </c>
      <c r="K205" s="10" t="s">
        <v>213</v>
      </c>
      <c r="L205" s="105" t="str">
        <f t="shared" si="31"/>
        <v>N/A</v>
      </c>
    </row>
    <row r="206" spans="1:12" ht="25.5" x14ac:dyDescent="0.2">
      <c r="A206" s="168" t="s">
        <v>1586</v>
      </c>
      <c r="B206" s="22" t="s">
        <v>213</v>
      </c>
      <c r="C206" s="23">
        <v>28</v>
      </c>
      <c r="D206" s="27" t="str">
        <f t="shared" si="28"/>
        <v>N/A</v>
      </c>
      <c r="E206" s="23">
        <v>38</v>
      </c>
      <c r="F206" s="27" t="str">
        <f t="shared" si="29"/>
        <v>N/A</v>
      </c>
      <c r="G206" s="23">
        <v>35</v>
      </c>
      <c r="H206" s="27" t="str">
        <f t="shared" si="30"/>
        <v>N/A</v>
      </c>
      <c r="I206" s="8">
        <v>35.71</v>
      </c>
      <c r="J206" s="8">
        <v>-7.89</v>
      </c>
      <c r="K206" s="10" t="s">
        <v>213</v>
      </c>
      <c r="L206" s="105" t="str">
        <f t="shared" si="31"/>
        <v>N/A</v>
      </c>
    </row>
    <row r="207" spans="1:12" ht="25.5" x14ac:dyDescent="0.2">
      <c r="A207" s="168" t="s">
        <v>1539</v>
      </c>
      <c r="B207" s="22" t="s">
        <v>213</v>
      </c>
      <c r="C207" s="23">
        <v>0</v>
      </c>
      <c r="D207" s="27" t="str">
        <f t="shared" si="28"/>
        <v>N/A</v>
      </c>
      <c r="E207" s="23">
        <v>0</v>
      </c>
      <c r="F207" s="27" t="str">
        <f t="shared" si="29"/>
        <v>N/A</v>
      </c>
      <c r="G207" s="23">
        <v>11</v>
      </c>
      <c r="H207" s="27" t="str">
        <f t="shared" si="30"/>
        <v>N/A</v>
      </c>
      <c r="I207" s="8" t="s">
        <v>1748</v>
      </c>
      <c r="J207" s="8" t="s">
        <v>1748</v>
      </c>
      <c r="K207" s="10" t="s">
        <v>213</v>
      </c>
      <c r="L207" s="105" t="str">
        <f t="shared" si="31"/>
        <v>N/A</v>
      </c>
    </row>
    <row r="208" spans="1:12" x14ac:dyDescent="0.2">
      <c r="A208" s="168" t="s">
        <v>1587</v>
      </c>
      <c r="B208" s="22" t="s">
        <v>213</v>
      </c>
      <c r="C208" s="23">
        <v>60</v>
      </c>
      <c r="D208" s="27" t="str">
        <f t="shared" si="28"/>
        <v>N/A</v>
      </c>
      <c r="E208" s="23">
        <v>62</v>
      </c>
      <c r="F208" s="27" t="str">
        <f t="shared" si="29"/>
        <v>N/A</v>
      </c>
      <c r="G208" s="23">
        <v>86</v>
      </c>
      <c r="H208" s="27" t="str">
        <f t="shared" si="30"/>
        <v>N/A</v>
      </c>
      <c r="I208" s="8">
        <v>3.3330000000000002</v>
      </c>
      <c r="J208" s="8">
        <v>38.71</v>
      </c>
      <c r="K208" s="10" t="s">
        <v>213</v>
      </c>
      <c r="L208" s="105" t="str">
        <f t="shared" si="31"/>
        <v>N/A</v>
      </c>
    </row>
    <row r="209" spans="1:12" x14ac:dyDescent="0.2">
      <c r="A209" s="168" t="s">
        <v>1588</v>
      </c>
      <c r="B209" s="22" t="s">
        <v>213</v>
      </c>
      <c r="C209" s="23">
        <v>20</v>
      </c>
      <c r="D209" s="27" t="str">
        <f t="shared" si="28"/>
        <v>N/A</v>
      </c>
      <c r="E209" s="23">
        <v>64</v>
      </c>
      <c r="F209" s="27" t="str">
        <f t="shared" si="29"/>
        <v>N/A</v>
      </c>
      <c r="G209" s="23">
        <v>109</v>
      </c>
      <c r="H209" s="27" t="str">
        <f t="shared" si="30"/>
        <v>N/A</v>
      </c>
      <c r="I209" s="8">
        <v>220</v>
      </c>
      <c r="J209" s="8">
        <v>70.31</v>
      </c>
      <c r="K209" s="10" t="s">
        <v>213</v>
      </c>
      <c r="L209" s="105" t="str">
        <f t="shared" si="31"/>
        <v>N/A</v>
      </c>
    </row>
    <row r="210" spans="1:12" x14ac:dyDescent="0.2">
      <c r="A210" s="168" t="s">
        <v>125</v>
      </c>
      <c r="B210" s="22" t="s">
        <v>213</v>
      </c>
      <c r="C210" s="29">
        <v>3580445</v>
      </c>
      <c r="D210" s="27" t="str">
        <f t="shared" si="28"/>
        <v>N/A</v>
      </c>
      <c r="E210" s="29">
        <v>2729335</v>
      </c>
      <c r="F210" s="27" t="str">
        <f t="shared" si="29"/>
        <v>N/A</v>
      </c>
      <c r="G210" s="29">
        <v>3641244</v>
      </c>
      <c r="H210" s="27" t="str">
        <f t="shared" si="30"/>
        <v>N/A</v>
      </c>
      <c r="I210" s="8">
        <v>-23.8</v>
      </c>
      <c r="J210" s="8">
        <v>33.409999999999997</v>
      </c>
      <c r="K210" s="10" t="s">
        <v>213</v>
      </c>
      <c r="L210" s="105" t="str">
        <f t="shared" si="31"/>
        <v>N/A</v>
      </c>
    </row>
    <row r="211" spans="1:12" x14ac:dyDescent="0.2">
      <c r="A211" s="168" t="s">
        <v>1589</v>
      </c>
      <c r="B211" s="22" t="s">
        <v>213</v>
      </c>
      <c r="C211" s="29">
        <v>3550408</v>
      </c>
      <c r="D211" s="27" t="str">
        <f t="shared" si="28"/>
        <v>N/A</v>
      </c>
      <c r="E211" s="29">
        <v>2477908</v>
      </c>
      <c r="F211" s="27" t="str">
        <f t="shared" si="29"/>
        <v>N/A</v>
      </c>
      <c r="G211" s="29">
        <v>2759517</v>
      </c>
      <c r="H211" s="27" t="str">
        <f t="shared" si="30"/>
        <v>N/A</v>
      </c>
      <c r="I211" s="8">
        <v>-30.2</v>
      </c>
      <c r="J211" s="8">
        <v>11.36</v>
      </c>
      <c r="K211" s="10" t="s">
        <v>213</v>
      </c>
      <c r="L211" s="105" t="str">
        <f t="shared" si="31"/>
        <v>N/A</v>
      </c>
    </row>
    <row r="212" spans="1:12" x14ac:dyDescent="0.2">
      <c r="A212" s="168" t="s">
        <v>1540</v>
      </c>
      <c r="B212" s="22" t="s">
        <v>213</v>
      </c>
      <c r="C212" s="29">
        <v>187177</v>
      </c>
      <c r="D212" s="27" t="str">
        <f t="shared" si="28"/>
        <v>N/A</v>
      </c>
      <c r="E212" s="29">
        <v>172681</v>
      </c>
      <c r="F212" s="27" t="str">
        <f t="shared" si="29"/>
        <v>N/A</v>
      </c>
      <c r="G212" s="29">
        <v>202776</v>
      </c>
      <c r="H212" s="27" t="str">
        <f t="shared" si="30"/>
        <v>N/A</v>
      </c>
      <c r="I212" s="8">
        <v>-7.74</v>
      </c>
      <c r="J212" s="8">
        <v>17.43</v>
      </c>
      <c r="K212" s="10" t="s">
        <v>213</v>
      </c>
      <c r="L212" s="105" t="str">
        <f t="shared" si="31"/>
        <v>N/A</v>
      </c>
    </row>
    <row r="213" spans="1:12" x14ac:dyDescent="0.2">
      <c r="A213" s="168" t="s">
        <v>1590</v>
      </c>
      <c r="B213" s="22" t="s">
        <v>213</v>
      </c>
      <c r="C213" s="29">
        <v>1374713</v>
      </c>
      <c r="D213" s="27" t="str">
        <f t="shared" si="28"/>
        <v>N/A</v>
      </c>
      <c r="E213" s="29">
        <v>1810462</v>
      </c>
      <c r="F213" s="27" t="str">
        <f t="shared" si="29"/>
        <v>N/A</v>
      </c>
      <c r="G213" s="29">
        <v>2729006</v>
      </c>
      <c r="H213" s="27" t="str">
        <f t="shared" si="30"/>
        <v>N/A</v>
      </c>
      <c r="I213" s="8">
        <v>31.7</v>
      </c>
      <c r="J213" s="8">
        <v>50.74</v>
      </c>
      <c r="K213" s="10" t="s">
        <v>213</v>
      </c>
      <c r="L213" s="105" t="str">
        <f t="shared" si="31"/>
        <v>N/A</v>
      </c>
    </row>
    <row r="214" spans="1:12" x14ac:dyDescent="0.2">
      <c r="A214" s="174" t="s">
        <v>1591</v>
      </c>
      <c r="B214" s="22" t="s">
        <v>213</v>
      </c>
      <c r="C214" s="29">
        <v>292439</v>
      </c>
      <c r="D214" s="27" t="str">
        <f t="shared" si="28"/>
        <v>N/A</v>
      </c>
      <c r="E214" s="29">
        <v>453410</v>
      </c>
      <c r="F214" s="27" t="str">
        <f t="shared" si="29"/>
        <v>N/A</v>
      </c>
      <c r="G214" s="29">
        <v>408589</v>
      </c>
      <c r="H214" s="27" t="str">
        <f t="shared" si="30"/>
        <v>N/A</v>
      </c>
      <c r="I214" s="8">
        <v>55.04</v>
      </c>
      <c r="J214" s="8">
        <v>-9.89</v>
      </c>
      <c r="K214" s="10" t="s">
        <v>213</v>
      </c>
      <c r="L214" s="105" t="str">
        <f t="shared" si="31"/>
        <v>N/A</v>
      </c>
    </row>
    <row r="215" spans="1:12" ht="25.5" x14ac:dyDescent="0.2">
      <c r="A215" s="168" t="s">
        <v>1354</v>
      </c>
      <c r="B215" s="22" t="s">
        <v>213</v>
      </c>
      <c r="C215" s="29">
        <v>195216</v>
      </c>
      <c r="D215" s="27" t="str">
        <f t="shared" ref="D215:D229" si="32">IF($B215="N/A","N/A",IF(C215&gt;10,"No",IF(C215&lt;-10,"No","Yes")))</f>
        <v>N/A</v>
      </c>
      <c r="E215" s="29">
        <v>193818</v>
      </c>
      <c r="F215" s="27" t="str">
        <f t="shared" ref="F215:F229" si="33">IF($B215="N/A","N/A",IF(E215&gt;10,"No",IF(E215&lt;-10,"No","Yes")))</f>
        <v>N/A</v>
      </c>
      <c r="G215" s="29">
        <v>160792</v>
      </c>
      <c r="H215" s="27" t="str">
        <f t="shared" ref="H215:H229" si="34">IF($B215="N/A","N/A",IF(G215&gt;10,"No",IF(G215&lt;-10,"No","Yes")))</f>
        <v>N/A</v>
      </c>
      <c r="I215" s="8">
        <v>-0.71599999999999997</v>
      </c>
      <c r="J215" s="8">
        <v>-17</v>
      </c>
      <c r="K215" s="28" t="s">
        <v>734</v>
      </c>
      <c r="L215" s="105" t="str">
        <f t="shared" ref="L215:L229" si="35">IF(J215="Div by 0", "N/A", IF(K215="N/A","N/A", IF(J215&gt;VALUE(MID(K215,1,2)), "No", IF(J215&lt;-1*VALUE(MID(K215,1,2)), "No", "Yes"))))</f>
        <v>Yes</v>
      </c>
    </row>
    <row r="216" spans="1:12" x14ac:dyDescent="0.2">
      <c r="A216" s="168" t="s">
        <v>646</v>
      </c>
      <c r="B216" s="22" t="s">
        <v>213</v>
      </c>
      <c r="C216" s="23">
        <v>1825</v>
      </c>
      <c r="D216" s="27" t="str">
        <f t="shared" si="32"/>
        <v>N/A</v>
      </c>
      <c r="E216" s="23">
        <v>1886</v>
      </c>
      <c r="F216" s="27" t="str">
        <f t="shared" si="33"/>
        <v>N/A</v>
      </c>
      <c r="G216" s="23">
        <v>1418</v>
      </c>
      <c r="H216" s="27" t="str">
        <f t="shared" si="34"/>
        <v>N/A</v>
      </c>
      <c r="I216" s="8">
        <v>3.3420000000000001</v>
      </c>
      <c r="J216" s="8">
        <v>-24.8</v>
      </c>
      <c r="K216" s="28" t="s">
        <v>734</v>
      </c>
      <c r="L216" s="105" t="str">
        <f t="shared" si="35"/>
        <v>Yes</v>
      </c>
    </row>
    <row r="217" spans="1:12" ht="25.5" x14ac:dyDescent="0.2">
      <c r="A217" s="168" t="s">
        <v>1355</v>
      </c>
      <c r="B217" s="22" t="s">
        <v>213</v>
      </c>
      <c r="C217" s="29">
        <v>106.96767122999999</v>
      </c>
      <c r="D217" s="27" t="str">
        <f t="shared" si="32"/>
        <v>N/A</v>
      </c>
      <c r="E217" s="29">
        <v>102.76670201</v>
      </c>
      <c r="F217" s="27" t="str">
        <f t="shared" si="33"/>
        <v>N/A</v>
      </c>
      <c r="G217" s="29">
        <v>113.39351198999999</v>
      </c>
      <c r="H217" s="27" t="str">
        <f t="shared" si="34"/>
        <v>N/A</v>
      </c>
      <c r="I217" s="8">
        <v>-3.93</v>
      </c>
      <c r="J217" s="8">
        <v>10.34</v>
      </c>
      <c r="K217" s="28" t="s">
        <v>734</v>
      </c>
      <c r="L217" s="105" t="str">
        <f t="shared" si="35"/>
        <v>Yes</v>
      </c>
    </row>
    <row r="218" spans="1:12" ht="25.5" x14ac:dyDescent="0.2">
      <c r="A218" s="168" t="s">
        <v>1356</v>
      </c>
      <c r="B218" s="22" t="s">
        <v>213</v>
      </c>
      <c r="C218" s="29">
        <v>2089171</v>
      </c>
      <c r="D218" s="27" t="str">
        <f t="shared" si="32"/>
        <v>N/A</v>
      </c>
      <c r="E218" s="29">
        <v>2082838</v>
      </c>
      <c r="F218" s="27" t="str">
        <f t="shared" si="33"/>
        <v>N/A</v>
      </c>
      <c r="G218" s="29">
        <v>1928334</v>
      </c>
      <c r="H218" s="27" t="str">
        <f t="shared" si="34"/>
        <v>N/A</v>
      </c>
      <c r="I218" s="8">
        <v>-0.30299999999999999</v>
      </c>
      <c r="J218" s="8">
        <v>-7.42</v>
      </c>
      <c r="K218" s="28" t="s">
        <v>734</v>
      </c>
      <c r="L218" s="105" t="str">
        <f t="shared" si="35"/>
        <v>Yes</v>
      </c>
    </row>
    <row r="219" spans="1:12" x14ac:dyDescent="0.2">
      <c r="A219" s="168" t="s">
        <v>513</v>
      </c>
      <c r="B219" s="22" t="s">
        <v>213</v>
      </c>
      <c r="C219" s="23">
        <v>8373</v>
      </c>
      <c r="D219" s="27" t="str">
        <f t="shared" si="32"/>
        <v>N/A</v>
      </c>
      <c r="E219" s="23">
        <v>8427</v>
      </c>
      <c r="F219" s="27" t="str">
        <f t="shared" si="33"/>
        <v>N/A</v>
      </c>
      <c r="G219" s="23">
        <v>7673</v>
      </c>
      <c r="H219" s="27" t="str">
        <f t="shared" si="34"/>
        <v>N/A</v>
      </c>
      <c r="I219" s="8">
        <v>0.64490000000000003</v>
      </c>
      <c r="J219" s="8">
        <v>-8.9499999999999993</v>
      </c>
      <c r="K219" s="28" t="s">
        <v>734</v>
      </c>
      <c r="L219" s="105" t="str">
        <f t="shared" si="35"/>
        <v>Yes</v>
      </c>
    </row>
    <row r="220" spans="1:12" ht="25.5" x14ac:dyDescent="0.2">
      <c r="A220" s="168" t="s">
        <v>1357</v>
      </c>
      <c r="B220" s="22" t="s">
        <v>213</v>
      </c>
      <c r="C220" s="29">
        <v>249.51283889000001</v>
      </c>
      <c r="D220" s="27" t="str">
        <f t="shared" si="32"/>
        <v>N/A</v>
      </c>
      <c r="E220" s="29">
        <v>247.16245402000001</v>
      </c>
      <c r="F220" s="27" t="str">
        <f t="shared" si="33"/>
        <v>N/A</v>
      </c>
      <c r="G220" s="29">
        <v>251.31421868999999</v>
      </c>
      <c r="H220" s="27" t="str">
        <f t="shared" si="34"/>
        <v>N/A</v>
      </c>
      <c r="I220" s="8">
        <v>-0.94199999999999995</v>
      </c>
      <c r="J220" s="8">
        <v>1.68</v>
      </c>
      <c r="K220" s="28" t="s">
        <v>734</v>
      </c>
      <c r="L220" s="105" t="str">
        <f t="shared" si="35"/>
        <v>Yes</v>
      </c>
    </row>
    <row r="221" spans="1:12" ht="25.5" x14ac:dyDescent="0.2">
      <c r="A221" s="168" t="s">
        <v>1358</v>
      </c>
      <c r="B221" s="22" t="s">
        <v>213</v>
      </c>
      <c r="C221" s="29">
        <v>5730789</v>
      </c>
      <c r="D221" s="27" t="str">
        <f t="shared" si="32"/>
        <v>N/A</v>
      </c>
      <c r="E221" s="29">
        <v>6167449</v>
      </c>
      <c r="F221" s="27" t="str">
        <f t="shared" si="33"/>
        <v>N/A</v>
      </c>
      <c r="G221" s="29">
        <v>6614195</v>
      </c>
      <c r="H221" s="27" t="str">
        <f t="shared" si="34"/>
        <v>N/A</v>
      </c>
      <c r="I221" s="8">
        <v>7.62</v>
      </c>
      <c r="J221" s="8">
        <v>7.2439999999999998</v>
      </c>
      <c r="K221" s="28" t="s">
        <v>734</v>
      </c>
      <c r="L221" s="105" t="str">
        <f t="shared" si="35"/>
        <v>Yes</v>
      </c>
    </row>
    <row r="222" spans="1:12" x14ac:dyDescent="0.2">
      <c r="A222" s="168" t="s">
        <v>514</v>
      </c>
      <c r="B222" s="22" t="s">
        <v>213</v>
      </c>
      <c r="C222" s="23">
        <v>21738</v>
      </c>
      <c r="D222" s="27" t="str">
        <f t="shared" si="32"/>
        <v>N/A</v>
      </c>
      <c r="E222" s="23">
        <v>22788</v>
      </c>
      <c r="F222" s="27" t="str">
        <f t="shared" si="33"/>
        <v>N/A</v>
      </c>
      <c r="G222" s="23">
        <v>24723</v>
      </c>
      <c r="H222" s="27" t="str">
        <f t="shared" si="34"/>
        <v>N/A</v>
      </c>
      <c r="I222" s="8">
        <v>4.83</v>
      </c>
      <c r="J222" s="8">
        <v>8.4909999999999997</v>
      </c>
      <c r="K222" s="28" t="s">
        <v>734</v>
      </c>
      <c r="L222" s="105" t="str">
        <f t="shared" si="35"/>
        <v>Yes</v>
      </c>
    </row>
    <row r="223" spans="1:12" ht="25.5" x14ac:dyDescent="0.2">
      <c r="A223" s="168" t="s">
        <v>1359</v>
      </c>
      <c r="B223" s="22" t="s">
        <v>213</v>
      </c>
      <c r="C223" s="29">
        <v>263.63000276000002</v>
      </c>
      <c r="D223" s="27" t="str">
        <f t="shared" si="32"/>
        <v>N/A</v>
      </c>
      <c r="E223" s="29">
        <v>270.64459364999999</v>
      </c>
      <c r="F223" s="27" t="str">
        <f t="shared" si="33"/>
        <v>N/A</v>
      </c>
      <c r="G223" s="29">
        <v>267.53205516999998</v>
      </c>
      <c r="H223" s="27" t="str">
        <f t="shared" si="34"/>
        <v>N/A</v>
      </c>
      <c r="I223" s="8">
        <v>2.661</v>
      </c>
      <c r="J223" s="8">
        <v>-1.1499999999999999</v>
      </c>
      <c r="K223" s="28" t="s">
        <v>734</v>
      </c>
      <c r="L223" s="105" t="str">
        <f t="shared" si="35"/>
        <v>Yes</v>
      </c>
    </row>
    <row r="224" spans="1:12" ht="25.5" x14ac:dyDescent="0.2">
      <c r="A224" s="168" t="s">
        <v>1360</v>
      </c>
      <c r="B224" s="22" t="s">
        <v>213</v>
      </c>
      <c r="C224" s="29">
        <v>0</v>
      </c>
      <c r="D224" s="27" t="str">
        <f t="shared" si="32"/>
        <v>N/A</v>
      </c>
      <c r="E224" s="29">
        <v>0</v>
      </c>
      <c r="F224" s="27" t="str">
        <f t="shared" si="33"/>
        <v>N/A</v>
      </c>
      <c r="G224" s="29">
        <v>0</v>
      </c>
      <c r="H224" s="27" t="str">
        <f t="shared" si="34"/>
        <v>N/A</v>
      </c>
      <c r="I224" s="8" t="s">
        <v>1748</v>
      </c>
      <c r="J224" s="8" t="s">
        <v>1748</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1748</v>
      </c>
      <c r="J225" s="8" t="s">
        <v>1748</v>
      </c>
      <c r="K225" s="28" t="s">
        <v>734</v>
      </c>
      <c r="L225" s="105" t="str">
        <f t="shared" si="35"/>
        <v>N/A</v>
      </c>
    </row>
    <row r="226" spans="1:12" ht="25.5" x14ac:dyDescent="0.2">
      <c r="A226" s="168" t="s">
        <v>1361</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734</v>
      </c>
      <c r="L226" s="105" t="str">
        <f t="shared" si="35"/>
        <v>N/A</v>
      </c>
    </row>
    <row r="227" spans="1:12" ht="25.5" x14ac:dyDescent="0.2">
      <c r="A227" s="168" t="s">
        <v>1362</v>
      </c>
      <c r="B227" s="22" t="s">
        <v>213</v>
      </c>
      <c r="C227" s="29">
        <v>856609982</v>
      </c>
      <c r="D227" s="27" t="str">
        <f t="shared" si="32"/>
        <v>N/A</v>
      </c>
      <c r="E227" s="29">
        <v>898496603</v>
      </c>
      <c r="F227" s="27" t="str">
        <f t="shared" si="33"/>
        <v>N/A</v>
      </c>
      <c r="G227" s="29">
        <v>948679545</v>
      </c>
      <c r="H227" s="27" t="str">
        <f t="shared" si="34"/>
        <v>N/A</v>
      </c>
      <c r="I227" s="8">
        <v>4.8899999999999997</v>
      </c>
      <c r="J227" s="8">
        <v>5.585</v>
      </c>
      <c r="K227" s="28" t="s">
        <v>734</v>
      </c>
      <c r="L227" s="105" t="str">
        <f t="shared" si="35"/>
        <v>Yes</v>
      </c>
    </row>
    <row r="228" spans="1:12" ht="25.5" x14ac:dyDescent="0.2">
      <c r="A228" s="168" t="s">
        <v>516</v>
      </c>
      <c r="B228" s="22" t="s">
        <v>213</v>
      </c>
      <c r="C228" s="23">
        <v>44802</v>
      </c>
      <c r="D228" s="27" t="str">
        <f t="shared" si="32"/>
        <v>N/A</v>
      </c>
      <c r="E228" s="23">
        <v>43510</v>
      </c>
      <c r="F228" s="27" t="str">
        <f t="shared" si="33"/>
        <v>N/A</v>
      </c>
      <c r="G228" s="23">
        <v>42755</v>
      </c>
      <c r="H228" s="27" t="str">
        <f t="shared" si="34"/>
        <v>N/A</v>
      </c>
      <c r="I228" s="8">
        <v>-2.88</v>
      </c>
      <c r="J228" s="8">
        <v>-1.74</v>
      </c>
      <c r="K228" s="28" t="s">
        <v>734</v>
      </c>
      <c r="L228" s="105" t="str">
        <f t="shared" si="35"/>
        <v>Yes</v>
      </c>
    </row>
    <row r="229" spans="1:12" ht="25.5" x14ac:dyDescent="0.2">
      <c r="A229" s="168" t="s">
        <v>1363</v>
      </c>
      <c r="B229" s="22" t="s">
        <v>213</v>
      </c>
      <c r="C229" s="29">
        <v>19119.90496</v>
      </c>
      <c r="D229" s="27" t="str">
        <f t="shared" si="32"/>
        <v>N/A</v>
      </c>
      <c r="E229" s="29">
        <v>20650.347116000001</v>
      </c>
      <c r="F229" s="27" t="str">
        <f t="shared" si="33"/>
        <v>N/A</v>
      </c>
      <c r="G229" s="29">
        <v>22188.739212</v>
      </c>
      <c r="H229" s="27" t="str">
        <f t="shared" si="34"/>
        <v>N/A</v>
      </c>
      <c r="I229" s="8">
        <v>8.0039999999999996</v>
      </c>
      <c r="J229" s="8">
        <v>7.45</v>
      </c>
      <c r="K229" s="28" t="s">
        <v>734</v>
      </c>
      <c r="L229" s="105" t="str">
        <f t="shared" si="35"/>
        <v>Yes</v>
      </c>
    </row>
    <row r="230" spans="1:12" x14ac:dyDescent="0.2">
      <c r="A230" s="137" t="s">
        <v>1364</v>
      </c>
      <c r="B230" s="22" t="s">
        <v>213</v>
      </c>
      <c r="C230" s="32">
        <v>900282700</v>
      </c>
      <c r="D230" s="27" t="str">
        <f t="shared" ref="D230:D253" si="36">IF($B230="N/A","N/A",IF(C230&gt;10,"No",IF(C230&lt;-10,"No","Yes")))</f>
        <v>N/A</v>
      </c>
      <c r="E230" s="32">
        <v>939844802</v>
      </c>
      <c r="F230" s="27" t="str">
        <f t="shared" ref="F230:F253" si="37">IF($B230="N/A","N/A",IF(E230&gt;10,"No",IF(E230&lt;-10,"No","Yes")))</f>
        <v>N/A</v>
      </c>
      <c r="G230" s="32">
        <v>992261200</v>
      </c>
      <c r="H230" s="27" t="str">
        <f t="shared" ref="H230:H253" si="38">IF($B230="N/A","N/A",IF(G230&gt;10,"No",IF(G230&lt;-10,"No","Yes")))</f>
        <v>N/A</v>
      </c>
      <c r="I230" s="8">
        <v>4.3940000000000001</v>
      </c>
      <c r="J230" s="8">
        <v>5.577</v>
      </c>
      <c r="K230" s="28" t="s">
        <v>734</v>
      </c>
      <c r="L230" s="105" t="str">
        <f t="shared" ref="L230:L253" si="39">IF(J230="Div by 0", "N/A", IF(K230="N/A","N/A", IF(J230&gt;VALUE(MID(K230,1,2)), "No", IF(J230&lt;-1*VALUE(MID(K230,1,2)), "No", "Yes"))))</f>
        <v>Yes</v>
      </c>
    </row>
    <row r="231" spans="1:12" x14ac:dyDescent="0.2">
      <c r="A231" s="137" t="s">
        <v>1541</v>
      </c>
      <c r="B231" s="22" t="s">
        <v>213</v>
      </c>
      <c r="C231" s="31">
        <v>50000</v>
      </c>
      <c r="D231" s="31" t="str">
        <f t="shared" si="36"/>
        <v>N/A</v>
      </c>
      <c r="E231" s="31">
        <v>48824</v>
      </c>
      <c r="F231" s="31" t="str">
        <f t="shared" si="37"/>
        <v>N/A</v>
      </c>
      <c r="G231" s="31">
        <v>48099</v>
      </c>
      <c r="H231" s="27" t="str">
        <f t="shared" si="38"/>
        <v>N/A</v>
      </c>
      <c r="I231" s="8">
        <v>-2.35</v>
      </c>
      <c r="J231" s="8">
        <v>-1.48</v>
      </c>
      <c r="K231" s="28" t="s">
        <v>734</v>
      </c>
      <c r="L231" s="105" t="str">
        <f t="shared" si="39"/>
        <v>Yes</v>
      </c>
    </row>
    <row r="232" spans="1:12" x14ac:dyDescent="0.2">
      <c r="A232" s="137" t="s">
        <v>1542</v>
      </c>
      <c r="B232" s="22" t="s">
        <v>213</v>
      </c>
      <c r="C232" s="32">
        <v>18005.653999999999</v>
      </c>
      <c r="D232" s="27" t="str">
        <f t="shared" si="36"/>
        <v>N/A</v>
      </c>
      <c r="E232" s="32">
        <v>19249.647755000002</v>
      </c>
      <c r="F232" s="27" t="str">
        <f t="shared" si="37"/>
        <v>N/A</v>
      </c>
      <c r="G232" s="32">
        <v>20629.559866</v>
      </c>
      <c r="H232" s="27" t="str">
        <f t="shared" si="38"/>
        <v>N/A</v>
      </c>
      <c r="I232" s="8">
        <v>6.9089999999999998</v>
      </c>
      <c r="J232" s="8">
        <v>7.1689999999999996</v>
      </c>
      <c r="K232" s="28" t="s">
        <v>734</v>
      </c>
      <c r="L232" s="105" t="str">
        <f t="shared" si="39"/>
        <v>Yes</v>
      </c>
    </row>
    <row r="233" spans="1:12" x14ac:dyDescent="0.2">
      <c r="A233" s="175" t="s">
        <v>1543</v>
      </c>
      <c r="B233" s="22" t="s">
        <v>213</v>
      </c>
      <c r="C233" s="32">
        <v>12605.854954</v>
      </c>
      <c r="D233" s="27" t="str">
        <f t="shared" si="36"/>
        <v>N/A</v>
      </c>
      <c r="E233" s="32">
        <v>12684.755531999999</v>
      </c>
      <c r="F233" s="27" t="str">
        <f t="shared" si="37"/>
        <v>N/A</v>
      </c>
      <c r="G233" s="32">
        <v>13602.689001999999</v>
      </c>
      <c r="H233" s="27" t="str">
        <f t="shared" si="38"/>
        <v>N/A</v>
      </c>
      <c r="I233" s="8">
        <v>0.62590000000000001</v>
      </c>
      <c r="J233" s="8">
        <v>7.2370000000000001</v>
      </c>
      <c r="K233" s="28" t="s">
        <v>734</v>
      </c>
      <c r="L233" s="105" t="str">
        <f t="shared" si="39"/>
        <v>Yes</v>
      </c>
    </row>
    <row r="234" spans="1:12" x14ac:dyDescent="0.2">
      <c r="A234" s="175" t="s">
        <v>1544</v>
      </c>
      <c r="B234" s="22" t="s">
        <v>213</v>
      </c>
      <c r="C234" s="32">
        <v>19366.171859999999</v>
      </c>
      <c r="D234" s="27" t="str">
        <f t="shared" si="36"/>
        <v>N/A</v>
      </c>
      <c r="E234" s="32">
        <v>21015.713908000002</v>
      </c>
      <c r="F234" s="27" t="str">
        <f t="shared" si="37"/>
        <v>N/A</v>
      </c>
      <c r="G234" s="32">
        <v>22603.731706999999</v>
      </c>
      <c r="H234" s="27" t="str">
        <f t="shared" si="38"/>
        <v>N/A</v>
      </c>
      <c r="I234" s="8">
        <v>8.5180000000000007</v>
      </c>
      <c r="J234" s="8">
        <v>7.556</v>
      </c>
      <c r="K234" s="28" t="s">
        <v>734</v>
      </c>
      <c r="L234" s="105" t="str">
        <f t="shared" si="39"/>
        <v>Yes</v>
      </c>
    </row>
    <row r="235" spans="1:12" x14ac:dyDescent="0.2">
      <c r="A235" s="175" t="s">
        <v>1545</v>
      </c>
      <c r="B235" s="22" t="s">
        <v>213</v>
      </c>
      <c r="C235" s="32">
        <v>35337.689921999998</v>
      </c>
      <c r="D235" s="27" t="str">
        <f t="shared" si="36"/>
        <v>N/A</v>
      </c>
      <c r="E235" s="32">
        <v>32627.613444999999</v>
      </c>
      <c r="F235" s="27" t="str">
        <f t="shared" si="37"/>
        <v>N/A</v>
      </c>
      <c r="G235" s="32">
        <v>32203.097560999999</v>
      </c>
      <c r="H235" s="27" t="str">
        <f t="shared" si="38"/>
        <v>N/A</v>
      </c>
      <c r="I235" s="8">
        <v>-7.67</v>
      </c>
      <c r="J235" s="8">
        <v>-1.3</v>
      </c>
      <c r="K235" s="28" t="s">
        <v>734</v>
      </c>
      <c r="L235" s="105" t="str">
        <f t="shared" si="39"/>
        <v>Yes</v>
      </c>
    </row>
    <row r="236" spans="1:12" x14ac:dyDescent="0.2">
      <c r="A236" s="175" t="s">
        <v>1546</v>
      </c>
      <c r="B236" s="22" t="s">
        <v>213</v>
      </c>
      <c r="C236" s="32">
        <v>402.47368420999999</v>
      </c>
      <c r="D236" s="27" t="str">
        <f t="shared" si="36"/>
        <v>N/A</v>
      </c>
      <c r="E236" s="32">
        <v>518.61538461999999</v>
      </c>
      <c r="F236" s="27" t="str">
        <f t="shared" si="37"/>
        <v>N/A</v>
      </c>
      <c r="G236" s="32">
        <v>473.5</v>
      </c>
      <c r="H236" s="27" t="str">
        <f t="shared" si="38"/>
        <v>N/A</v>
      </c>
      <c r="I236" s="8">
        <v>28.86</v>
      </c>
      <c r="J236" s="8">
        <v>-8.6999999999999993</v>
      </c>
      <c r="K236" s="28" t="s">
        <v>734</v>
      </c>
      <c r="L236" s="105" t="str">
        <f t="shared" si="39"/>
        <v>Yes</v>
      </c>
    </row>
    <row r="237" spans="1:12" x14ac:dyDescent="0.2">
      <c r="A237" s="168" t="s">
        <v>1547</v>
      </c>
      <c r="B237" s="22" t="s">
        <v>213</v>
      </c>
      <c r="C237" s="27">
        <v>10.99889791</v>
      </c>
      <c r="D237" s="27" t="str">
        <f t="shared" si="36"/>
        <v>N/A</v>
      </c>
      <c r="E237" s="27">
        <v>10.573916057</v>
      </c>
      <c r="F237" s="27" t="str">
        <f t="shared" si="37"/>
        <v>N/A</v>
      </c>
      <c r="G237" s="27">
        <v>10.155266914</v>
      </c>
      <c r="H237" s="27" t="str">
        <f t="shared" si="38"/>
        <v>N/A</v>
      </c>
      <c r="I237" s="8">
        <v>-3.86</v>
      </c>
      <c r="J237" s="8">
        <v>-3.96</v>
      </c>
      <c r="K237" s="28" t="s">
        <v>734</v>
      </c>
      <c r="L237" s="105" t="str">
        <f t="shared" si="39"/>
        <v>Yes</v>
      </c>
    </row>
    <row r="238" spans="1:12" x14ac:dyDescent="0.2">
      <c r="A238" s="174" t="s">
        <v>1548</v>
      </c>
      <c r="B238" s="22" t="s">
        <v>213</v>
      </c>
      <c r="C238" s="27">
        <v>15.138261023</v>
      </c>
      <c r="D238" s="27" t="str">
        <f t="shared" si="36"/>
        <v>N/A</v>
      </c>
      <c r="E238" s="27">
        <v>15.590518395</v>
      </c>
      <c r="F238" s="27" t="str">
        <f t="shared" si="37"/>
        <v>N/A</v>
      </c>
      <c r="G238" s="27">
        <v>15.965240842</v>
      </c>
      <c r="H238" s="27" t="str">
        <f t="shared" si="38"/>
        <v>N/A</v>
      </c>
      <c r="I238" s="8">
        <v>2.988</v>
      </c>
      <c r="J238" s="8">
        <v>2.4039999999999999</v>
      </c>
      <c r="K238" s="28" t="s">
        <v>734</v>
      </c>
      <c r="L238" s="105" t="str">
        <f t="shared" si="39"/>
        <v>Yes</v>
      </c>
    </row>
    <row r="239" spans="1:12" x14ac:dyDescent="0.2">
      <c r="A239" s="174" t="s">
        <v>1549</v>
      </c>
      <c r="B239" s="22" t="s">
        <v>213</v>
      </c>
      <c r="C239" s="27">
        <v>13.636802605</v>
      </c>
      <c r="D239" s="27" t="str">
        <f t="shared" si="36"/>
        <v>N/A</v>
      </c>
      <c r="E239" s="27">
        <v>13.098882714</v>
      </c>
      <c r="F239" s="27" t="str">
        <f t="shared" si="37"/>
        <v>N/A</v>
      </c>
      <c r="G239" s="27">
        <v>12.634181030000001</v>
      </c>
      <c r="H239" s="27" t="str">
        <f t="shared" si="38"/>
        <v>N/A</v>
      </c>
      <c r="I239" s="8">
        <v>-3.94</v>
      </c>
      <c r="J239" s="8">
        <v>-3.55</v>
      </c>
      <c r="K239" s="28" t="s">
        <v>734</v>
      </c>
      <c r="L239" s="105" t="str">
        <f t="shared" si="39"/>
        <v>Yes</v>
      </c>
    </row>
    <row r="240" spans="1:12" x14ac:dyDescent="0.2">
      <c r="A240" s="174" t="s">
        <v>1550</v>
      </c>
      <c r="B240" s="22" t="s">
        <v>213</v>
      </c>
      <c r="C240" s="27">
        <v>0.19579867649999999</v>
      </c>
      <c r="D240" s="27" t="str">
        <f t="shared" si="36"/>
        <v>N/A</v>
      </c>
      <c r="E240" s="27">
        <v>0.1681194637</v>
      </c>
      <c r="F240" s="27" t="str">
        <f t="shared" si="37"/>
        <v>N/A</v>
      </c>
      <c r="G240" s="27">
        <v>0.16360081400000001</v>
      </c>
      <c r="H240" s="27" t="str">
        <f t="shared" si="38"/>
        <v>N/A</v>
      </c>
      <c r="I240" s="8">
        <v>-14.1</v>
      </c>
      <c r="J240" s="8">
        <v>-2.69</v>
      </c>
      <c r="K240" s="28" t="s">
        <v>734</v>
      </c>
      <c r="L240" s="105" t="str">
        <f t="shared" si="39"/>
        <v>Yes</v>
      </c>
    </row>
    <row r="241" spans="1:12" x14ac:dyDescent="0.2">
      <c r="A241" s="174" t="s">
        <v>1551</v>
      </c>
      <c r="B241" s="22" t="s">
        <v>213</v>
      </c>
      <c r="C241" s="27">
        <v>6.2012467799999998E-2</v>
      </c>
      <c r="D241" s="27" t="str">
        <f t="shared" si="36"/>
        <v>N/A</v>
      </c>
      <c r="E241" s="27">
        <v>4.0597089500000003E-2</v>
      </c>
      <c r="F241" s="27" t="str">
        <f t="shared" si="37"/>
        <v>N/A</v>
      </c>
      <c r="G241" s="27">
        <v>2.7474037E-2</v>
      </c>
      <c r="H241" s="27" t="str">
        <f t="shared" si="38"/>
        <v>N/A</v>
      </c>
      <c r="I241" s="8">
        <v>-34.5</v>
      </c>
      <c r="J241" s="8">
        <v>-32.299999999999997</v>
      </c>
      <c r="K241" s="28" t="s">
        <v>734</v>
      </c>
      <c r="L241" s="105" t="str">
        <f t="shared" si="39"/>
        <v>No</v>
      </c>
    </row>
    <row r="242" spans="1:12" ht="25.5" x14ac:dyDescent="0.2">
      <c r="A242" s="137" t="s">
        <v>1376</v>
      </c>
      <c r="B242" s="22" t="s">
        <v>213</v>
      </c>
      <c r="C242" s="32">
        <v>856609982</v>
      </c>
      <c r="D242" s="27" t="str">
        <f t="shared" si="36"/>
        <v>N/A</v>
      </c>
      <c r="E242" s="32">
        <v>898496603</v>
      </c>
      <c r="F242" s="27" t="str">
        <f t="shared" si="37"/>
        <v>N/A</v>
      </c>
      <c r="G242" s="32">
        <v>948679545</v>
      </c>
      <c r="H242" s="27" t="str">
        <f t="shared" si="38"/>
        <v>N/A</v>
      </c>
      <c r="I242" s="8">
        <v>4.8899999999999997</v>
      </c>
      <c r="J242" s="8">
        <v>5.585</v>
      </c>
      <c r="K242" s="28" t="s">
        <v>734</v>
      </c>
      <c r="L242" s="105" t="str">
        <f t="shared" si="39"/>
        <v>Yes</v>
      </c>
    </row>
    <row r="243" spans="1:12" x14ac:dyDescent="0.2">
      <c r="A243" s="137" t="s">
        <v>1552</v>
      </c>
      <c r="B243" s="22" t="s">
        <v>213</v>
      </c>
      <c r="C243" s="31">
        <v>44802</v>
      </c>
      <c r="D243" s="31" t="str">
        <f t="shared" si="36"/>
        <v>N/A</v>
      </c>
      <c r="E243" s="31">
        <v>43510</v>
      </c>
      <c r="F243" s="31" t="str">
        <f t="shared" si="37"/>
        <v>N/A</v>
      </c>
      <c r="G243" s="31">
        <v>42755</v>
      </c>
      <c r="H243" s="27" t="str">
        <f t="shared" si="38"/>
        <v>N/A</v>
      </c>
      <c r="I243" s="8">
        <v>-2.88</v>
      </c>
      <c r="J243" s="8">
        <v>-1.74</v>
      </c>
      <c r="K243" s="28" t="s">
        <v>734</v>
      </c>
      <c r="L243" s="105" t="str">
        <f t="shared" si="39"/>
        <v>Yes</v>
      </c>
    </row>
    <row r="244" spans="1:12" ht="25.5" x14ac:dyDescent="0.2">
      <c r="A244" s="137" t="s">
        <v>1553</v>
      </c>
      <c r="B244" s="22" t="s">
        <v>213</v>
      </c>
      <c r="C244" s="32">
        <v>19119.90496</v>
      </c>
      <c r="D244" s="27" t="str">
        <f t="shared" si="36"/>
        <v>N/A</v>
      </c>
      <c r="E244" s="32">
        <v>20650.347116000001</v>
      </c>
      <c r="F244" s="27" t="str">
        <f t="shared" si="37"/>
        <v>N/A</v>
      </c>
      <c r="G244" s="32">
        <v>22188.739212</v>
      </c>
      <c r="H244" s="27" t="str">
        <f t="shared" si="38"/>
        <v>N/A</v>
      </c>
      <c r="I244" s="8">
        <v>8.0039999999999996</v>
      </c>
      <c r="J244" s="8">
        <v>7.45</v>
      </c>
      <c r="K244" s="28" t="s">
        <v>734</v>
      </c>
      <c r="L244" s="105" t="str">
        <f t="shared" si="39"/>
        <v>Yes</v>
      </c>
    </row>
    <row r="245" spans="1:12" ht="25.5" x14ac:dyDescent="0.2">
      <c r="A245" s="175" t="s">
        <v>1554</v>
      </c>
      <c r="B245" s="22" t="s">
        <v>213</v>
      </c>
      <c r="C245" s="32">
        <v>12771.238208000001</v>
      </c>
      <c r="D245" s="27" t="str">
        <f t="shared" si="36"/>
        <v>N/A</v>
      </c>
      <c r="E245" s="32">
        <v>12842.847009999999</v>
      </c>
      <c r="F245" s="27" t="str">
        <f t="shared" si="37"/>
        <v>N/A</v>
      </c>
      <c r="G245" s="32">
        <v>13768.905613999999</v>
      </c>
      <c r="H245" s="27" t="str">
        <f t="shared" si="38"/>
        <v>N/A</v>
      </c>
      <c r="I245" s="8">
        <v>0.56069999999999998</v>
      </c>
      <c r="J245" s="8">
        <v>7.2110000000000003</v>
      </c>
      <c r="K245" s="28" t="s">
        <v>734</v>
      </c>
      <c r="L245" s="105" t="str">
        <f t="shared" si="39"/>
        <v>Yes</v>
      </c>
    </row>
    <row r="246" spans="1:12" ht="25.5" x14ac:dyDescent="0.2">
      <c r="A246" s="175" t="s">
        <v>1555</v>
      </c>
      <c r="B246" s="22" t="s">
        <v>213</v>
      </c>
      <c r="C246" s="32">
        <v>20971.086916</v>
      </c>
      <c r="D246" s="27" t="str">
        <f t="shared" si="36"/>
        <v>N/A</v>
      </c>
      <c r="E246" s="32">
        <v>23086.080132999999</v>
      </c>
      <c r="F246" s="27" t="str">
        <f t="shared" si="37"/>
        <v>N/A</v>
      </c>
      <c r="G246" s="32">
        <v>24950.859122000002</v>
      </c>
      <c r="H246" s="27" t="str">
        <f t="shared" si="38"/>
        <v>N/A</v>
      </c>
      <c r="I246" s="8">
        <v>10.09</v>
      </c>
      <c r="J246" s="8">
        <v>8.0779999999999994</v>
      </c>
      <c r="K246" s="28" t="s">
        <v>734</v>
      </c>
      <c r="L246" s="105" t="str">
        <f t="shared" si="39"/>
        <v>Yes</v>
      </c>
    </row>
    <row r="247" spans="1:12" ht="25.5" x14ac:dyDescent="0.2">
      <c r="A247" s="175" t="s">
        <v>1556</v>
      </c>
      <c r="B247" s="22" t="s">
        <v>213</v>
      </c>
      <c r="C247" s="32">
        <v>26338.983871</v>
      </c>
      <c r="D247" s="27" t="str">
        <f t="shared" si="36"/>
        <v>N/A</v>
      </c>
      <c r="E247" s="32">
        <v>21173.745455</v>
      </c>
      <c r="F247" s="27" t="str">
        <f t="shared" si="37"/>
        <v>N/A</v>
      </c>
      <c r="G247" s="32">
        <v>14356.314815</v>
      </c>
      <c r="H247" s="27" t="str">
        <f t="shared" si="38"/>
        <v>N/A</v>
      </c>
      <c r="I247" s="8">
        <v>-19.600000000000001</v>
      </c>
      <c r="J247" s="8">
        <v>-32.200000000000003</v>
      </c>
      <c r="K247" s="28" t="s">
        <v>734</v>
      </c>
      <c r="L247" s="105" t="str">
        <f t="shared" si="39"/>
        <v>No</v>
      </c>
    </row>
    <row r="248" spans="1:12" ht="25.5" x14ac:dyDescent="0.2">
      <c r="A248" s="175" t="s">
        <v>1557</v>
      </c>
      <c r="B248" s="22" t="s">
        <v>213</v>
      </c>
      <c r="C248" s="32" t="s">
        <v>1748</v>
      </c>
      <c r="D248" s="27" t="str">
        <f t="shared" si="36"/>
        <v>N/A</v>
      </c>
      <c r="E248" s="32">
        <v>3092</v>
      </c>
      <c r="F248" s="27" t="str">
        <f t="shared" si="37"/>
        <v>N/A</v>
      </c>
      <c r="G248" s="32" t="s">
        <v>1748</v>
      </c>
      <c r="H248" s="27" t="str">
        <f t="shared" si="38"/>
        <v>N/A</v>
      </c>
      <c r="I248" s="8" t="s">
        <v>1748</v>
      </c>
      <c r="J248" s="8" t="s">
        <v>1748</v>
      </c>
      <c r="K248" s="28" t="s">
        <v>734</v>
      </c>
      <c r="L248" s="105" t="str">
        <f t="shared" si="39"/>
        <v>N/A</v>
      </c>
    </row>
    <row r="249" spans="1:12" ht="25.5" x14ac:dyDescent="0.2">
      <c r="A249" s="168" t="s">
        <v>1558</v>
      </c>
      <c r="B249" s="22" t="s">
        <v>213</v>
      </c>
      <c r="C249" s="27">
        <v>9.8554524837000006</v>
      </c>
      <c r="D249" s="27" t="str">
        <f t="shared" si="36"/>
        <v>N/A</v>
      </c>
      <c r="E249" s="27">
        <v>9.4230519340000001</v>
      </c>
      <c r="F249" s="27" t="str">
        <f t="shared" si="37"/>
        <v>N/A</v>
      </c>
      <c r="G249" s="27">
        <v>9.0269743008999992</v>
      </c>
      <c r="H249" s="27" t="str">
        <f t="shared" si="38"/>
        <v>N/A</v>
      </c>
      <c r="I249" s="8">
        <v>-4.3899999999999997</v>
      </c>
      <c r="J249" s="8">
        <v>-4.2</v>
      </c>
      <c r="K249" s="28" t="s">
        <v>734</v>
      </c>
      <c r="L249" s="105" t="str">
        <f t="shared" si="39"/>
        <v>Yes</v>
      </c>
    </row>
    <row r="250" spans="1:12" ht="25.5" x14ac:dyDescent="0.2">
      <c r="A250" s="174" t="s">
        <v>1559</v>
      </c>
      <c r="B250" s="22" t="s">
        <v>213</v>
      </c>
      <c r="C250" s="27">
        <v>14.904890506999999</v>
      </c>
      <c r="D250" s="27" t="str">
        <f t="shared" si="36"/>
        <v>N/A</v>
      </c>
      <c r="E250" s="27">
        <v>15.367456799999999</v>
      </c>
      <c r="F250" s="27" t="str">
        <f t="shared" si="37"/>
        <v>N/A</v>
      </c>
      <c r="G250" s="27">
        <v>15.746497865</v>
      </c>
      <c r="H250" s="27" t="str">
        <f t="shared" si="38"/>
        <v>N/A</v>
      </c>
      <c r="I250" s="8">
        <v>3.1030000000000002</v>
      </c>
      <c r="J250" s="8">
        <v>2.4670000000000001</v>
      </c>
      <c r="K250" s="28" t="s">
        <v>734</v>
      </c>
      <c r="L250" s="105" t="str">
        <f t="shared" si="39"/>
        <v>Yes</v>
      </c>
    </row>
    <row r="251" spans="1:12" ht="25.5" x14ac:dyDescent="0.2">
      <c r="A251" s="174" t="s">
        <v>1560</v>
      </c>
      <c r="B251" s="22" t="s">
        <v>213</v>
      </c>
      <c r="C251" s="27">
        <v>11.928494563999999</v>
      </c>
      <c r="D251" s="27" t="str">
        <f t="shared" si="36"/>
        <v>N/A</v>
      </c>
      <c r="E251" s="27">
        <v>11.354559137000001</v>
      </c>
      <c r="F251" s="27" t="str">
        <f t="shared" si="37"/>
        <v>N/A</v>
      </c>
      <c r="G251" s="27">
        <v>10.900748366</v>
      </c>
      <c r="H251" s="27" t="str">
        <f t="shared" si="38"/>
        <v>N/A</v>
      </c>
      <c r="I251" s="8">
        <v>-4.8099999999999996</v>
      </c>
      <c r="J251" s="8">
        <v>-4</v>
      </c>
      <c r="K251" s="28" t="s">
        <v>734</v>
      </c>
      <c r="L251" s="105" t="str">
        <f t="shared" si="39"/>
        <v>Yes</v>
      </c>
    </row>
    <row r="252" spans="1:12" ht="25.5" x14ac:dyDescent="0.2">
      <c r="A252" s="174" t="s">
        <v>1561</v>
      </c>
      <c r="B252" s="22" t="s">
        <v>213</v>
      </c>
      <c r="C252" s="27">
        <v>9.4104790199999996E-2</v>
      </c>
      <c r="D252" s="27" t="str">
        <f t="shared" si="36"/>
        <v>N/A</v>
      </c>
      <c r="E252" s="27">
        <v>7.7702273099999997E-2</v>
      </c>
      <c r="F252" s="27" t="str">
        <f t="shared" si="37"/>
        <v>N/A</v>
      </c>
      <c r="G252" s="27">
        <v>7.1824747600000002E-2</v>
      </c>
      <c r="H252" s="27" t="str">
        <f t="shared" si="38"/>
        <v>N/A</v>
      </c>
      <c r="I252" s="8">
        <v>-17.399999999999999</v>
      </c>
      <c r="J252" s="8">
        <v>-7.56</v>
      </c>
      <c r="K252" s="28" t="s">
        <v>734</v>
      </c>
      <c r="L252" s="105" t="str">
        <f t="shared" si="39"/>
        <v>Yes</v>
      </c>
    </row>
    <row r="253" spans="1:12" ht="25.5" x14ac:dyDescent="0.2">
      <c r="A253" s="176" t="s">
        <v>1562</v>
      </c>
      <c r="B253" s="113" t="s">
        <v>213</v>
      </c>
      <c r="C253" s="145">
        <v>0</v>
      </c>
      <c r="D253" s="145" t="str">
        <f t="shared" si="36"/>
        <v>N/A</v>
      </c>
      <c r="E253" s="145">
        <v>3.1228530000000001E-3</v>
      </c>
      <c r="F253" s="145" t="str">
        <f t="shared" si="37"/>
        <v>N/A</v>
      </c>
      <c r="G253" s="145">
        <v>0</v>
      </c>
      <c r="H253" s="145" t="str">
        <f t="shared" si="38"/>
        <v>N/A</v>
      </c>
      <c r="I253" s="146" t="s">
        <v>1748</v>
      </c>
      <c r="J253" s="146">
        <v>-100</v>
      </c>
      <c r="K253" s="161" t="s">
        <v>734</v>
      </c>
      <c r="L253" s="116" t="str">
        <f t="shared" si="39"/>
        <v>No</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283928</v>
      </c>
      <c r="D7" s="19" t="str">
        <f>IF($B7="N/A","N/A",IF(C7&gt;15,"No",IF(C7&lt;-15,"No","Yes")))</f>
        <v>N/A</v>
      </c>
      <c r="E7" s="18">
        <v>280141</v>
      </c>
      <c r="F7" s="19" t="str">
        <f>IF($B7="N/A","N/A",IF(E7&gt;15,"No",IF(E7&lt;-15,"No","Yes")))</f>
        <v>N/A</v>
      </c>
      <c r="G7" s="18">
        <v>287442</v>
      </c>
      <c r="H7" s="19" t="str">
        <f>IF($B7="N/A","N/A",IF(G7&gt;15,"No",IF(G7&lt;-15,"No","Yes")))</f>
        <v>N/A</v>
      </c>
      <c r="I7" s="20">
        <v>-1.33</v>
      </c>
      <c r="J7" s="20">
        <v>2.6059999999999999</v>
      </c>
      <c r="K7" s="106" t="str">
        <f t="shared" ref="K7:K24" si="0">IF(J7="Div by 0", "N/A", IF(J7="N/A","N/A", IF(J7&gt;30, "No", IF(J7&lt;-30, "No", "Yes"))))</f>
        <v>Yes</v>
      </c>
    </row>
    <row r="8" spans="1:11" x14ac:dyDescent="0.2">
      <c r="A8" s="102" t="s">
        <v>361</v>
      </c>
      <c r="B8" s="17" t="s">
        <v>213</v>
      </c>
      <c r="C8" s="21">
        <v>52.354470147000001</v>
      </c>
      <c r="D8" s="19" t="str">
        <f>IF($B8="N/A","N/A",IF(C8&gt;15,"No",IF(C8&lt;-15,"No","Yes")))</f>
        <v>N/A</v>
      </c>
      <c r="E8" s="21">
        <v>50.743018694</v>
      </c>
      <c r="F8" s="19" t="str">
        <f>IF($B8="N/A","N/A",IF(E8&gt;15,"No",IF(E8&lt;-15,"No","Yes")))</f>
        <v>N/A</v>
      </c>
      <c r="G8" s="21">
        <v>49.441626485</v>
      </c>
      <c r="H8" s="19" t="str">
        <f>IF($B8="N/A","N/A",IF(G8&gt;15,"No",IF(G8&lt;-15,"No","Yes")))</f>
        <v>N/A</v>
      </c>
      <c r="I8" s="20">
        <v>-3.08</v>
      </c>
      <c r="J8" s="20">
        <v>-2.56</v>
      </c>
      <c r="K8" s="106" t="str">
        <f t="shared" si="0"/>
        <v>Yes</v>
      </c>
    </row>
    <row r="9" spans="1:11" x14ac:dyDescent="0.2">
      <c r="A9" s="102" t="s">
        <v>302</v>
      </c>
      <c r="B9" s="22" t="s">
        <v>213</v>
      </c>
      <c r="C9" s="5">
        <v>47.645529852999999</v>
      </c>
      <c r="D9" s="5" t="str">
        <f>IF($B9="N/A","N/A",IF(C9&gt;15,"No",IF(C9&lt;-15,"No","Yes")))</f>
        <v>N/A</v>
      </c>
      <c r="E9" s="5">
        <v>49.256981306</v>
      </c>
      <c r="F9" s="5" t="str">
        <f>IF($B9="N/A","N/A",IF(E9&gt;15,"No",IF(E9&lt;-15,"No","Yes")))</f>
        <v>N/A</v>
      </c>
      <c r="G9" s="5">
        <v>50.558373515</v>
      </c>
      <c r="H9" s="5" t="str">
        <f>IF($B9="N/A","N/A",IF(G9&gt;15,"No",IF(G9&lt;-15,"No","Yes")))</f>
        <v>N/A</v>
      </c>
      <c r="I9" s="6">
        <v>3.3820000000000001</v>
      </c>
      <c r="J9" s="6">
        <v>2.6419999999999999</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99.992955961000007</v>
      </c>
      <c r="D11" s="5" t="str">
        <f>IF(OR($B11="N/A",$C11="N/A"),"N/A",IF(C11&gt;100,"No",IF(C11&lt;95,"No","Yes")))</f>
        <v>Yes</v>
      </c>
      <c r="E11" s="5">
        <v>99.989291107</v>
      </c>
      <c r="F11" s="5" t="str">
        <f>IF(OR($B11="N/A",$E11="N/A"),"N/A",IF(E11&gt;100,"No",IF(E11&lt;95,"No","Yes")))</f>
        <v>Yes</v>
      </c>
      <c r="G11" s="5">
        <v>99.928333367999997</v>
      </c>
      <c r="H11" s="5" t="str">
        <f>IF($B11="N/A","N/A",IF(G11&gt;100,"No",IF(G11&lt;95,"No","Yes")))</f>
        <v>Yes</v>
      </c>
      <c r="I11" s="6">
        <v>-4.0000000000000001E-3</v>
      </c>
      <c r="J11" s="6">
        <v>-6.0999999999999999E-2</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2" t="s">
        <v>813</v>
      </c>
      <c r="B13" s="22" t="s">
        <v>214</v>
      </c>
      <c r="C13" s="5">
        <v>99.181834831000003</v>
      </c>
      <c r="D13" s="5" t="str">
        <f t="shared" si="1"/>
        <v>Yes</v>
      </c>
      <c r="E13" s="5">
        <v>99.295711802</v>
      </c>
      <c r="F13" s="5" t="str">
        <f t="shared" si="2"/>
        <v>Yes</v>
      </c>
      <c r="G13" s="5">
        <v>99.212014945999996</v>
      </c>
      <c r="H13" s="5" t="str">
        <f t="shared" si="3"/>
        <v>Yes</v>
      </c>
      <c r="I13" s="6">
        <v>0.1148</v>
      </c>
      <c r="J13" s="6">
        <v>-8.4000000000000005E-2</v>
      </c>
      <c r="K13" s="105" t="str">
        <f t="shared" si="0"/>
        <v>Yes</v>
      </c>
    </row>
    <row r="14" spans="1:11" x14ac:dyDescent="0.2">
      <c r="A14" s="103" t="s">
        <v>305</v>
      </c>
      <c r="B14" s="22" t="s">
        <v>213</v>
      </c>
      <c r="C14" s="23">
        <v>148649</v>
      </c>
      <c r="D14" s="5" t="str">
        <f>IF($B14="N/A","N/A",IF(C14&gt;15,"No",IF(C14&lt;-15,"No","Yes")))</f>
        <v>N/A</v>
      </c>
      <c r="E14" s="23">
        <v>142152</v>
      </c>
      <c r="F14" s="5" t="str">
        <f>IF($B14="N/A","N/A",IF(E14&gt;15,"No",IF(E14&lt;-15,"No","Yes")))</f>
        <v>N/A</v>
      </c>
      <c r="G14" s="23">
        <v>142116</v>
      </c>
      <c r="H14" s="5" t="str">
        <f>IF($B14="N/A","N/A",IF(G14&gt;15,"No",IF(G14&lt;-15,"No","Yes")))</f>
        <v>N/A</v>
      </c>
      <c r="I14" s="6">
        <v>-4.37</v>
      </c>
      <c r="J14" s="6">
        <v>-2.5000000000000001E-2</v>
      </c>
      <c r="K14" s="105" t="str">
        <f t="shared" si="0"/>
        <v>Yes</v>
      </c>
    </row>
    <row r="15" spans="1:11" x14ac:dyDescent="0.2">
      <c r="A15" s="102" t="s">
        <v>432</v>
      </c>
      <c r="B15" s="22" t="s">
        <v>215</v>
      </c>
      <c r="C15" s="5">
        <v>25.796339026999998</v>
      </c>
      <c r="D15" s="5" t="str">
        <f>IF($B15="N/A","N/A",IF(C15&gt;20,"No",IF(C15&lt;5,"No","Yes")))</f>
        <v>No</v>
      </c>
      <c r="E15" s="5">
        <v>24.206483201000001</v>
      </c>
      <c r="F15" s="5" t="str">
        <f>IF($B15="N/A","N/A",IF(E15&gt;20,"No",IF(E15&lt;5,"No","Yes")))</f>
        <v>No</v>
      </c>
      <c r="G15" s="5">
        <v>27.021587999000001</v>
      </c>
      <c r="H15" s="5" t="str">
        <f>IF($B15="N/A","N/A",IF(G15&gt;20,"No",IF(G15&lt;5,"No","Yes")))</f>
        <v>No</v>
      </c>
      <c r="I15" s="6">
        <v>-6.16</v>
      </c>
      <c r="J15" s="6">
        <v>11.63</v>
      </c>
      <c r="K15" s="105" t="str">
        <f t="shared" si="0"/>
        <v>Yes</v>
      </c>
    </row>
    <row r="16" spans="1:11" x14ac:dyDescent="0.2">
      <c r="A16" s="102" t="s">
        <v>433</v>
      </c>
      <c r="B16" s="22" t="s">
        <v>213</v>
      </c>
      <c r="C16" s="5">
        <v>74.203660972999998</v>
      </c>
      <c r="D16" s="5" t="str">
        <f>IF($B16="N/A","N/A",IF(C16&gt;15,"No",IF(C16&lt;-15,"No","Yes")))</f>
        <v>N/A</v>
      </c>
      <c r="E16" s="5">
        <v>75.793516799000002</v>
      </c>
      <c r="F16" s="5" t="str">
        <f>IF($B16="N/A","N/A",IF(E16&gt;15,"No",IF(E16&lt;-15,"No","Yes")))</f>
        <v>N/A</v>
      </c>
      <c r="G16" s="5">
        <v>72.978412000999995</v>
      </c>
      <c r="H16" s="5" t="str">
        <f>IF($B16="N/A","N/A",IF(G16&gt;15,"No",IF(G16&lt;-15,"No","Yes")))</f>
        <v>N/A</v>
      </c>
      <c r="I16" s="6">
        <v>2.1429999999999998</v>
      </c>
      <c r="J16" s="6">
        <v>-3.71</v>
      </c>
      <c r="K16" s="105" t="str">
        <f t="shared" si="0"/>
        <v>Yes</v>
      </c>
    </row>
    <row r="17" spans="1:11" x14ac:dyDescent="0.2">
      <c r="A17" s="102" t="s">
        <v>434</v>
      </c>
      <c r="B17" s="22" t="s">
        <v>213</v>
      </c>
      <c r="C17" s="5">
        <v>5.0400608144000003</v>
      </c>
      <c r="D17" s="5" t="str">
        <f>IF($B17="N/A","N/A",IF(C17&gt;15,"No",IF(C17&lt;-15,"No","Yes")))</f>
        <v>N/A</v>
      </c>
      <c r="E17" s="5">
        <v>4.9496313804999996</v>
      </c>
      <c r="F17" s="5" t="str">
        <f>IF($B17="N/A","N/A",IF(E17&gt;15,"No",IF(E17&lt;-15,"No","Yes")))</f>
        <v>N/A</v>
      </c>
      <c r="G17" s="5">
        <v>4.0291029862999999</v>
      </c>
      <c r="H17" s="5" t="str">
        <f>IF($B17="N/A","N/A",IF(G17&gt;15,"No",IF(G17&lt;-15,"No","Yes")))</f>
        <v>N/A</v>
      </c>
      <c r="I17" s="6">
        <v>-1.79</v>
      </c>
      <c r="J17" s="6">
        <v>-18.600000000000001</v>
      </c>
      <c r="K17" s="105" t="str">
        <f t="shared" si="0"/>
        <v>Yes</v>
      </c>
    </row>
    <row r="18" spans="1:11" x14ac:dyDescent="0.2">
      <c r="A18" s="102" t="s">
        <v>814</v>
      </c>
      <c r="B18" s="22" t="s">
        <v>213</v>
      </c>
      <c r="C18" s="64">
        <v>35975.580886000003</v>
      </c>
      <c r="D18" s="5" t="str">
        <f>IF($B18="N/A","N/A",IF(C18&gt;15,"No",IF(C18&lt;-15,"No","Yes")))</f>
        <v>N/A</v>
      </c>
      <c r="E18" s="64">
        <v>41853.765491999999</v>
      </c>
      <c r="F18" s="5" t="str">
        <f>IF($B18="N/A","N/A",IF(E18&gt;15,"No",IF(E18&lt;-15,"No","Yes")))</f>
        <v>N/A</v>
      </c>
      <c r="G18" s="64">
        <v>37455.505763000001</v>
      </c>
      <c r="H18" s="5" t="str">
        <f>IF($B18="N/A","N/A",IF(G18&gt;15,"No",IF(G18&lt;-15,"No","Yes")))</f>
        <v>N/A</v>
      </c>
      <c r="I18" s="6">
        <v>16.34</v>
      </c>
      <c r="J18" s="6">
        <v>-10.5</v>
      </c>
      <c r="K18" s="105" t="str">
        <f t="shared" si="0"/>
        <v>Yes</v>
      </c>
    </row>
    <row r="19" spans="1:11" x14ac:dyDescent="0.2">
      <c r="A19" s="104" t="s">
        <v>306</v>
      </c>
      <c r="B19" s="22" t="s">
        <v>213</v>
      </c>
      <c r="C19" s="23">
        <v>121</v>
      </c>
      <c r="D19" s="22" t="s">
        <v>213</v>
      </c>
      <c r="E19" s="23">
        <v>324</v>
      </c>
      <c r="F19" s="22" t="s">
        <v>213</v>
      </c>
      <c r="G19" s="23">
        <v>206</v>
      </c>
      <c r="H19" s="5" t="str">
        <f>IF($B19="N/A","N/A",IF(G19&gt;15,"No",IF(G19&lt;-15,"No","Yes")))</f>
        <v>N/A</v>
      </c>
      <c r="I19" s="6">
        <v>167.8</v>
      </c>
      <c r="J19" s="6">
        <v>-36.4</v>
      </c>
      <c r="K19" s="105" t="str">
        <f t="shared" si="0"/>
        <v>No</v>
      </c>
    </row>
    <row r="20" spans="1:11" x14ac:dyDescent="0.2">
      <c r="A20" s="104" t="s">
        <v>346</v>
      </c>
      <c r="B20" s="22" t="s">
        <v>213</v>
      </c>
      <c r="C20" s="4">
        <v>4.2616438E-2</v>
      </c>
      <c r="D20" s="22" t="s">
        <v>213</v>
      </c>
      <c r="E20" s="4">
        <v>0.11565604459999999</v>
      </c>
      <c r="F20" s="22" t="s">
        <v>213</v>
      </c>
      <c r="G20" s="4">
        <v>7.16666319E-2</v>
      </c>
      <c r="H20" s="5" t="str">
        <f>IF($B20="N/A","N/A",IF(G20&gt;15,"No",IF(G20&lt;-15,"No","Yes")))</f>
        <v>N/A</v>
      </c>
      <c r="I20" s="6">
        <v>171.4</v>
      </c>
      <c r="J20" s="6">
        <v>-38</v>
      </c>
      <c r="K20" s="105" t="str">
        <f t="shared" si="0"/>
        <v>No</v>
      </c>
    </row>
    <row r="21" spans="1:11" ht="25.5" x14ac:dyDescent="0.2">
      <c r="A21" s="104" t="s">
        <v>815</v>
      </c>
      <c r="B21" s="22" t="s">
        <v>213</v>
      </c>
      <c r="C21" s="24">
        <v>11149.735537</v>
      </c>
      <c r="D21" s="5" t="str">
        <f>IF($B21="N/A","N/A",IF(C21&gt;60,"No",IF(C21&lt;15,"No","Yes")))</f>
        <v>N/A</v>
      </c>
      <c r="E21" s="24">
        <v>13172.651234999999</v>
      </c>
      <c r="F21" s="5" t="str">
        <f>IF($B21="N/A","N/A",IF(E21&gt;60,"No",IF(E21&lt;15,"No","Yes")))</f>
        <v>N/A</v>
      </c>
      <c r="G21" s="24">
        <v>16252.043689</v>
      </c>
      <c r="H21" s="5" t="str">
        <f>IF($B21="N/A","N/A",IF(G21&gt;60,"No",IF(G21&lt;15,"No","Yes")))</f>
        <v>N/A</v>
      </c>
      <c r="I21" s="6">
        <v>18.14</v>
      </c>
      <c r="J21" s="6">
        <v>23.38</v>
      </c>
      <c r="K21" s="105" t="str">
        <f t="shared" si="0"/>
        <v>Yes</v>
      </c>
    </row>
    <row r="22" spans="1:11" x14ac:dyDescent="0.2">
      <c r="A22" s="104" t="s">
        <v>816</v>
      </c>
      <c r="B22" s="22" t="s">
        <v>217</v>
      </c>
      <c r="C22" s="23">
        <v>11</v>
      </c>
      <c r="D22" s="5" t="str">
        <f>IF($B22="N/A","N/A",IF(C22="N/A","N/A",IF(C22=0,"Yes","No")))</f>
        <v>No</v>
      </c>
      <c r="E22" s="23">
        <v>11</v>
      </c>
      <c r="F22" s="5" t="str">
        <f>IF($B22="N/A","N/A",IF(E22="N/A","N/A",IF(E22=0,"Yes","No")))</f>
        <v>No</v>
      </c>
      <c r="G22" s="23">
        <v>13</v>
      </c>
      <c r="H22" s="5" t="str">
        <f>IF($B22="N/A","N/A",IF(G22=0,"Yes","No"))</f>
        <v>No</v>
      </c>
      <c r="I22" s="6">
        <v>-50</v>
      </c>
      <c r="J22" s="6">
        <v>550</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110303</v>
      </c>
      <c r="D6" s="5" t="str">
        <f>IF($B6="N/A","N/A",IF(C6&gt;15,"No",IF(C6&lt;-15,"No","Yes")))</f>
        <v>N/A</v>
      </c>
      <c r="E6" s="23">
        <v>107742</v>
      </c>
      <c r="F6" s="5" t="str">
        <f>IF($B6="N/A","N/A",IF(E6&gt;15,"No",IF(E6&lt;-15,"No","Yes")))</f>
        <v>N/A</v>
      </c>
      <c r="G6" s="23">
        <v>103714</v>
      </c>
      <c r="H6" s="5" t="str">
        <f>IF($B6="N/A","N/A",IF(G6&gt;15,"No",IF(G6&lt;-15,"No","Yes")))</f>
        <v>N/A</v>
      </c>
      <c r="I6" s="6">
        <v>-2.3199999999999998</v>
      </c>
      <c r="J6" s="6">
        <v>-3.74</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9496.7612575999992</v>
      </c>
      <c r="D9" s="5" t="str">
        <f>IF($B9="N/A","N/A",IF(C9&gt;7000,"No",IF(C9&lt;2000,"No","Yes")))</f>
        <v>No</v>
      </c>
      <c r="E9" s="64">
        <v>9976.4937258000009</v>
      </c>
      <c r="F9" s="5" t="str">
        <f>IF($B9="N/A","N/A",IF(E9&gt;7000,"No",IF(E9&lt;2000,"No","Yes")))</f>
        <v>No</v>
      </c>
      <c r="G9" s="64">
        <v>10268.826639000001</v>
      </c>
      <c r="H9" s="5" t="str">
        <f>IF($B9="N/A","N/A",IF(G9&gt;7000,"No",IF(G9&lt;2000,"No","Yes")))</f>
        <v>No</v>
      </c>
      <c r="I9" s="6">
        <v>5.0519999999999996</v>
      </c>
      <c r="J9" s="6">
        <v>2.93</v>
      </c>
      <c r="K9" s="105" t="str">
        <f t="shared" si="0"/>
        <v>Yes</v>
      </c>
    </row>
    <row r="10" spans="1:11" x14ac:dyDescent="0.2">
      <c r="A10" s="101" t="s">
        <v>820</v>
      </c>
      <c r="B10" s="22" t="s">
        <v>213</v>
      </c>
      <c r="C10" s="64">
        <v>1738.2823782999999</v>
      </c>
      <c r="D10" s="5" t="str">
        <f>IF($B10="N/A","N/A",IF(C10&gt;15,"No",IF(C10&lt;-15,"No","Yes")))</f>
        <v>N/A</v>
      </c>
      <c r="E10" s="64">
        <v>1778.1716174000001</v>
      </c>
      <c r="F10" s="5" t="str">
        <f>IF($B10="N/A","N/A",IF(E10&gt;15,"No",IF(E10&lt;-15,"No","Yes")))</f>
        <v>N/A</v>
      </c>
      <c r="G10" s="64">
        <v>1805.8678577000001</v>
      </c>
      <c r="H10" s="5" t="str">
        <f>IF($B10="N/A","N/A",IF(G10&gt;15,"No",IF(G10&lt;-15,"No","Yes")))</f>
        <v>N/A</v>
      </c>
      <c r="I10" s="6">
        <v>2.2949999999999999</v>
      </c>
      <c r="J10" s="6">
        <v>1.5580000000000001</v>
      </c>
      <c r="K10" s="105" t="str">
        <f t="shared" si="0"/>
        <v>Yes</v>
      </c>
    </row>
    <row r="11" spans="1:11" x14ac:dyDescent="0.2">
      <c r="A11" s="101" t="s">
        <v>309</v>
      </c>
      <c r="B11" s="22" t="s">
        <v>219</v>
      </c>
      <c r="C11" s="5">
        <v>3.8421439127000001</v>
      </c>
      <c r="D11" s="5" t="str">
        <f>IF($B11="N/A","N/A",IF(C11&gt;10,"No",IF(C11&lt;=0,"No","Yes")))</f>
        <v>Yes</v>
      </c>
      <c r="E11" s="5">
        <v>3.5640697221000002</v>
      </c>
      <c r="F11" s="5" t="str">
        <f>IF($B11="N/A","N/A",IF(E11&gt;10,"No",IF(E11&lt;=0,"No","Yes")))</f>
        <v>Yes</v>
      </c>
      <c r="G11" s="5">
        <v>2.9022118518000002</v>
      </c>
      <c r="H11" s="5" t="str">
        <f>IF($B11="N/A","N/A",IF(G11&gt;10,"No",IF(G11&lt;=0,"No","Yes")))</f>
        <v>Yes</v>
      </c>
      <c r="I11" s="6">
        <v>-7.24</v>
      </c>
      <c r="J11" s="6">
        <v>-18.600000000000001</v>
      </c>
      <c r="K11" s="105" t="str">
        <f t="shared" si="0"/>
        <v>Yes</v>
      </c>
    </row>
    <row r="12" spans="1:11" x14ac:dyDescent="0.2">
      <c r="A12" s="101" t="s">
        <v>821</v>
      </c>
      <c r="B12" s="22" t="s">
        <v>213</v>
      </c>
      <c r="C12" s="64">
        <v>1886.6656442000001</v>
      </c>
      <c r="D12" s="5" t="str">
        <f>IF($B12="N/A","N/A",IF(C12&gt;15,"No",IF(C12&lt;-15,"No","Yes")))</f>
        <v>N/A</v>
      </c>
      <c r="E12" s="64">
        <v>1875.5361978999999</v>
      </c>
      <c r="F12" s="5" t="str">
        <f>IF($B12="N/A","N/A",IF(E12&gt;15,"No",IF(E12&lt;-15,"No","Yes")))</f>
        <v>N/A</v>
      </c>
      <c r="G12" s="64">
        <v>1997.2451827</v>
      </c>
      <c r="H12" s="5" t="str">
        <f>IF($B12="N/A","N/A",IF(G12&gt;15,"No",IF(G12&lt;-15,"No","Yes")))</f>
        <v>N/A</v>
      </c>
      <c r="I12" s="6">
        <v>-0.59</v>
      </c>
      <c r="J12" s="6">
        <v>6.4889999999999999</v>
      </c>
      <c r="K12" s="105" t="str">
        <f t="shared" si="0"/>
        <v>Yes</v>
      </c>
    </row>
    <row r="13" spans="1:11" x14ac:dyDescent="0.2">
      <c r="A13" s="101" t="s">
        <v>310</v>
      </c>
      <c r="B13" s="22" t="s">
        <v>214</v>
      </c>
      <c r="C13" s="4">
        <v>99.929285695000004</v>
      </c>
      <c r="D13" s="5" t="str">
        <f>IF($B13="N/A","N/A",IF(C13&gt;100,"No",IF(C13&lt;95,"No","Yes")))</f>
        <v>Yes</v>
      </c>
      <c r="E13" s="4">
        <v>99.098772995000004</v>
      </c>
      <c r="F13" s="5" t="str">
        <f>IF($B13="N/A","N/A",IF(E13&gt;100,"No",IF(E13&lt;95,"No","Yes")))</f>
        <v>Yes</v>
      </c>
      <c r="G13" s="4">
        <v>99.031953255999994</v>
      </c>
      <c r="H13" s="5" t="str">
        <f>IF($B13="N/A","N/A",IF(G13&gt;100,"No",IF(G13&lt;95,"No","Yes")))</f>
        <v>Yes</v>
      </c>
      <c r="I13" s="6">
        <v>-0.83099999999999996</v>
      </c>
      <c r="J13" s="6">
        <v>-6.7000000000000004E-2</v>
      </c>
      <c r="K13" s="105" t="str">
        <f t="shared" si="0"/>
        <v>Yes</v>
      </c>
    </row>
    <row r="14" spans="1:11" x14ac:dyDescent="0.2">
      <c r="A14" s="101" t="s">
        <v>822</v>
      </c>
      <c r="B14" s="22" t="s">
        <v>220</v>
      </c>
      <c r="C14" s="4">
        <v>1.2161578588999999</v>
      </c>
      <c r="D14" s="5" t="str">
        <f>IF($B14="N/A","N/A",IF(C14&gt;1,"Yes","No"))</f>
        <v>Yes</v>
      </c>
      <c r="E14" s="4">
        <v>1.2125951802999999</v>
      </c>
      <c r="F14" s="5" t="str">
        <f>IF($B14="N/A","N/A",IF(E14&gt;1,"Yes","No"))</f>
        <v>Yes</v>
      </c>
      <c r="G14" s="4">
        <v>1.2123746471000001</v>
      </c>
      <c r="H14" s="5" t="str">
        <f>IF($B14="N/A","N/A",IF(G14&gt;1,"Yes","No"))</f>
        <v>Yes</v>
      </c>
      <c r="I14" s="6">
        <v>-0.29299999999999998</v>
      </c>
      <c r="J14" s="6">
        <v>-1.7999999999999999E-2</v>
      </c>
      <c r="K14" s="105" t="str">
        <f t="shared" si="0"/>
        <v>Yes</v>
      </c>
    </row>
    <row r="15" spans="1:11" x14ac:dyDescent="0.2">
      <c r="A15" s="101" t="s">
        <v>311</v>
      </c>
      <c r="B15" s="22" t="s">
        <v>214</v>
      </c>
      <c r="C15" s="4">
        <v>99.958296692000005</v>
      </c>
      <c r="D15" s="5" t="str">
        <f>IF($B15="N/A","N/A",IF(C15&gt;100,"No",IF(C15&lt;95,"No","Yes")))</f>
        <v>Yes</v>
      </c>
      <c r="E15" s="4">
        <v>99.957305414999993</v>
      </c>
      <c r="F15" s="5" t="str">
        <f>IF($B15="N/A","N/A",IF(E15&gt;100,"No",IF(E15&lt;95,"No","Yes")))</f>
        <v>Yes</v>
      </c>
      <c r="G15" s="4">
        <v>99.928649941000003</v>
      </c>
      <c r="H15" s="5" t="str">
        <f>IF($B15="N/A","N/A",IF(G15&gt;100,"No",IF(G15&lt;95,"No","Yes")))</f>
        <v>Yes</v>
      </c>
      <c r="I15" s="6">
        <v>-1E-3</v>
      </c>
      <c r="J15" s="6">
        <v>-2.9000000000000001E-2</v>
      </c>
      <c r="K15" s="105" t="str">
        <f t="shared" si="0"/>
        <v>Yes</v>
      </c>
    </row>
    <row r="16" spans="1:11" x14ac:dyDescent="0.2">
      <c r="A16" s="101" t="s">
        <v>823</v>
      </c>
      <c r="B16" s="22" t="s">
        <v>221</v>
      </c>
      <c r="C16" s="4">
        <v>11.653173947999999</v>
      </c>
      <c r="D16" s="5" t="str">
        <f>IF($B16="N/A","N/A",IF(C16&gt;3,"Yes","No"))</f>
        <v>Yes</v>
      </c>
      <c r="E16" s="4">
        <v>11.608973407000001</v>
      </c>
      <c r="F16" s="5" t="str">
        <f>IF($B16="N/A","N/A",IF(E16&gt;3,"Yes","No"))</f>
        <v>Yes</v>
      </c>
      <c r="G16" s="4">
        <v>11.652228869</v>
      </c>
      <c r="H16" s="5" t="str">
        <f>IF($B16="N/A","N/A",IF(G16&gt;3,"Yes","No"))</f>
        <v>Yes</v>
      </c>
      <c r="I16" s="6">
        <v>-0.379</v>
      </c>
      <c r="J16" s="6">
        <v>0.37259999999999999</v>
      </c>
      <c r="K16" s="105" t="str">
        <f t="shared" si="0"/>
        <v>Yes</v>
      </c>
    </row>
    <row r="17" spans="1:11" x14ac:dyDescent="0.2">
      <c r="A17" s="101" t="s">
        <v>824</v>
      </c>
      <c r="B17" s="22" t="s">
        <v>222</v>
      </c>
      <c r="C17" s="4">
        <v>5.4673580953999998</v>
      </c>
      <c r="D17" s="5" t="str">
        <f>IF($B17="N/A","N/A",IF(C17&gt;=8,"No",IF(C17&lt;2,"No","Yes")))</f>
        <v>Yes</v>
      </c>
      <c r="E17" s="4">
        <v>5.6369103971000003</v>
      </c>
      <c r="F17" s="5" t="str">
        <f>IF($B17="N/A","N/A",IF(E17&gt;=8,"No",IF(E17&lt;2,"No","Yes")))</f>
        <v>Yes</v>
      </c>
      <c r="G17" s="4">
        <v>5.7114730072000004</v>
      </c>
      <c r="H17" s="5" t="str">
        <f>IF($B17="N/A","N/A",IF(G17&gt;=8,"No",IF(G17&lt;2,"No","Yes")))</f>
        <v>Yes</v>
      </c>
      <c r="I17" s="6">
        <v>3.101</v>
      </c>
      <c r="J17" s="6">
        <v>1.323</v>
      </c>
      <c r="K17" s="105" t="str">
        <f t="shared" si="0"/>
        <v>Yes</v>
      </c>
    </row>
    <row r="18" spans="1:11" x14ac:dyDescent="0.2">
      <c r="A18" s="101" t="s">
        <v>825</v>
      </c>
      <c r="B18" s="22" t="s">
        <v>222</v>
      </c>
      <c r="C18" s="4">
        <v>5.4494378964000001</v>
      </c>
      <c r="D18" s="5" t="str">
        <f>IF($B18="N/A","N/A",IF(C18&gt;=8,"No",IF(C18&lt;2,"No","Yes")))</f>
        <v>Yes</v>
      </c>
      <c r="E18" s="4">
        <v>5.6305999157000004</v>
      </c>
      <c r="F18" s="5" t="str">
        <f>IF($B18="N/A","N/A",IF(E18&gt;=8,"No",IF(E18&lt;2,"No","Yes")))</f>
        <v>Yes</v>
      </c>
      <c r="G18" s="4">
        <v>5.6930686321000001</v>
      </c>
      <c r="H18" s="5" t="str">
        <f>IF($B18="N/A","N/A",IF(G18&gt;=8,"No",IF(G18&lt;2,"No","Yes")))</f>
        <v>Yes</v>
      </c>
      <c r="I18" s="6">
        <v>3.3239999999999998</v>
      </c>
      <c r="J18" s="6">
        <v>1.109</v>
      </c>
      <c r="K18" s="105" t="str">
        <f t="shared" si="0"/>
        <v>Yes</v>
      </c>
    </row>
    <row r="19" spans="1:11" x14ac:dyDescent="0.2">
      <c r="A19" s="101"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05" t="str">
        <f t="shared" si="0"/>
        <v>Yes</v>
      </c>
    </row>
    <row r="20" spans="1:11" x14ac:dyDescent="0.2">
      <c r="A20" s="101" t="s">
        <v>31</v>
      </c>
      <c r="B20" s="38" t="s">
        <v>214</v>
      </c>
      <c r="C20" s="4">
        <v>100</v>
      </c>
      <c r="D20" s="5" t="str">
        <f>IF($B20="N/A","N/A",IF(C20&gt;100,"No",IF(C20&lt;95,"No","Yes")))</f>
        <v>Yes</v>
      </c>
      <c r="E20" s="4">
        <v>100</v>
      </c>
      <c r="F20" s="5" t="str">
        <f>IF($B20="N/A","N/A",IF(E20&gt;100,"No",IF(E20&lt;95,"No","Yes")))</f>
        <v>Yes</v>
      </c>
      <c r="G20" s="4">
        <v>99.99710743</v>
      </c>
      <c r="H20" s="5" t="str">
        <f>IF($B20="N/A","N/A",IF(G20&gt;100,"No",IF(G20&lt;95,"No","Yes")))</f>
        <v>Yes</v>
      </c>
      <c r="I20" s="6">
        <v>0</v>
      </c>
      <c r="J20" s="6">
        <v>-3.0000000000000001E-3</v>
      </c>
      <c r="K20" s="105" t="str">
        <f t="shared" si="0"/>
        <v>Yes</v>
      </c>
    </row>
    <row r="21" spans="1:11" x14ac:dyDescent="0.2">
      <c r="A21" s="101" t="s">
        <v>313</v>
      </c>
      <c r="B21" s="22"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105" t="str">
        <f t="shared" si="0"/>
        <v>Yes</v>
      </c>
    </row>
    <row r="22" spans="1:11" x14ac:dyDescent="0.2">
      <c r="A22" s="101" t="s">
        <v>1682</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6.7911570855000001</v>
      </c>
      <c r="D24" s="5" t="str">
        <f>IF($B24="N/A","N/A",IF(C24&gt;=2,"Yes","No"))</f>
        <v>Yes</v>
      </c>
      <c r="E24" s="4">
        <v>6.3731878005000002</v>
      </c>
      <c r="F24" s="5" t="str">
        <f>IF($B24="N/A","N/A",IF(E24&gt;=2,"Yes","No"))</f>
        <v>Yes</v>
      </c>
      <c r="G24" s="4">
        <v>6.5590469946000001</v>
      </c>
      <c r="H24" s="5" t="str">
        <f>IF($B24="N/A","N/A",IF(G24&gt;=2,"Yes","No"))</f>
        <v>Yes</v>
      </c>
      <c r="I24" s="6">
        <v>-6.15</v>
      </c>
      <c r="J24" s="6">
        <v>2.9159999999999999</v>
      </c>
      <c r="K24" s="105" t="str">
        <f t="shared" si="0"/>
        <v>Yes</v>
      </c>
    </row>
    <row r="25" spans="1:11" x14ac:dyDescent="0.2">
      <c r="A25" s="101" t="s">
        <v>827</v>
      </c>
      <c r="B25" s="22" t="s">
        <v>226</v>
      </c>
      <c r="C25" s="4">
        <v>11.386816315000001</v>
      </c>
      <c r="D25" s="5" t="str">
        <f>IF($B25="N/A","N/A",IF(C25&gt;30,"No",IF(C25&lt;5,"No","Yes")))</f>
        <v>Yes</v>
      </c>
      <c r="E25" s="4">
        <v>4.9377215942000001</v>
      </c>
      <c r="F25" s="5" t="str">
        <f>IF($B25="N/A","N/A",IF(E25&gt;30,"No",IF(E25&lt;5,"No","Yes")))</f>
        <v>No</v>
      </c>
      <c r="G25" s="4">
        <v>4.3282488382000004</v>
      </c>
      <c r="H25" s="5" t="str">
        <f>IF($B25="N/A","N/A",IF(G25&gt;30,"No",IF(G25&lt;5,"No","Yes")))</f>
        <v>No</v>
      </c>
      <c r="I25" s="6">
        <v>-56.6</v>
      </c>
      <c r="J25" s="6">
        <v>-12.3</v>
      </c>
      <c r="K25" s="105" t="str">
        <f t="shared" si="0"/>
        <v>Yes</v>
      </c>
    </row>
    <row r="26" spans="1:11" x14ac:dyDescent="0.2">
      <c r="A26" s="101" t="s">
        <v>828</v>
      </c>
      <c r="B26" s="22" t="s">
        <v>227</v>
      </c>
      <c r="C26" s="4">
        <v>43.643418582999999</v>
      </c>
      <c r="D26" s="5" t="str">
        <f>IF($B26="N/A","N/A",IF(C26&gt;75,"No",IF(C26&lt;15,"No","Yes")))</f>
        <v>Yes</v>
      </c>
      <c r="E26" s="4">
        <v>22.124148429000002</v>
      </c>
      <c r="F26" s="5" t="str">
        <f>IF($B26="N/A","N/A",IF(E26&gt;75,"No",IF(E26&lt;15,"No","Yes")))</f>
        <v>Yes</v>
      </c>
      <c r="G26" s="4">
        <v>22.431879978000001</v>
      </c>
      <c r="H26" s="5" t="str">
        <f>IF($B26="N/A","N/A",IF(G26&gt;75,"No",IF(G26&lt;15,"No","Yes")))</f>
        <v>Yes</v>
      </c>
      <c r="I26" s="6">
        <v>-49.3</v>
      </c>
      <c r="J26" s="6">
        <v>1.391</v>
      </c>
      <c r="K26" s="105" t="str">
        <f t="shared" si="0"/>
        <v>Yes</v>
      </c>
    </row>
    <row r="27" spans="1:11" x14ac:dyDescent="0.2">
      <c r="A27" s="101" t="s">
        <v>829</v>
      </c>
      <c r="B27" s="22" t="s">
        <v>228</v>
      </c>
      <c r="C27" s="4">
        <v>44.969765101999997</v>
      </c>
      <c r="D27" s="5" t="str">
        <f>IF($B27="N/A","N/A",IF(C27&gt;70,"No",IF(C27&lt;25,"No","Yes")))</f>
        <v>Yes</v>
      </c>
      <c r="E27" s="4">
        <v>72.938129977000003</v>
      </c>
      <c r="F27" s="5" t="str">
        <f>IF($B27="N/A","N/A",IF(E27&gt;70,"No",IF(E27&lt;25,"No","Yes")))</f>
        <v>No</v>
      </c>
      <c r="G27" s="4">
        <v>73.239871183999995</v>
      </c>
      <c r="H27" s="5" t="str">
        <f>IF($B27="N/A","N/A",IF(G27&gt;70,"No",IF(G27&lt;25,"No","Yes")))</f>
        <v>No</v>
      </c>
      <c r="I27" s="6">
        <v>62.19</v>
      </c>
      <c r="J27" s="6">
        <v>0.41370000000000001</v>
      </c>
      <c r="K27" s="105" t="str">
        <f t="shared" si="0"/>
        <v>Yes</v>
      </c>
    </row>
    <row r="28" spans="1:11" x14ac:dyDescent="0.2">
      <c r="A28" s="101" t="s">
        <v>318</v>
      </c>
      <c r="B28" s="22" t="s">
        <v>229</v>
      </c>
      <c r="C28" s="4">
        <v>57.287653100999997</v>
      </c>
      <c r="D28" s="5" t="str">
        <f>IF($B28="N/A","N/A",IF(C28&gt;70,"No",IF(C28&lt;35,"No","Yes")))</f>
        <v>Yes</v>
      </c>
      <c r="E28" s="4">
        <v>60.511221251000002</v>
      </c>
      <c r="F28" s="5" t="str">
        <f>IF($B28="N/A","N/A",IF(E28&gt;70,"No",IF(E28&lt;35,"No","Yes")))</f>
        <v>Yes</v>
      </c>
      <c r="G28" s="4">
        <v>60.735291281999999</v>
      </c>
      <c r="H28" s="5" t="str">
        <f>IF($B28="N/A","N/A",IF(G28&gt;70,"No",IF(G28&lt;35,"No","Yes")))</f>
        <v>Yes</v>
      </c>
      <c r="I28" s="6">
        <v>5.6269999999999998</v>
      </c>
      <c r="J28" s="6">
        <v>0.37030000000000002</v>
      </c>
      <c r="K28" s="105" t="str">
        <f t="shared" si="0"/>
        <v>Yes</v>
      </c>
    </row>
    <row r="29" spans="1:11" x14ac:dyDescent="0.2">
      <c r="A29" s="101" t="s">
        <v>830</v>
      </c>
      <c r="B29" s="22" t="s">
        <v>220</v>
      </c>
      <c r="C29" s="4">
        <v>2.2046842855</v>
      </c>
      <c r="D29" s="5" t="str">
        <f>IF($B29="N/A","N/A",IF(C29&gt;1,"Yes","No"))</f>
        <v>Yes</v>
      </c>
      <c r="E29" s="4">
        <v>2.2101662679</v>
      </c>
      <c r="F29" s="5" t="str">
        <f>IF($B29="N/A","N/A",IF(E29&gt;1,"Yes","No"))</f>
        <v>Yes</v>
      </c>
      <c r="G29" s="4">
        <v>2.2133638139</v>
      </c>
      <c r="H29" s="5" t="str">
        <f>IF($B29="N/A","N/A",IF(G29&gt;1,"Yes","No"))</f>
        <v>Yes</v>
      </c>
      <c r="I29" s="6">
        <v>0.2487</v>
      </c>
      <c r="J29" s="6">
        <v>0.1447</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99.979427125000001</v>
      </c>
      <c r="D31" s="5" t="str">
        <f>IF($B31="N/A","N/A",IF(C31&gt;15,"No",IF(C31&lt;-15,"No","Yes")))</f>
        <v>N/A</v>
      </c>
      <c r="E31" s="4">
        <v>99.972390943999997</v>
      </c>
      <c r="F31" s="5" t="str">
        <f>IF($B31="N/A","N/A",IF(E31&gt;15,"No",IF(E31&lt;-15,"No","Yes")))</f>
        <v>N/A</v>
      </c>
      <c r="G31" s="4">
        <v>99.982537187999995</v>
      </c>
      <c r="H31" s="5" t="str">
        <f>IF($B31="N/A","N/A",IF(G31&gt;15,"No",IF(G31&lt;-15,"No","Yes")))</f>
        <v>N/A</v>
      </c>
      <c r="I31" s="6">
        <v>-7.0000000000000001E-3</v>
      </c>
      <c r="J31" s="6">
        <v>1.01E-2</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99.998417145000005</v>
      </c>
      <c r="D33" s="5" t="str">
        <f>IF($B33="N/A","N/A",IF(C33&gt;15,"No",IF(C33&lt;-15,"No","Yes")))</f>
        <v>N/A</v>
      </c>
      <c r="E33" s="4">
        <v>99.989260180000002</v>
      </c>
      <c r="F33" s="5" t="str">
        <f>IF($B33="N/A","N/A",IF(E33&gt;15,"No",IF(E33&lt;-15,"No","Yes")))</f>
        <v>N/A</v>
      </c>
      <c r="G33" s="4">
        <v>100</v>
      </c>
      <c r="H33" s="5" t="str">
        <f>IF($B33="N/A","N/A",IF(G33&gt;15,"No",IF(G33&lt;-15,"No","Yes")))</f>
        <v>N/A</v>
      </c>
      <c r="I33" s="6">
        <v>-8.9999999999999993E-3</v>
      </c>
      <c r="J33" s="6">
        <v>1.0699999999999999E-2</v>
      </c>
      <c r="K33" s="105" t="str">
        <f t="shared" si="0"/>
        <v>Yes</v>
      </c>
    </row>
    <row r="34" spans="1:11" x14ac:dyDescent="0.2">
      <c r="A34" s="101" t="s">
        <v>322</v>
      </c>
      <c r="B34" s="22" t="s">
        <v>230</v>
      </c>
      <c r="C34" s="4">
        <v>0</v>
      </c>
      <c r="D34" s="5" t="str">
        <f>IF($B34="N/A","N/A",IF(C34&gt;=90,"Yes","No"))</f>
        <v>No</v>
      </c>
      <c r="E34" s="4">
        <v>0</v>
      </c>
      <c r="F34" s="5" t="str">
        <f>IF($B34="N/A","N/A",IF(E34&gt;=90,"Yes","No"))</f>
        <v>No</v>
      </c>
      <c r="G34" s="4">
        <v>0</v>
      </c>
      <c r="H34" s="5" t="str">
        <f>IF($B34="N/A","N/A",IF(G34&gt;=90,"Yes","No"))</f>
        <v>No</v>
      </c>
      <c r="I34" s="6" t="s">
        <v>1748</v>
      </c>
      <c r="J34" s="6" t="s">
        <v>1748</v>
      </c>
      <c r="K34" s="105" t="str">
        <f t="shared" si="0"/>
        <v>N/A</v>
      </c>
    </row>
    <row r="35" spans="1:11" x14ac:dyDescent="0.2">
      <c r="A35" s="101" t="s">
        <v>323</v>
      </c>
      <c r="B35" s="22" t="s">
        <v>213</v>
      </c>
      <c r="C35" s="4">
        <v>14.029536821000001</v>
      </c>
      <c r="D35" s="5" t="str">
        <f>IF($B35="N/A","N/A",IF(C35&gt;15,"No",IF(C35&lt;-15,"No","Yes")))</f>
        <v>N/A</v>
      </c>
      <c r="E35" s="4">
        <v>13.262237568</v>
      </c>
      <c r="F35" s="5" t="str">
        <f>IF($B35="N/A","N/A",IF(E35&gt;15,"No",IF(E35&lt;-15,"No","Yes")))</f>
        <v>N/A</v>
      </c>
      <c r="G35" s="4">
        <v>13.293287309</v>
      </c>
      <c r="H35" s="5" t="str">
        <f>IF($B35="N/A","N/A",IF(G35&gt;15,"No",IF(G35&lt;-15,"No","Yes")))</f>
        <v>N/A</v>
      </c>
      <c r="I35" s="6">
        <v>-5.47</v>
      </c>
      <c r="J35" s="6">
        <v>0.2341</v>
      </c>
      <c r="K35" s="105" t="str">
        <f t="shared" si="0"/>
        <v>Yes</v>
      </c>
    </row>
    <row r="36" spans="1:11" x14ac:dyDescent="0.2">
      <c r="A36" s="101" t="s">
        <v>1706</v>
      </c>
      <c r="B36" s="22" t="s">
        <v>213</v>
      </c>
      <c r="C36" s="4">
        <v>16.524482561999999</v>
      </c>
      <c r="D36" s="5" t="str">
        <f>IF($B36="N/A","N/A",IF(C36&gt;15,"No",IF(C36&lt;-15,"No","Yes")))</f>
        <v>N/A</v>
      </c>
      <c r="E36" s="4">
        <v>15.994691021</v>
      </c>
      <c r="F36" s="5" t="str">
        <f>IF($B36="N/A","N/A",IF(E36&gt;15,"No",IF(E36&lt;-15,"No","Yes")))</f>
        <v>N/A</v>
      </c>
      <c r="G36" s="4">
        <v>15.482962763</v>
      </c>
      <c r="H36" s="5" t="str">
        <f>IF($B36="N/A","N/A",IF(G36&gt;15,"No",IF(G36&lt;-15,"No","Yes")))</f>
        <v>N/A</v>
      </c>
      <c r="I36" s="6">
        <v>-3.21</v>
      </c>
      <c r="J36" s="6">
        <v>-3.2</v>
      </c>
      <c r="K36" s="105" t="str">
        <f t="shared" si="0"/>
        <v>Yes</v>
      </c>
    </row>
    <row r="37" spans="1:11" x14ac:dyDescent="0.2">
      <c r="A37" s="101" t="s">
        <v>372</v>
      </c>
      <c r="B37" s="22" t="s">
        <v>231</v>
      </c>
      <c r="C37" s="4">
        <v>84.274226448999997</v>
      </c>
      <c r="D37" s="5" t="str">
        <f>IF($B37="N/A","N/A",IF(C37&gt;90,"No",IF(C37&lt;75,"No","Yes")))</f>
        <v>Yes</v>
      </c>
      <c r="E37" s="4">
        <v>83.702734309999997</v>
      </c>
      <c r="F37" s="5" t="str">
        <f>IF($B37="N/A","N/A",IF(E37&gt;90,"No",IF(E37&lt;75,"No","Yes")))</f>
        <v>Yes</v>
      </c>
      <c r="G37" s="4">
        <v>83.324334226999994</v>
      </c>
      <c r="H37" s="5" t="str">
        <f>IF($B37="N/A","N/A",IF(G37&gt;90,"No",IF(G37&lt;75,"No","Yes")))</f>
        <v>Yes</v>
      </c>
      <c r="I37" s="6">
        <v>-0.67800000000000005</v>
      </c>
      <c r="J37" s="6">
        <v>-0.45200000000000001</v>
      </c>
      <c r="K37" s="105" t="str">
        <f>IF(J37="Div by 0", "N/A", IF(J37="N/A","N/A", IF(J37&gt;30, "No", IF(J37&lt;-30, "No", "Yes"))))</f>
        <v>Yes</v>
      </c>
    </row>
    <row r="38" spans="1:11" x14ac:dyDescent="0.2">
      <c r="A38" s="101" t="s">
        <v>373</v>
      </c>
      <c r="B38" s="22" t="s">
        <v>232</v>
      </c>
      <c r="C38" s="4">
        <v>13.089399200000001</v>
      </c>
      <c r="D38" s="5" t="str">
        <f>IF($B38="N/A","N/A",IF(C38&gt;10,"No",IF(C38&lt;1,"No","Yes")))</f>
        <v>No</v>
      </c>
      <c r="E38" s="4">
        <v>13.637207403</v>
      </c>
      <c r="F38" s="5" t="str">
        <f>IF($B38="N/A","N/A",IF(E38&gt;10,"No",IF(E38&lt;1,"No","Yes")))</f>
        <v>No</v>
      </c>
      <c r="G38" s="4">
        <v>14.162022485</v>
      </c>
      <c r="H38" s="5" t="str">
        <f>IF($B38="N/A","N/A",IF(G38&gt;10,"No",IF(G38&lt;1,"No","Yes")))</f>
        <v>No</v>
      </c>
      <c r="I38" s="6">
        <v>4.1849999999999996</v>
      </c>
      <c r="J38" s="6">
        <v>3.8479999999999999</v>
      </c>
      <c r="K38" s="105" t="str">
        <f>IF(J38="Div by 0", "N/A", IF(J38="N/A","N/A", IF(J38&gt;30, "No", IF(J38&lt;-30, "No", "Yes"))))</f>
        <v>Yes</v>
      </c>
    </row>
    <row r="39" spans="1:11" x14ac:dyDescent="0.2">
      <c r="A39" s="101" t="s">
        <v>374</v>
      </c>
      <c r="B39" s="22" t="s">
        <v>233</v>
      </c>
      <c r="C39" s="4">
        <v>7.2527492000000002E-3</v>
      </c>
      <c r="D39" s="5" t="str">
        <f>IF($B39="N/A","N/A",IF(C39&gt;2,"No",IF(C39&lt;=0,"No","Yes")))</f>
        <v>Yes</v>
      </c>
      <c r="E39" s="4">
        <v>4.6407158000000004E-3</v>
      </c>
      <c r="F39" s="5" t="str">
        <f>IF($B39="N/A","N/A",IF(E39&gt;2,"No",IF(E39&lt;=0,"No","Yes")))</f>
        <v>Yes</v>
      </c>
      <c r="G39" s="4">
        <v>3.8567598999999998E-3</v>
      </c>
      <c r="H39" s="5" t="str">
        <f>IF($B39="N/A","N/A",IF(G39&gt;2,"No",IF(G39&lt;=0,"No","Yes")))</f>
        <v>Yes</v>
      </c>
      <c r="I39" s="6">
        <v>-36</v>
      </c>
      <c r="J39" s="6">
        <v>-16.899999999999999</v>
      </c>
      <c r="K39" s="105" t="str">
        <f>IF(J39="Div by 0", "N/A", IF(J39="N/A","N/A", IF(J39&gt;30, "No", IF(J39&lt;-30, "No", "Yes"))))</f>
        <v>Yes</v>
      </c>
    </row>
    <row r="40" spans="1:11" x14ac:dyDescent="0.2">
      <c r="A40" s="117" t="s">
        <v>375</v>
      </c>
      <c r="B40" s="113" t="s">
        <v>234</v>
      </c>
      <c r="C40" s="118">
        <v>1.3925278551</v>
      </c>
      <c r="D40" s="114" t="str">
        <f>IF($B40="N/A","N/A",IF(C40&gt;3,"No",IF(C40&lt;=0,"No","Yes")))</f>
        <v>Yes</v>
      </c>
      <c r="E40" s="118">
        <v>1.5008074844999999</v>
      </c>
      <c r="F40" s="114" t="str">
        <f>IF($B40="N/A","N/A",IF(E40&gt;3,"No",IF(E40&lt;=0,"No","Yes")))</f>
        <v>Yes</v>
      </c>
      <c r="G40" s="118">
        <v>1.4916019052</v>
      </c>
      <c r="H40" s="114" t="str">
        <f>IF($B40="N/A","N/A",IF(G40&gt;3,"No",IF(G40&lt;=0,"No","Yes")))</f>
        <v>Yes</v>
      </c>
      <c r="I40" s="115">
        <v>7.7759999999999998</v>
      </c>
      <c r="J40" s="115">
        <v>-0.61299999999999999</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38346</v>
      </c>
      <c r="D6" s="5" t="str">
        <f>IF($B6="N/A","N/A",IF(C6&gt;15,"No",IF(C6&lt;-15,"No","Yes")))</f>
        <v>N/A</v>
      </c>
      <c r="E6" s="23">
        <v>34410</v>
      </c>
      <c r="F6" s="5" t="str">
        <f>IF($B6="N/A","N/A",IF(E6&gt;15,"No",IF(E6&lt;-15,"No","Yes")))</f>
        <v>N/A</v>
      </c>
      <c r="G6" s="23">
        <v>38402</v>
      </c>
      <c r="H6" s="5" t="str">
        <f>IF($B6="N/A","N/A",IF(G6&gt;15,"No",IF(G6&lt;-15,"No","Yes")))</f>
        <v>N/A</v>
      </c>
      <c r="I6" s="6">
        <v>-10.3</v>
      </c>
      <c r="J6" s="6">
        <v>11.6</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1089.1339384</v>
      </c>
      <c r="D9" s="5" t="str">
        <f>IF($B9="N/A","N/A",IF(C9&gt;15,"No",IF(C9&lt;-15,"No","Yes")))</f>
        <v>N/A</v>
      </c>
      <c r="E9" s="64">
        <v>1091.1134844999999</v>
      </c>
      <c r="F9" s="5" t="str">
        <f>IF($B9="N/A","N/A",IF(E9&gt;15,"No",IF(E9&lt;-15,"No","Yes")))</f>
        <v>N/A</v>
      </c>
      <c r="G9" s="64">
        <v>1105.3661268000001</v>
      </c>
      <c r="H9" s="5" t="str">
        <f>IF($B9="N/A","N/A",IF(G9&gt;15,"No",IF(G9&lt;-15,"No","Yes")))</f>
        <v>N/A</v>
      </c>
      <c r="I9" s="6">
        <v>0.18179999999999999</v>
      </c>
      <c r="J9" s="6">
        <v>1.306</v>
      </c>
      <c r="K9" s="105" t="str">
        <f t="shared" si="0"/>
        <v>Yes</v>
      </c>
    </row>
    <row r="10" spans="1:11" x14ac:dyDescent="0.2">
      <c r="A10" s="101" t="s">
        <v>309</v>
      </c>
      <c r="B10" s="22" t="s">
        <v>213</v>
      </c>
      <c r="C10" s="4">
        <v>0.40160642569999999</v>
      </c>
      <c r="D10" s="5" t="str">
        <f>IF($B10="N/A","N/A",IF(C10&gt;15,"No",IF(C10&lt;-15,"No","Yes")))</f>
        <v>N/A</v>
      </c>
      <c r="E10" s="4">
        <v>0.36036036040000002</v>
      </c>
      <c r="F10" s="5" t="str">
        <f>IF($B10="N/A","N/A",IF(E10&gt;15,"No",IF(E10&lt;-15,"No","Yes")))</f>
        <v>N/A</v>
      </c>
      <c r="G10" s="4">
        <v>0.22655070050000001</v>
      </c>
      <c r="H10" s="5" t="str">
        <f>IF($B10="N/A","N/A",IF(G10&gt;15,"No",IF(G10&lt;-15,"No","Yes")))</f>
        <v>N/A</v>
      </c>
      <c r="I10" s="6">
        <v>-10.3</v>
      </c>
      <c r="J10" s="6">
        <v>-37.1</v>
      </c>
      <c r="K10" s="105" t="str">
        <f t="shared" si="0"/>
        <v>No</v>
      </c>
    </row>
    <row r="11" spans="1:11" x14ac:dyDescent="0.2">
      <c r="A11" s="101" t="s">
        <v>821</v>
      </c>
      <c r="B11" s="22" t="s">
        <v>213</v>
      </c>
      <c r="C11" s="64">
        <v>320.76623376999999</v>
      </c>
      <c r="D11" s="5" t="str">
        <f>IF($B11="N/A","N/A",IF(C11&gt;15,"No",IF(C11&lt;-15,"No","Yes")))</f>
        <v>N/A</v>
      </c>
      <c r="E11" s="64">
        <v>490.75</v>
      </c>
      <c r="F11" s="5" t="str">
        <f>IF($B11="N/A","N/A",IF(E11&gt;15,"No",IF(E11&lt;-15,"No","Yes")))</f>
        <v>N/A</v>
      </c>
      <c r="G11" s="64">
        <v>623.51724137999997</v>
      </c>
      <c r="H11" s="5" t="str">
        <f>IF($B11="N/A","N/A",IF(G11&gt;15,"No",IF(G11&lt;-15,"No","Yes")))</f>
        <v>N/A</v>
      </c>
      <c r="I11" s="6">
        <v>52.99</v>
      </c>
      <c r="J11" s="6">
        <v>27.05</v>
      </c>
      <c r="K11" s="105" t="str">
        <f t="shared" si="0"/>
        <v>Yes</v>
      </c>
    </row>
    <row r="12" spans="1:11" x14ac:dyDescent="0.2">
      <c r="A12" s="101" t="s">
        <v>310</v>
      </c>
      <c r="B12" s="22" t="s">
        <v>214</v>
      </c>
      <c r="C12" s="4">
        <v>99.814843791000001</v>
      </c>
      <c r="D12" s="5" t="str">
        <f>IF($B12="N/A","N/A",IF(C12&gt;100,"No",IF(C12&lt;95,"No","Yes")))</f>
        <v>Yes</v>
      </c>
      <c r="E12" s="4">
        <v>99.157221738000004</v>
      </c>
      <c r="F12" s="5" t="str">
        <f>IF($B12="N/A","N/A",IF(E12&gt;100,"No",IF(E12&lt;95,"No","Yes")))</f>
        <v>Yes</v>
      </c>
      <c r="G12" s="4">
        <v>98.953179521999999</v>
      </c>
      <c r="H12" s="5" t="str">
        <f>IF($B12="N/A","N/A",IF(G12&gt;100,"No",IF(G12&lt;95,"No","Yes")))</f>
        <v>Yes</v>
      </c>
      <c r="I12" s="6">
        <v>-0.65900000000000003</v>
      </c>
      <c r="J12" s="6">
        <v>-0.20599999999999999</v>
      </c>
      <c r="K12" s="105" t="str">
        <f t="shared" si="0"/>
        <v>Yes</v>
      </c>
    </row>
    <row r="13" spans="1:11" x14ac:dyDescent="0.2">
      <c r="A13" s="101" t="s">
        <v>822</v>
      </c>
      <c r="B13" s="22" t="s">
        <v>220</v>
      </c>
      <c r="C13" s="4">
        <v>1.1886871325999999</v>
      </c>
      <c r="D13" s="5" t="str">
        <f>IF($B13="N/A","N/A",IF(C13&gt;1,"Yes","No"))</f>
        <v>Yes</v>
      </c>
      <c r="E13" s="4">
        <v>1.1797772567</v>
      </c>
      <c r="F13" s="5" t="str">
        <f>IF($B13="N/A","N/A",IF(E13&gt;1,"Yes","No"))</f>
        <v>Yes</v>
      </c>
      <c r="G13" s="4">
        <v>1.2221578947</v>
      </c>
      <c r="H13" s="5" t="str">
        <f>IF($B13="N/A","N/A",IF(G13&gt;1,"Yes","No"))</f>
        <v>Yes</v>
      </c>
      <c r="I13" s="6">
        <v>-0.75</v>
      </c>
      <c r="J13" s="6">
        <v>3.5920000000000001</v>
      </c>
      <c r="K13" s="105" t="str">
        <f t="shared" si="0"/>
        <v>Yes</v>
      </c>
    </row>
    <row r="14" spans="1:11" x14ac:dyDescent="0.2">
      <c r="A14" s="101" t="s">
        <v>311</v>
      </c>
      <c r="B14" s="22" t="s">
        <v>214</v>
      </c>
      <c r="C14" s="4">
        <v>99.867000469000004</v>
      </c>
      <c r="D14" s="5" t="str">
        <f>IF($B14="N/A","N/A",IF(C14&gt;100,"No",IF(C14&lt;95,"No","Yes")))</f>
        <v>Yes</v>
      </c>
      <c r="E14" s="4">
        <v>99.904097645999997</v>
      </c>
      <c r="F14" s="5" t="str">
        <f>IF($B14="N/A","N/A",IF(E14&gt;100,"No",IF(E14&lt;95,"No","Yes")))</f>
        <v>Yes</v>
      </c>
      <c r="G14" s="4">
        <v>99.971355658999997</v>
      </c>
      <c r="H14" s="5" t="str">
        <f>IF($B14="N/A","N/A",IF(G14&gt;100,"No",IF(G14&lt;95,"No","Yes")))</f>
        <v>Yes</v>
      </c>
      <c r="I14" s="6">
        <v>3.7100000000000001E-2</v>
      </c>
      <c r="J14" s="6">
        <v>6.7299999999999999E-2</v>
      </c>
      <c r="K14" s="105" t="str">
        <f t="shared" si="0"/>
        <v>Yes</v>
      </c>
    </row>
    <row r="15" spans="1:11" x14ac:dyDescent="0.2">
      <c r="A15" s="101" t="s">
        <v>823</v>
      </c>
      <c r="B15" s="22" t="s">
        <v>221</v>
      </c>
      <c r="C15" s="4">
        <v>13.998955477000001</v>
      </c>
      <c r="D15" s="5" t="str">
        <f>IF($B15="N/A","N/A",IF(C15&gt;3,"Yes","No"))</f>
        <v>Yes</v>
      </c>
      <c r="E15" s="4">
        <v>13.962707624</v>
      </c>
      <c r="F15" s="5" t="str">
        <f>IF($B15="N/A","N/A",IF(E15&gt;3,"Yes","No"))</f>
        <v>Yes</v>
      </c>
      <c r="G15" s="4">
        <v>14.553801672000001</v>
      </c>
      <c r="H15" s="5" t="str">
        <f>IF($B15="N/A","N/A",IF(G15&gt;3,"Yes","No"))</f>
        <v>Yes</v>
      </c>
      <c r="I15" s="6">
        <v>-0.25900000000000001</v>
      </c>
      <c r="J15" s="6">
        <v>4.2329999999999997</v>
      </c>
      <c r="K15" s="105" t="str">
        <f t="shared" si="0"/>
        <v>Yes</v>
      </c>
    </row>
    <row r="16" spans="1:11" x14ac:dyDescent="0.2">
      <c r="A16" s="101" t="s">
        <v>824</v>
      </c>
      <c r="B16" s="22" t="s">
        <v>222</v>
      </c>
      <c r="C16" s="4">
        <v>4.4923971726999996</v>
      </c>
      <c r="D16" s="5" t="str">
        <f>IF($B16="N/A","N/A",IF(C16&gt;=8,"No",IF(C16&lt;2,"No","Yes")))</f>
        <v>Yes</v>
      </c>
      <c r="E16" s="4">
        <v>4.4034582970000002</v>
      </c>
      <c r="F16" s="5" t="str">
        <f>IF($B16="N/A","N/A",IF(E16&gt;=8,"No",IF(E16&lt;2,"No","Yes")))</f>
        <v>Yes</v>
      </c>
      <c r="G16" s="4">
        <v>4.8776626216999999</v>
      </c>
      <c r="H16" s="5" t="str">
        <f>IF($B16="N/A","N/A",IF(G16&gt;=8,"No",IF(G16&lt;2,"No","Yes")))</f>
        <v>Yes</v>
      </c>
      <c r="I16" s="6">
        <v>-1.98</v>
      </c>
      <c r="J16" s="6">
        <v>10.77</v>
      </c>
      <c r="K16" s="105" t="str">
        <f t="shared" si="0"/>
        <v>Yes</v>
      </c>
    </row>
    <row r="17" spans="1:11" x14ac:dyDescent="0.2">
      <c r="A17" s="101" t="s">
        <v>312</v>
      </c>
      <c r="B17" s="22" t="s">
        <v>223</v>
      </c>
      <c r="C17" s="4">
        <v>100</v>
      </c>
      <c r="D17" s="5" t="str">
        <f>IF(OR($B17="N/A",$C17="N/A"),"N/A",IF(C17&gt;100,"No",IF(C17&lt;98,"No","Yes")))</f>
        <v>Yes</v>
      </c>
      <c r="E17" s="4">
        <v>99.854693402999999</v>
      </c>
      <c r="F17" s="5" t="str">
        <f>IF(OR($B17="N/A",$E17="N/A"),"N/A",IF(E17&gt;100,"No",IF(E17&lt;98,"No","Yes")))</f>
        <v>Yes</v>
      </c>
      <c r="G17" s="4">
        <v>98.666736107000006</v>
      </c>
      <c r="H17" s="5" t="str">
        <f>IF($B17="N/A","N/A",IF(G17&gt;100,"No",IF(G17&lt;98,"No","Yes")))</f>
        <v>Yes</v>
      </c>
      <c r="I17" s="6">
        <v>-0.14499999999999999</v>
      </c>
      <c r="J17" s="6">
        <v>-1.19</v>
      </c>
      <c r="K17" s="105" t="str">
        <f t="shared" si="0"/>
        <v>Yes</v>
      </c>
    </row>
    <row r="18" spans="1:11" x14ac:dyDescent="0.2">
      <c r="A18" s="101" t="s">
        <v>31</v>
      </c>
      <c r="B18" s="22" t="s">
        <v>214</v>
      </c>
      <c r="C18" s="4">
        <v>99.921764981999999</v>
      </c>
      <c r="D18" s="5" t="str">
        <f>IF($B18="N/A","N/A",IF(C18&gt;100,"No",IF(C18&lt;95,"No","Yes")))</f>
        <v>Yes</v>
      </c>
      <c r="E18" s="4">
        <v>99.773321709000001</v>
      </c>
      <c r="F18" s="5" t="str">
        <f>IF($B18="N/A","N/A",IF(E18&gt;100,"No",IF(E18&lt;95,"No","Yes")))</f>
        <v>Yes</v>
      </c>
      <c r="G18" s="4">
        <v>98.580803083000006</v>
      </c>
      <c r="H18" s="5" t="str">
        <f>IF($B18="N/A","N/A",IF(G18&gt;100,"No",IF(G18&lt;95,"No","Yes")))</f>
        <v>Yes</v>
      </c>
      <c r="I18" s="6">
        <v>-0.14899999999999999</v>
      </c>
      <c r="J18" s="6">
        <v>-1.2</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8.3506754290000007</v>
      </c>
      <c r="D21" s="5" t="str">
        <f>IF($B21="N/A","N/A",IF(C21&gt;=2,"Yes","No"))</f>
        <v>Yes</v>
      </c>
      <c r="E21" s="4">
        <v>8.0896541702999993</v>
      </c>
      <c r="F21" s="5" t="str">
        <f>IF($B21="N/A","N/A",IF(E21&gt;=2,"Yes","No"))</f>
        <v>Yes</v>
      </c>
      <c r="G21" s="4">
        <v>8.3473777407000007</v>
      </c>
      <c r="H21" s="5" t="str">
        <f>IF($B21="N/A","N/A",IF(G21&gt;=2,"Yes","No"))</f>
        <v>Yes</v>
      </c>
      <c r="I21" s="6">
        <v>-3.13</v>
      </c>
      <c r="J21" s="6">
        <v>3.1859999999999999</v>
      </c>
      <c r="K21" s="105" t="str">
        <f t="shared" si="0"/>
        <v>Yes</v>
      </c>
    </row>
    <row r="22" spans="1:11" x14ac:dyDescent="0.2">
      <c r="A22" s="101" t="s">
        <v>827</v>
      </c>
      <c r="B22" s="22" t="s">
        <v>226</v>
      </c>
      <c r="C22" s="4">
        <v>14.376988473000001</v>
      </c>
      <c r="D22" s="5" t="str">
        <f>IF($B22="N/A","N/A",IF(C22&gt;30,"No",IF(C22&lt;5,"No","Yes")))</f>
        <v>Yes</v>
      </c>
      <c r="E22" s="4">
        <v>5.4460912524999996</v>
      </c>
      <c r="F22" s="5" t="str">
        <f>IF($B22="N/A","N/A",IF(E22&gt;30,"No",IF(E22&lt;5,"No","Yes")))</f>
        <v>Yes</v>
      </c>
      <c r="G22" s="4">
        <v>5.202854018</v>
      </c>
      <c r="H22" s="5" t="str">
        <f>IF($B22="N/A","N/A",IF(G22&gt;30,"No",IF(G22&lt;5,"No","Yes")))</f>
        <v>Yes</v>
      </c>
      <c r="I22" s="6">
        <v>-62.1</v>
      </c>
      <c r="J22" s="6">
        <v>-4.47</v>
      </c>
      <c r="K22" s="105" t="str">
        <f t="shared" si="0"/>
        <v>Yes</v>
      </c>
    </row>
    <row r="23" spans="1:11" x14ac:dyDescent="0.2">
      <c r="A23" s="101" t="s">
        <v>828</v>
      </c>
      <c r="B23" s="22" t="s">
        <v>227</v>
      </c>
      <c r="C23" s="4">
        <v>39.346998382999999</v>
      </c>
      <c r="D23" s="5" t="str">
        <f>IF($B23="N/A","N/A",IF(C23&gt;75,"No",IF(C23&lt;15,"No","Yes")))</f>
        <v>Yes</v>
      </c>
      <c r="E23" s="4">
        <v>37.436791630000002</v>
      </c>
      <c r="F23" s="5" t="str">
        <f>IF($B23="N/A","N/A",IF(E23&gt;75,"No",IF(E23&lt;15,"No","Yes")))</f>
        <v>Yes</v>
      </c>
      <c r="G23" s="4">
        <v>38.656840789999997</v>
      </c>
      <c r="H23" s="5" t="str">
        <f>IF($B23="N/A","N/A",IF(G23&gt;75,"No",IF(G23&lt;15,"No","Yes")))</f>
        <v>Yes</v>
      </c>
      <c r="I23" s="6">
        <v>-4.8499999999999996</v>
      </c>
      <c r="J23" s="6">
        <v>3.2589999999999999</v>
      </c>
      <c r="K23" s="105" t="str">
        <f t="shared" si="0"/>
        <v>Yes</v>
      </c>
    </row>
    <row r="24" spans="1:11" x14ac:dyDescent="0.2">
      <c r="A24" s="101" t="s">
        <v>829</v>
      </c>
      <c r="B24" s="22" t="s">
        <v>228</v>
      </c>
      <c r="C24" s="4">
        <v>46.276013143</v>
      </c>
      <c r="D24" s="5" t="str">
        <f>IF($B24="N/A","N/A",IF(C24&gt;70,"No",IF(C24&lt;25,"No","Yes")))</f>
        <v>Yes</v>
      </c>
      <c r="E24" s="4">
        <v>57.117117116999999</v>
      </c>
      <c r="F24" s="5" t="str">
        <f>IF($B24="N/A","N/A",IF(E24&gt;70,"No",IF(E24&lt;25,"No","Yes")))</f>
        <v>Yes</v>
      </c>
      <c r="G24" s="4">
        <v>56.140305192</v>
      </c>
      <c r="H24" s="5" t="str">
        <f>IF($B24="N/A","N/A",IF(G24&gt;70,"No",IF(G24&lt;25,"No","Yes")))</f>
        <v>Yes</v>
      </c>
      <c r="I24" s="6">
        <v>23.43</v>
      </c>
      <c r="J24" s="6">
        <v>-1.71</v>
      </c>
      <c r="K24" s="105" t="str">
        <f t="shared" si="0"/>
        <v>Yes</v>
      </c>
    </row>
    <row r="25" spans="1:11" x14ac:dyDescent="0.2">
      <c r="A25" s="101" t="s">
        <v>318</v>
      </c>
      <c r="B25" s="22" t="s">
        <v>229</v>
      </c>
      <c r="C25" s="4">
        <v>48.693475198999998</v>
      </c>
      <c r="D25" s="5" t="str">
        <f>IF($B25="N/A","N/A",IF(C25&gt;70,"No",IF(C25&lt;35,"No","Yes")))</f>
        <v>Yes</v>
      </c>
      <c r="E25" s="4">
        <v>48.994478348999998</v>
      </c>
      <c r="F25" s="5" t="str">
        <f>IF($B25="N/A","N/A",IF(E25&gt;70,"No",IF(E25&lt;35,"No","Yes")))</f>
        <v>Yes</v>
      </c>
      <c r="G25" s="4">
        <v>52.799333367999999</v>
      </c>
      <c r="H25" s="5" t="str">
        <f>IF($B25="N/A","N/A",IF(G25&gt;70,"No",IF(G25&lt;35,"No","Yes")))</f>
        <v>Yes</v>
      </c>
      <c r="I25" s="6">
        <v>0.61819999999999997</v>
      </c>
      <c r="J25" s="6">
        <v>7.766</v>
      </c>
      <c r="K25" s="105" t="str">
        <f t="shared" si="0"/>
        <v>Yes</v>
      </c>
    </row>
    <row r="26" spans="1:11" x14ac:dyDescent="0.2">
      <c r="A26" s="101" t="s">
        <v>830</v>
      </c>
      <c r="B26" s="22" t="s">
        <v>220</v>
      </c>
      <c r="C26" s="4">
        <v>2.2721722364999999</v>
      </c>
      <c r="D26" s="5" t="str">
        <f>IF($B26="N/A","N/A",IF(C26&gt;1,"Yes","No"))</f>
        <v>Yes</v>
      </c>
      <c r="E26" s="4">
        <v>2.2293137196999999</v>
      </c>
      <c r="F26" s="5" t="str">
        <f>IF($B26="N/A","N/A",IF(E26&gt;1,"Yes","No"))</f>
        <v>Yes</v>
      </c>
      <c r="G26" s="4">
        <v>2.2518248175000002</v>
      </c>
      <c r="H26" s="5" t="str">
        <f>IF($B26="N/A","N/A",IF(G26&gt;1,"Yes","No"))</f>
        <v>Yes</v>
      </c>
      <c r="I26" s="6">
        <v>-1.89</v>
      </c>
      <c r="J26" s="6">
        <v>1.01</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98.446872322000004</v>
      </c>
      <c r="D28" s="5" t="str">
        <f>IF($B28="N/A","N/A",IF(C28&gt;15,"No",IF(C28&lt;-15,"No","Yes")))</f>
        <v>N/A</v>
      </c>
      <c r="E28" s="4">
        <v>98.267987425000001</v>
      </c>
      <c r="F28" s="5" t="str">
        <f>IF($B28="N/A","N/A",IF(E28&gt;15,"No",IF(E28&lt;-15,"No","Yes")))</f>
        <v>N/A</v>
      </c>
      <c r="G28" s="4">
        <v>98.643716709000003</v>
      </c>
      <c r="H28" s="5" t="str">
        <f>IF($B28="N/A","N/A",IF(G28&gt;15,"No",IF(G28&lt;-15,"No","Yes")))</f>
        <v>N/A</v>
      </c>
      <c r="I28" s="6">
        <v>-0.182</v>
      </c>
      <c r="J28" s="6">
        <v>0.38240000000000002</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99.978239582</v>
      </c>
      <c r="D30" s="5" t="str">
        <f>IF($B30="N/A","N/A",IF(C30&gt;15,"No",IF(C30&lt;-15,"No","Yes")))</f>
        <v>N/A</v>
      </c>
      <c r="E30" s="4">
        <v>99.987927807999995</v>
      </c>
      <c r="F30" s="5" t="str">
        <f>IF($B30="N/A","N/A",IF(E30&gt;15,"No",IF(E30&lt;-15,"No","Yes")))</f>
        <v>N/A</v>
      </c>
      <c r="G30" s="4">
        <v>100</v>
      </c>
      <c r="H30" s="5" t="str">
        <f>IF($B30="N/A","N/A",IF(G30&gt;15,"No",IF(G30&lt;-15,"No","Yes")))</f>
        <v>N/A</v>
      </c>
      <c r="I30" s="6">
        <v>9.7000000000000003E-3</v>
      </c>
      <c r="J30" s="6">
        <v>1.21E-2</v>
      </c>
      <c r="K30" s="105" t="str">
        <f t="shared" si="0"/>
        <v>Yes</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1748</v>
      </c>
      <c r="J31" s="115" t="s">
        <v>1748</v>
      </c>
      <c r="K31" s="116" t="str">
        <f t="shared" si="0"/>
        <v>N/A</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135279</v>
      </c>
      <c r="D6" s="5" t="str">
        <f>IF(OR($B6="N/A",$C6="N/A"),"N/A",IF(C6&lt;0,"No","Yes"))</f>
        <v>N/A</v>
      </c>
      <c r="E6" s="23">
        <v>137989</v>
      </c>
      <c r="F6" s="5" t="str">
        <f>IF($B6="N/A","N/A",IF(E6&lt;0,"No","Yes"))</f>
        <v>N/A</v>
      </c>
      <c r="G6" s="23">
        <v>145326</v>
      </c>
      <c r="H6" s="5" t="str">
        <f>IF($B6="N/A","N/A",IF(G6&lt;0,"No","Yes"))</f>
        <v>N/A</v>
      </c>
      <c r="I6" s="6">
        <v>2.0030000000000001</v>
      </c>
      <c r="J6" s="6">
        <v>5.3170000000000002</v>
      </c>
      <c r="K6" s="105" t="str">
        <f t="shared" ref="K6:K35" si="0">IF(J6="Div by 0", "N/A", IF(J6="N/A","N/A", IF(J6&gt;30, "No", IF(J6&lt;-30, "No", "Yes"))))</f>
        <v>Yes</v>
      </c>
    </row>
    <row r="7" spans="1:11" x14ac:dyDescent="0.2">
      <c r="A7" s="101" t="s">
        <v>435</v>
      </c>
      <c r="B7" s="73" t="s">
        <v>213</v>
      </c>
      <c r="C7" s="5">
        <v>5.1744911999999999E-3</v>
      </c>
      <c r="D7" s="5" t="str">
        <f t="shared" ref="D7:D17" si="1">IF(OR($B7="N/A",$C7="N/A"),"N/A",IF(C7&lt;0,"No","Yes"))</f>
        <v>N/A</v>
      </c>
      <c r="E7" s="5">
        <v>2.8987817999999999E-3</v>
      </c>
      <c r="F7" s="5" t="str">
        <f t="shared" ref="F7:F17" si="2">IF($B7="N/A","N/A",IF(E7&lt;0,"No","Yes"))</f>
        <v>N/A</v>
      </c>
      <c r="G7" s="5">
        <v>4.8167567999999996E-3</v>
      </c>
      <c r="H7" s="5" t="str">
        <f t="shared" ref="H7:H17" si="3">IF($B7="N/A","N/A",IF(G7&lt;0,"No","Yes"))</f>
        <v>N/A</v>
      </c>
      <c r="I7" s="6">
        <v>-44</v>
      </c>
      <c r="J7" s="6">
        <v>66.16</v>
      </c>
      <c r="K7" s="105" t="str">
        <f t="shared" si="0"/>
        <v>No</v>
      </c>
    </row>
    <row r="8" spans="1:11" x14ac:dyDescent="0.2">
      <c r="A8" s="101" t="s">
        <v>436</v>
      </c>
      <c r="B8" s="73" t="s">
        <v>213</v>
      </c>
      <c r="C8" s="5">
        <v>3.0817791378999999</v>
      </c>
      <c r="D8" s="5" t="str">
        <f t="shared" si="1"/>
        <v>N/A</v>
      </c>
      <c r="E8" s="5">
        <v>2.8139924196999999</v>
      </c>
      <c r="F8" s="5" t="str">
        <f t="shared" si="2"/>
        <v>N/A</v>
      </c>
      <c r="G8" s="5">
        <v>2.8535843552000002</v>
      </c>
      <c r="H8" s="5" t="str">
        <f t="shared" si="3"/>
        <v>N/A</v>
      </c>
      <c r="I8" s="6">
        <v>-8.69</v>
      </c>
      <c r="J8" s="6">
        <v>1.407</v>
      </c>
      <c r="K8" s="105" t="str">
        <f t="shared" si="0"/>
        <v>Yes</v>
      </c>
    </row>
    <row r="9" spans="1:11" x14ac:dyDescent="0.2">
      <c r="A9" s="101" t="s">
        <v>437</v>
      </c>
      <c r="B9" s="73" t="s">
        <v>213</v>
      </c>
      <c r="C9" s="5">
        <v>51.244465142000003</v>
      </c>
      <c r="D9" s="5" t="str">
        <f t="shared" si="1"/>
        <v>N/A</v>
      </c>
      <c r="E9" s="5">
        <v>51.368587351000002</v>
      </c>
      <c r="F9" s="5" t="str">
        <f t="shared" si="2"/>
        <v>N/A</v>
      </c>
      <c r="G9" s="5">
        <v>51.727839478</v>
      </c>
      <c r="H9" s="5" t="str">
        <f t="shared" si="3"/>
        <v>N/A</v>
      </c>
      <c r="I9" s="6">
        <v>0.2422</v>
      </c>
      <c r="J9" s="6">
        <v>0.69940000000000002</v>
      </c>
      <c r="K9" s="105" t="str">
        <f t="shared" si="0"/>
        <v>Yes</v>
      </c>
    </row>
    <row r="10" spans="1:11" x14ac:dyDescent="0.2">
      <c r="A10" s="101" t="s">
        <v>438</v>
      </c>
      <c r="B10" s="73" t="s">
        <v>213</v>
      </c>
      <c r="C10" s="5">
        <v>45.459383940000002</v>
      </c>
      <c r="D10" s="5" t="str">
        <f t="shared" si="1"/>
        <v>N/A</v>
      </c>
      <c r="E10" s="5">
        <v>45.481886236999998</v>
      </c>
      <c r="F10" s="5" t="str">
        <f t="shared" si="2"/>
        <v>N/A</v>
      </c>
      <c r="G10" s="5">
        <v>45.205262650999998</v>
      </c>
      <c r="H10" s="5" t="str">
        <f t="shared" si="3"/>
        <v>N/A</v>
      </c>
      <c r="I10" s="6">
        <v>4.9500000000000002E-2</v>
      </c>
      <c r="J10" s="6">
        <v>-0.60799999999999998</v>
      </c>
      <c r="K10" s="105" t="str">
        <f t="shared" si="0"/>
        <v>Yes</v>
      </c>
    </row>
    <row r="11" spans="1:11" x14ac:dyDescent="0.2">
      <c r="A11" s="102" t="s">
        <v>324</v>
      </c>
      <c r="B11" s="73" t="s">
        <v>213</v>
      </c>
      <c r="C11" s="5">
        <v>99.994086296000006</v>
      </c>
      <c r="D11" s="5" t="str">
        <f t="shared" si="1"/>
        <v>N/A</v>
      </c>
      <c r="E11" s="5">
        <v>99.999275304999998</v>
      </c>
      <c r="F11" s="5" t="str">
        <f t="shared" si="2"/>
        <v>N/A</v>
      </c>
      <c r="G11" s="5">
        <v>100</v>
      </c>
      <c r="H11" s="5" t="str">
        <f t="shared" si="3"/>
        <v>N/A</v>
      </c>
      <c r="I11" s="6">
        <v>5.1999999999999998E-3</v>
      </c>
      <c r="J11" s="6">
        <v>6.9999999999999999E-4</v>
      </c>
      <c r="K11" s="105" t="str">
        <f t="shared" si="0"/>
        <v>Yes</v>
      </c>
    </row>
    <row r="12" spans="1:11" x14ac:dyDescent="0.2">
      <c r="A12" s="102" t="s">
        <v>310</v>
      </c>
      <c r="B12" s="73" t="s">
        <v>213</v>
      </c>
      <c r="C12" s="5">
        <v>99.980041248000006</v>
      </c>
      <c r="D12" s="5" t="str">
        <f t="shared" si="1"/>
        <v>N/A</v>
      </c>
      <c r="E12" s="5">
        <v>99.844915173999993</v>
      </c>
      <c r="F12" s="5" t="str">
        <f t="shared" si="2"/>
        <v>N/A</v>
      </c>
      <c r="G12" s="5">
        <v>99.576125400999999</v>
      </c>
      <c r="H12" s="5" t="str">
        <f t="shared" si="3"/>
        <v>N/A</v>
      </c>
      <c r="I12" s="6">
        <v>-0.13500000000000001</v>
      </c>
      <c r="J12" s="6">
        <v>-0.26900000000000002</v>
      </c>
      <c r="K12" s="105" t="str">
        <f t="shared" si="0"/>
        <v>Yes</v>
      </c>
    </row>
    <row r="13" spans="1:11" x14ac:dyDescent="0.2">
      <c r="A13" s="102" t="s">
        <v>822</v>
      </c>
      <c r="B13" s="73" t="s">
        <v>213</v>
      </c>
      <c r="C13" s="5">
        <v>1.1181350368</v>
      </c>
      <c r="D13" s="5" t="str">
        <f t="shared" si="1"/>
        <v>N/A</v>
      </c>
      <c r="E13" s="5">
        <v>1.0625440029</v>
      </c>
      <c r="F13" s="5" t="str">
        <f t="shared" si="2"/>
        <v>N/A</v>
      </c>
      <c r="G13" s="5">
        <v>1.0342408956</v>
      </c>
      <c r="H13" s="5" t="str">
        <f t="shared" si="3"/>
        <v>N/A</v>
      </c>
      <c r="I13" s="6">
        <v>-4.97</v>
      </c>
      <c r="J13" s="6">
        <v>-2.66</v>
      </c>
      <c r="K13" s="105" t="str">
        <f t="shared" si="0"/>
        <v>Yes</v>
      </c>
    </row>
    <row r="14" spans="1:11" x14ac:dyDescent="0.2">
      <c r="A14" s="102" t="s">
        <v>311</v>
      </c>
      <c r="B14" s="73" t="s">
        <v>213</v>
      </c>
      <c r="C14" s="5">
        <v>95.817532654999994</v>
      </c>
      <c r="D14" s="5" t="str">
        <f t="shared" si="1"/>
        <v>N/A</v>
      </c>
      <c r="E14" s="5">
        <v>49.677872874000002</v>
      </c>
      <c r="F14" s="5" t="str">
        <f t="shared" si="2"/>
        <v>N/A</v>
      </c>
      <c r="G14" s="5">
        <v>28.069994357999999</v>
      </c>
      <c r="H14" s="5" t="str">
        <f t="shared" si="3"/>
        <v>N/A</v>
      </c>
      <c r="I14" s="6">
        <v>-48.2</v>
      </c>
      <c r="J14" s="6">
        <v>-43.5</v>
      </c>
      <c r="K14" s="105" t="str">
        <f t="shared" si="0"/>
        <v>No</v>
      </c>
    </row>
    <row r="15" spans="1:11" x14ac:dyDescent="0.2">
      <c r="A15" s="102" t="s">
        <v>823</v>
      </c>
      <c r="B15" s="73" t="s">
        <v>213</v>
      </c>
      <c r="C15" s="5">
        <v>9.2160683839999997</v>
      </c>
      <c r="D15" s="5" t="str">
        <f t="shared" si="1"/>
        <v>N/A</v>
      </c>
      <c r="E15" s="5">
        <v>9.2657184536999999</v>
      </c>
      <c r="F15" s="5" t="str">
        <f t="shared" si="2"/>
        <v>N/A</v>
      </c>
      <c r="G15" s="5">
        <v>9.5117299536999997</v>
      </c>
      <c r="H15" s="5" t="str">
        <f t="shared" si="3"/>
        <v>N/A</v>
      </c>
      <c r="I15" s="6">
        <v>0.53869999999999996</v>
      </c>
      <c r="J15" s="6">
        <v>2.6549999999999998</v>
      </c>
      <c r="K15" s="105" t="str">
        <f t="shared" si="0"/>
        <v>Yes</v>
      </c>
    </row>
    <row r="16" spans="1:11" x14ac:dyDescent="0.2">
      <c r="A16" s="102" t="s">
        <v>832</v>
      </c>
      <c r="B16" s="73" t="s">
        <v>213</v>
      </c>
      <c r="C16" s="5">
        <v>3.4837707361999999</v>
      </c>
      <c r="D16" s="5" t="str">
        <f t="shared" si="1"/>
        <v>N/A</v>
      </c>
      <c r="E16" s="5">
        <v>3.5094353343</v>
      </c>
      <c r="F16" s="5" t="str">
        <f t="shared" si="2"/>
        <v>N/A</v>
      </c>
      <c r="G16" s="5">
        <v>3.5778030773</v>
      </c>
      <c r="H16" s="5" t="str">
        <f t="shared" si="3"/>
        <v>N/A</v>
      </c>
      <c r="I16" s="6">
        <v>0.73670000000000002</v>
      </c>
      <c r="J16" s="6">
        <v>1.948</v>
      </c>
      <c r="K16" s="105" t="str">
        <f t="shared" si="0"/>
        <v>Yes</v>
      </c>
    </row>
    <row r="17" spans="1:11" x14ac:dyDescent="0.2">
      <c r="A17" s="102" t="s">
        <v>825</v>
      </c>
      <c r="B17" s="73" t="s">
        <v>213</v>
      </c>
      <c r="C17" s="5">
        <v>4.8560975610000003</v>
      </c>
      <c r="D17" s="5" t="str">
        <f t="shared" si="1"/>
        <v>N/A</v>
      </c>
      <c r="E17" s="5">
        <v>4.7060133630000003</v>
      </c>
      <c r="F17" s="5" t="str">
        <f t="shared" si="2"/>
        <v>N/A</v>
      </c>
      <c r="G17" s="5">
        <v>5.6404199474999999</v>
      </c>
      <c r="H17" s="5" t="str">
        <f t="shared" si="3"/>
        <v>N/A</v>
      </c>
      <c r="I17" s="6">
        <v>-3.09</v>
      </c>
      <c r="J17" s="6">
        <v>19.86</v>
      </c>
      <c r="K17" s="105" t="str">
        <f t="shared" si="0"/>
        <v>Yes</v>
      </c>
    </row>
    <row r="18" spans="1:11" x14ac:dyDescent="0.2">
      <c r="A18" s="101" t="s">
        <v>312</v>
      </c>
      <c r="B18" s="22" t="s">
        <v>223</v>
      </c>
      <c r="C18" s="5">
        <v>99.946776662000005</v>
      </c>
      <c r="D18" s="5" t="str">
        <f>IF(OR($B18="N/A",$C18="N/A"),"N/A",IF(C18&gt;100,"No",IF(C18&lt;98,"No","Yes")))</f>
        <v>Yes</v>
      </c>
      <c r="E18" s="5">
        <v>99.801433447999997</v>
      </c>
      <c r="F18" s="5" t="str">
        <f>IF(OR($B18="N/A",$E18="N/A"),"N/A",IF(E18&gt;100,"No",IF(E18&lt;98,"No","Yes")))</f>
        <v>Yes</v>
      </c>
      <c r="G18" s="5">
        <v>98.665070256000007</v>
      </c>
      <c r="H18" s="5" t="str">
        <f>IF($B18="N/A","N/A",IF(G18&gt;100,"No",IF(G18&lt;98,"No","Yes")))</f>
        <v>Yes</v>
      </c>
      <c r="I18" s="6">
        <v>-0.14499999999999999</v>
      </c>
      <c r="J18" s="6">
        <v>-1.1399999999999999</v>
      </c>
      <c r="K18" s="105" t="str">
        <f t="shared" si="0"/>
        <v>Yes</v>
      </c>
    </row>
    <row r="19" spans="1:11" x14ac:dyDescent="0.2">
      <c r="A19" s="101" t="s">
        <v>31</v>
      </c>
      <c r="B19" s="22" t="s">
        <v>214</v>
      </c>
      <c r="C19" s="5">
        <v>99.849939754000005</v>
      </c>
      <c r="D19" s="5" t="str">
        <f>IF(OR($B19="N/A",$C19="N/A"),"N/A",IF(C19&gt;100,"No",IF(C19&lt;95,"No","Yes")))</f>
        <v>Yes</v>
      </c>
      <c r="E19" s="5">
        <v>99.684032784999999</v>
      </c>
      <c r="F19" s="5" t="str">
        <f>IF(OR($B19="N/A",$E19="N/A"),"N/A",IF(E19&gt;100,"No",IF(E19&lt;98,"No","Yes")))</f>
        <v>Yes</v>
      </c>
      <c r="G19" s="5">
        <v>98.590754579000006</v>
      </c>
      <c r="H19" s="5" t="str">
        <f>IF($B19="N/A","N/A",IF(G19&gt;100,"No",IF(G19&lt;95,"No","Yes")))</f>
        <v>Yes</v>
      </c>
      <c r="I19" s="6">
        <v>-0.16600000000000001</v>
      </c>
      <c r="J19" s="6">
        <v>-1.1000000000000001</v>
      </c>
      <c r="K19" s="105" t="str">
        <f t="shared" si="0"/>
        <v>Yes</v>
      </c>
    </row>
    <row r="20" spans="1:11" x14ac:dyDescent="0.2">
      <c r="A20" s="102" t="s">
        <v>313</v>
      </c>
      <c r="B20" s="73"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105" t="str">
        <f t="shared" si="0"/>
        <v>Yes</v>
      </c>
    </row>
    <row r="21" spans="1:11" x14ac:dyDescent="0.2">
      <c r="A21" s="102" t="s">
        <v>833</v>
      </c>
      <c r="B21" s="73" t="s">
        <v>213</v>
      </c>
      <c r="C21" s="5">
        <v>0</v>
      </c>
      <c r="D21" s="5" t="str">
        <f t="shared" si="4"/>
        <v>N/A</v>
      </c>
      <c r="E21" s="5">
        <v>0</v>
      </c>
      <c r="F21" s="5" t="str">
        <f t="shared" si="5"/>
        <v>N/A</v>
      </c>
      <c r="G21" s="5">
        <v>0</v>
      </c>
      <c r="H21" s="5" t="str">
        <f t="shared" si="6"/>
        <v>N/A</v>
      </c>
      <c r="I21" s="6" t="s">
        <v>1748</v>
      </c>
      <c r="J21" s="6" t="s">
        <v>1748</v>
      </c>
      <c r="K21" s="105" t="str">
        <f t="shared" si="0"/>
        <v>N/A</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4.6150769890000003</v>
      </c>
      <c r="D23" s="5" t="str">
        <f t="shared" si="4"/>
        <v>N/A</v>
      </c>
      <c r="E23" s="5">
        <v>4.1427867439000003</v>
      </c>
      <c r="F23" s="5" t="str">
        <f t="shared" si="5"/>
        <v>N/A</v>
      </c>
      <c r="G23" s="5">
        <v>4.2983705600000004</v>
      </c>
      <c r="H23" s="5" t="str">
        <f t="shared" si="6"/>
        <v>N/A</v>
      </c>
      <c r="I23" s="6">
        <v>-10.199999999999999</v>
      </c>
      <c r="J23" s="6">
        <v>3.7559999999999998</v>
      </c>
      <c r="K23" s="105" t="str">
        <f t="shared" si="0"/>
        <v>Yes</v>
      </c>
    </row>
    <row r="24" spans="1:11" x14ac:dyDescent="0.2">
      <c r="A24" s="102" t="s">
        <v>315</v>
      </c>
      <c r="B24" s="73" t="s">
        <v>213</v>
      </c>
      <c r="C24" s="5">
        <v>3.3020646220000001</v>
      </c>
      <c r="D24" s="5" t="str">
        <f t="shared" si="4"/>
        <v>N/A</v>
      </c>
      <c r="E24" s="5">
        <v>3.8198696997999999</v>
      </c>
      <c r="F24" s="5" t="str">
        <f t="shared" si="5"/>
        <v>N/A</v>
      </c>
      <c r="G24" s="5">
        <v>3.6098151742</v>
      </c>
      <c r="H24" s="5" t="str">
        <f t="shared" si="6"/>
        <v>N/A</v>
      </c>
      <c r="I24" s="6">
        <v>15.68</v>
      </c>
      <c r="J24" s="6">
        <v>-5.5</v>
      </c>
      <c r="K24" s="105" t="str">
        <f t="shared" si="0"/>
        <v>Yes</v>
      </c>
    </row>
    <row r="25" spans="1:11" x14ac:dyDescent="0.2">
      <c r="A25" s="102" t="s">
        <v>316</v>
      </c>
      <c r="B25" s="73" t="s">
        <v>213</v>
      </c>
      <c r="C25" s="5">
        <v>60.554853303000002</v>
      </c>
      <c r="D25" s="5" t="str">
        <f t="shared" si="4"/>
        <v>N/A</v>
      </c>
      <c r="E25" s="5">
        <v>6.6461819420000001</v>
      </c>
      <c r="F25" s="5" t="str">
        <f t="shared" si="5"/>
        <v>N/A</v>
      </c>
      <c r="G25" s="5">
        <v>6.8219038574999997</v>
      </c>
      <c r="H25" s="5" t="str">
        <f t="shared" si="6"/>
        <v>N/A</v>
      </c>
      <c r="I25" s="6">
        <v>-89</v>
      </c>
      <c r="J25" s="6">
        <v>2.6440000000000001</v>
      </c>
      <c r="K25" s="105" t="str">
        <f t="shared" si="0"/>
        <v>Yes</v>
      </c>
    </row>
    <row r="26" spans="1:11" x14ac:dyDescent="0.2">
      <c r="A26" s="102" t="s">
        <v>317</v>
      </c>
      <c r="B26" s="73" t="s">
        <v>213</v>
      </c>
      <c r="C26" s="5">
        <v>36.143082075000002</v>
      </c>
      <c r="D26" s="5" t="str">
        <f t="shared" si="4"/>
        <v>N/A</v>
      </c>
      <c r="E26" s="5">
        <v>89.533948358000004</v>
      </c>
      <c r="F26" s="5" t="str">
        <f t="shared" si="5"/>
        <v>N/A</v>
      </c>
      <c r="G26" s="5">
        <v>89.568280967999996</v>
      </c>
      <c r="H26" s="5" t="str">
        <f t="shared" si="6"/>
        <v>N/A</v>
      </c>
      <c r="I26" s="6">
        <v>147.69999999999999</v>
      </c>
      <c r="J26" s="6">
        <v>3.8300000000000001E-2</v>
      </c>
      <c r="K26" s="105" t="str">
        <f t="shared" si="0"/>
        <v>Yes</v>
      </c>
    </row>
    <row r="27" spans="1:11" x14ac:dyDescent="0.2">
      <c r="A27" s="102" t="s">
        <v>318</v>
      </c>
      <c r="B27" s="73" t="s">
        <v>213</v>
      </c>
      <c r="C27" s="5">
        <v>66.999312532000005</v>
      </c>
      <c r="D27" s="5" t="str">
        <f t="shared" si="4"/>
        <v>N/A</v>
      </c>
      <c r="E27" s="5">
        <v>74.285631463000001</v>
      </c>
      <c r="F27" s="5" t="str">
        <f t="shared" si="5"/>
        <v>N/A</v>
      </c>
      <c r="G27" s="5">
        <v>73.938593232000002</v>
      </c>
      <c r="H27" s="5" t="str">
        <f t="shared" si="6"/>
        <v>N/A</v>
      </c>
      <c r="I27" s="6">
        <v>10.88</v>
      </c>
      <c r="J27" s="6">
        <v>-0.46700000000000003</v>
      </c>
      <c r="K27" s="105" t="str">
        <f t="shared" si="0"/>
        <v>Yes</v>
      </c>
    </row>
    <row r="28" spans="1:11" x14ac:dyDescent="0.2">
      <c r="A28" s="102" t="s">
        <v>830</v>
      </c>
      <c r="B28" s="73" t="s">
        <v>213</v>
      </c>
      <c r="C28" s="5">
        <v>1.9501081248000001</v>
      </c>
      <c r="D28" s="5" t="str">
        <f t="shared" si="4"/>
        <v>N/A</v>
      </c>
      <c r="E28" s="5">
        <v>1.9887811445000001</v>
      </c>
      <c r="F28" s="5" t="str">
        <f t="shared" si="5"/>
        <v>N/A</v>
      </c>
      <c r="G28" s="5">
        <v>1.982838849</v>
      </c>
      <c r="H28" s="5" t="str">
        <f t="shared" si="6"/>
        <v>N/A</v>
      </c>
      <c r="I28" s="6">
        <v>1.9830000000000001</v>
      </c>
      <c r="J28" s="6">
        <v>-0.29899999999999999</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v>5.1855774700000003E-2</v>
      </c>
      <c r="D30" s="5" t="str">
        <f t="shared" si="4"/>
        <v>N/A</v>
      </c>
      <c r="E30" s="5">
        <v>0.12584629189999999</v>
      </c>
      <c r="F30" s="5" t="str">
        <f t="shared" si="5"/>
        <v>N/A</v>
      </c>
      <c r="G30" s="5">
        <v>0.31269776269999999</v>
      </c>
      <c r="H30" s="5" t="str">
        <f t="shared" si="6"/>
        <v>N/A</v>
      </c>
      <c r="I30" s="6">
        <v>142.69999999999999</v>
      </c>
      <c r="J30" s="6">
        <v>148.5</v>
      </c>
      <c r="K30" s="105" t="str">
        <f t="shared" si="0"/>
        <v>No</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0</v>
      </c>
      <c r="D33" s="5" t="str">
        <f t="shared" si="4"/>
        <v>N/A</v>
      </c>
      <c r="E33" s="5">
        <v>0</v>
      </c>
      <c r="F33" s="5" t="str">
        <f t="shared" si="5"/>
        <v>N/A</v>
      </c>
      <c r="G33" s="5">
        <v>0</v>
      </c>
      <c r="H33" s="5" t="str">
        <f t="shared" si="6"/>
        <v>N/A</v>
      </c>
      <c r="I33" s="6" t="s">
        <v>1748</v>
      </c>
      <c r="J33" s="6" t="s">
        <v>1748</v>
      </c>
      <c r="K33" s="105" t="str">
        <f t="shared" si="0"/>
        <v>N/A</v>
      </c>
    </row>
    <row r="34" spans="1:11" x14ac:dyDescent="0.2">
      <c r="A34" s="102" t="s">
        <v>323</v>
      </c>
      <c r="B34" s="73" t="s">
        <v>213</v>
      </c>
      <c r="C34" s="5">
        <v>38.133782775</v>
      </c>
      <c r="D34" s="5" t="str">
        <f t="shared" si="4"/>
        <v>N/A</v>
      </c>
      <c r="E34" s="5">
        <v>38.243628115</v>
      </c>
      <c r="F34" s="5" t="str">
        <f t="shared" si="5"/>
        <v>N/A</v>
      </c>
      <c r="G34" s="5">
        <v>37.607860946999999</v>
      </c>
      <c r="H34" s="5" t="str">
        <f t="shared" si="6"/>
        <v>N/A</v>
      </c>
      <c r="I34" s="6">
        <v>0.28810000000000002</v>
      </c>
      <c r="J34" s="6">
        <v>-1.66</v>
      </c>
      <c r="K34" s="105" t="str">
        <f t="shared" si="0"/>
        <v>Yes</v>
      </c>
    </row>
    <row r="35" spans="1:11" x14ac:dyDescent="0.2">
      <c r="A35" s="102" t="s">
        <v>1706</v>
      </c>
      <c r="B35" s="73" t="s">
        <v>213</v>
      </c>
      <c r="C35" s="5">
        <v>39.182726070000001</v>
      </c>
      <c r="D35" s="5" t="str">
        <f t="shared" si="4"/>
        <v>N/A</v>
      </c>
      <c r="E35" s="5">
        <v>39.637942154999998</v>
      </c>
      <c r="F35" s="5" t="str">
        <f>IF($B35="N/A","N/A",IF(E35&lt;0,"No","Yes"))</f>
        <v>N/A</v>
      </c>
      <c r="G35" s="5">
        <v>39.012289611</v>
      </c>
      <c r="H35" s="5" t="str">
        <f t="shared" si="6"/>
        <v>N/A</v>
      </c>
      <c r="I35" s="6">
        <v>1.1619999999999999</v>
      </c>
      <c r="J35" s="6">
        <v>-1.58</v>
      </c>
      <c r="K35" s="105" t="str">
        <f t="shared" si="0"/>
        <v>Yes</v>
      </c>
    </row>
    <row r="36" spans="1:11" x14ac:dyDescent="0.2">
      <c r="A36" s="103" t="s">
        <v>372</v>
      </c>
      <c r="B36" s="1" t="s">
        <v>213</v>
      </c>
      <c r="C36" s="4">
        <v>97.549508793000001</v>
      </c>
      <c r="D36" s="5" t="str">
        <f t="shared" ref="D36:D39" si="7">IF($B36="N/A","N/A",IF(C36&lt;0,"No","Yes"))</f>
        <v>N/A</v>
      </c>
      <c r="E36" s="4">
        <v>97.557776344000004</v>
      </c>
      <c r="F36" s="5" t="str">
        <f t="shared" ref="F36:F39" si="8">IF($B36="N/A","N/A",IF(E36&lt;0,"No","Yes"))</f>
        <v>N/A</v>
      </c>
      <c r="G36" s="4">
        <v>97.451247539999997</v>
      </c>
      <c r="H36" s="5" t="str">
        <f t="shared" ref="H36:H39" si="9">IF($B36="N/A","N/A",IF(G36&lt;0,"No","Yes"))</f>
        <v>N/A</v>
      </c>
      <c r="I36" s="6">
        <v>8.5000000000000006E-3</v>
      </c>
      <c r="J36" s="6">
        <v>-0.109</v>
      </c>
      <c r="K36" s="105" t="str">
        <f>IF(J36="Div by 0", "N/A", IF(J36="N/A","N/A", IF(J36&gt;30, "No", IF(J36&lt;-30, "No", "Yes"))))</f>
        <v>Yes</v>
      </c>
    </row>
    <row r="37" spans="1:11" x14ac:dyDescent="0.2">
      <c r="A37" s="103" t="s">
        <v>373</v>
      </c>
      <c r="B37" s="1" t="s">
        <v>213</v>
      </c>
      <c r="C37" s="4">
        <v>1.8472933714999999</v>
      </c>
      <c r="D37" s="5" t="str">
        <f t="shared" si="7"/>
        <v>N/A</v>
      </c>
      <c r="E37" s="4">
        <v>1.8269572212</v>
      </c>
      <c r="F37" s="5" t="str">
        <f t="shared" si="8"/>
        <v>N/A</v>
      </c>
      <c r="G37" s="4">
        <v>1.8289913711000001</v>
      </c>
      <c r="H37" s="5" t="str">
        <f t="shared" si="9"/>
        <v>N/A</v>
      </c>
      <c r="I37" s="6">
        <v>-1.1000000000000001</v>
      </c>
      <c r="J37" s="6">
        <v>0.1113</v>
      </c>
      <c r="K37" s="105" t="str">
        <f>IF(J37="Div by 0", "N/A", IF(J37="N/A","N/A", IF(J37&gt;30, "No", IF(J37&lt;-30, "No", "Yes"))))</f>
        <v>Yes</v>
      </c>
    </row>
    <row r="38" spans="1:11" x14ac:dyDescent="0.2">
      <c r="A38" s="103" t="s">
        <v>374</v>
      </c>
      <c r="B38" s="1" t="s">
        <v>213</v>
      </c>
      <c r="C38" s="4">
        <v>4.0656716900000001E-2</v>
      </c>
      <c r="D38" s="5" t="str">
        <f t="shared" si="7"/>
        <v>N/A</v>
      </c>
      <c r="E38" s="4">
        <v>6.7396676500000002E-2</v>
      </c>
      <c r="F38" s="5" t="str">
        <f t="shared" si="8"/>
        <v>N/A</v>
      </c>
      <c r="G38" s="4">
        <v>4.33508113E-2</v>
      </c>
      <c r="H38" s="5" t="str">
        <f t="shared" si="9"/>
        <v>N/A</v>
      </c>
      <c r="I38" s="6">
        <v>65.77</v>
      </c>
      <c r="J38" s="6">
        <v>-35.700000000000003</v>
      </c>
      <c r="K38" s="105" t="str">
        <f>IF(J38="Div by 0", "N/A", IF(J38="N/A","N/A", IF(J38&gt;30, "No", IF(J38&lt;-30, "No", "Yes"))))</f>
        <v>No</v>
      </c>
    </row>
    <row r="39" spans="1:11" x14ac:dyDescent="0.2">
      <c r="A39" s="120" t="s">
        <v>375</v>
      </c>
      <c r="B39" s="121" t="s">
        <v>213</v>
      </c>
      <c r="C39" s="118">
        <v>0.2550284967</v>
      </c>
      <c r="D39" s="114" t="str">
        <f t="shared" si="7"/>
        <v>N/A</v>
      </c>
      <c r="E39" s="118">
        <v>0.24639645190000001</v>
      </c>
      <c r="F39" s="114" t="str">
        <f t="shared" si="8"/>
        <v>N/A</v>
      </c>
      <c r="G39" s="118">
        <v>0.27593135429999999</v>
      </c>
      <c r="H39" s="114" t="str">
        <f t="shared" si="9"/>
        <v>N/A</v>
      </c>
      <c r="I39" s="115">
        <v>-3.38</v>
      </c>
      <c r="J39" s="115">
        <v>11.99</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1074822</v>
      </c>
      <c r="D7" s="19" t="str">
        <f>IF($B7="N/A","N/A",IF(C7&gt;15,"No",IF(C7&lt;-15,"No","Yes")))</f>
        <v>N/A</v>
      </c>
      <c r="E7" s="18">
        <v>1050717</v>
      </c>
      <c r="F7" s="19" t="str">
        <f>IF($B7="N/A","N/A",IF(E7&gt;15,"No",IF(E7&lt;-15,"No","Yes")))</f>
        <v>N/A</v>
      </c>
      <c r="G7" s="18">
        <v>1059869</v>
      </c>
      <c r="H7" s="19" t="str">
        <f>IF($B7="N/A","N/A",IF(G7&gt;15,"No",IF(G7&lt;-15,"No","Yes")))</f>
        <v>N/A</v>
      </c>
      <c r="I7" s="20">
        <v>-2.2400000000000002</v>
      </c>
      <c r="J7" s="20">
        <v>0.871</v>
      </c>
      <c r="K7" s="106" t="str">
        <f t="shared" ref="K7:K24" si="0">IF(J7="Div by 0", "N/A", IF(J7="N/A","N/A", IF(J7&gt;30, "No", IF(J7&lt;-30, "No", "Yes"))))</f>
        <v>Yes</v>
      </c>
    </row>
    <row r="8" spans="1:11" x14ac:dyDescent="0.2">
      <c r="A8" s="122" t="s">
        <v>362</v>
      </c>
      <c r="B8" s="17" t="s">
        <v>213</v>
      </c>
      <c r="C8" s="21">
        <v>99.998976575</v>
      </c>
      <c r="D8" s="19" t="str">
        <f>IF($B8="N/A","N/A",IF(C8&gt;15,"No",IF(C8&lt;-15,"No","Yes")))</f>
        <v>N/A</v>
      </c>
      <c r="E8" s="21">
        <v>99.999333788000001</v>
      </c>
      <c r="F8" s="19" t="str">
        <f>IF($B8="N/A","N/A",IF(E8&gt;15,"No",IF(E8&lt;-15,"No","Yes")))</f>
        <v>N/A</v>
      </c>
      <c r="G8" s="21">
        <v>99.998112973999994</v>
      </c>
      <c r="H8" s="19" t="str">
        <f>IF($B8="N/A","N/A",IF(G8&gt;15,"No",IF(G8&lt;-15,"No","Yes")))</f>
        <v>N/A</v>
      </c>
      <c r="I8" s="20">
        <v>4.0000000000000002E-4</v>
      </c>
      <c r="J8" s="20">
        <v>-1E-3</v>
      </c>
      <c r="K8" s="106" t="str">
        <f t="shared" si="0"/>
        <v>Yes</v>
      </c>
    </row>
    <row r="9" spans="1:11" x14ac:dyDescent="0.2">
      <c r="A9" s="122" t="s">
        <v>119</v>
      </c>
      <c r="B9" s="22" t="s">
        <v>213</v>
      </c>
      <c r="C9" s="4">
        <v>1.0234253E-3</v>
      </c>
      <c r="D9" s="5" t="str">
        <f>IF($B9="N/A","N/A",IF(C9&gt;15,"No",IF(C9&lt;-15,"No","Yes")))</f>
        <v>N/A</v>
      </c>
      <c r="E9" s="4">
        <v>6.6621170000000002E-4</v>
      </c>
      <c r="F9" s="5" t="str">
        <f>IF($B9="N/A","N/A",IF(E9&gt;15,"No",IF(E9&lt;-15,"No","Yes")))</f>
        <v>N/A</v>
      </c>
      <c r="G9" s="4">
        <v>1.8870257000000001E-3</v>
      </c>
      <c r="H9" s="5" t="str">
        <f>IF($B9="N/A","N/A",IF(G9&gt;15,"No",IF(G9&lt;-15,"No","Yes")))</f>
        <v>N/A</v>
      </c>
      <c r="I9" s="6">
        <v>-34.9</v>
      </c>
      <c r="J9" s="6">
        <v>183.2</v>
      </c>
      <c r="K9" s="105" t="str">
        <f t="shared" si="0"/>
        <v>No</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100</v>
      </c>
      <c r="D13" s="5" t="str">
        <f t="shared" si="1"/>
        <v>Yes</v>
      </c>
      <c r="E13" s="4">
        <v>100</v>
      </c>
      <c r="F13" s="5" t="str">
        <f t="shared" si="2"/>
        <v>Yes</v>
      </c>
      <c r="G13" s="4">
        <v>100</v>
      </c>
      <c r="H13" s="5" t="str">
        <f t="shared" si="3"/>
        <v>Yes</v>
      </c>
      <c r="I13" s="6">
        <v>0</v>
      </c>
      <c r="J13" s="6">
        <v>0</v>
      </c>
      <c r="K13" s="105" t="str">
        <f t="shared" si="0"/>
        <v>Yes</v>
      </c>
    </row>
    <row r="14" spans="1:11" x14ac:dyDescent="0.2">
      <c r="A14" s="122" t="s">
        <v>13</v>
      </c>
      <c r="B14" s="22" t="s">
        <v>213</v>
      </c>
      <c r="C14" s="23">
        <v>1074811</v>
      </c>
      <c r="D14" s="5" t="str">
        <f>IF($B14="N/A","N/A",IF(C14&gt;15,"No",IF(C14&lt;-15,"No","Yes")))</f>
        <v>N/A</v>
      </c>
      <c r="E14" s="23">
        <v>1050710</v>
      </c>
      <c r="F14" s="5" t="str">
        <f>IF($B14="N/A","N/A",IF(E14&gt;15,"No",IF(E14&lt;-15,"No","Yes")))</f>
        <v>N/A</v>
      </c>
      <c r="G14" s="23">
        <v>1059849</v>
      </c>
      <c r="H14" s="5" t="str">
        <f>IF($B14="N/A","N/A",IF(G14&gt;15,"No",IF(G14&lt;-15,"No","Yes")))</f>
        <v>N/A</v>
      </c>
      <c r="I14" s="6">
        <v>-2.2400000000000002</v>
      </c>
      <c r="J14" s="6">
        <v>0.86980000000000002</v>
      </c>
      <c r="K14" s="105" t="str">
        <f t="shared" si="0"/>
        <v>Yes</v>
      </c>
    </row>
    <row r="15" spans="1:11" x14ac:dyDescent="0.2">
      <c r="A15" s="122" t="s">
        <v>439</v>
      </c>
      <c r="B15" s="22" t="s">
        <v>215</v>
      </c>
      <c r="C15" s="4">
        <v>0</v>
      </c>
      <c r="D15" s="5" t="str">
        <f>IF($B15="N/A","N/A",IF(C15&gt;20,"No",IF(C15&lt;5,"No","Yes")))</f>
        <v>No</v>
      </c>
      <c r="E15" s="4">
        <v>0</v>
      </c>
      <c r="F15" s="5" t="str">
        <f>IF($B15="N/A","N/A",IF(E15&gt;20,"No",IF(E15&lt;5,"No","Yes")))</f>
        <v>No</v>
      </c>
      <c r="G15" s="4">
        <v>0</v>
      </c>
      <c r="H15" s="5" t="str">
        <f>IF($B15="N/A","N/A",IF(G15&gt;20,"No",IF(G15&lt;5,"No","Yes")))</f>
        <v>No</v>
      </c>
      <c r="I15" s="6" t="s">
        <v>1748</v>
      </c>
      <c r="J15" s="6" t="s">
        <v>1748</v>
      </c>
      <c r="K15" s="105" t="str">
        <f t="shared" si="0"/>
        <v>N/A</v>
      </c>
    </row>
    <row r="16" spans="1:11" x14ac:dyDescent="0.2">
      <c r="A16" s="122" t="s">
        <v>440</v>
      </c>
      <c r="B16" s="17" t="s">
        <v>213</v>
      </c>
      <c r="C16" s="4">
        <v>100</v>
      </c>
      <c r="D16" s="5" t="str">
        <f>IF($B16="N/A","N/A",IF(C16&gt;15,"No",IF(C16&lt;-15,"No","Yes")))</f>
        <v>N/A</v>
      </c>
      <c r="E16" s="4">
        <v>100</v>
      </c>
      <c r="F16" s="5" t="str">
        <f>IF($B16="N/A","N/A",IF(E16&gt;15,"No",IF(E16&lt;-15,"No","Yes")))</f>
        <v>N/A</v>
      </c>
      <c r="G16" s="4">
        <v>100</v>
      </c>
      <c r="H16" s="5" t="str">
        <f>IF($B16="N/A","N/A",IF(G16&gt;15,"No",IF(G16&lt;-15,"No","Yes")))</f>
        <v>N/A</v>
      </c>
      <c r="I16" s="6">
        <v>0</v>
      </c>
      <c r="J16" s="6">
        <v>0</v>
      </c>
      <c r="K16" s="105" t="str">
        <f t="shared" si="0"/>
        <v>Yes</v>
      </c>
    </row>
    <row r="17" spans="1:11" x14ac:dyDescent="0.2">
      <c r="A17" s="122" t="s">
        <v>441</v>
      </c>
      <c r="B17" s="22" t="s">
        <v>235</v>
      </c>
      <c r="C17" s="4">
        <v>84.070501698000001</v>
      </c>
      <c r="D17" s="5" t="str">
        <f>IF($B17="N/A","N/A",IF(C17&gt;1,"Yes","No"))</f>
        <v>Yes</v>
      </c>
      <c r="E17" s="4">
        <v>22.940487861000001</v>
      </c>
      <c r="F17" s="5" t="str">
        <f>IF($B17="N/A","N/A",IF(E17&gt;1,"Yes","No"))</f>
        <v>Yes</v>
      </c>
      <c r="G17" s="4">
        <v>40.105430112999997</v>
      </c>
      <c r="H17" s="5" t="str">
        <f>IF($B17="N/A","N/A",IF(G17&gt;1,"Yes","No"))</f>
        <v>Yes</v>
      </c>
      <c r="I17" s="6">
        <v>-72.7</v>
      </c>
      <c r="J17" s="6">
        <v>74.819999999999993</v>
      </c>
      <c r="K17" s="105" t="str">
        <f t="shared" si="0"/>
        <v>No</v>
      </c>
    </row>
    <row r="18" spans="1:11" x14ac:dyDescent="0.2">
      <c r="A18" s="122" t="s">
        <v>857</v>
      </c>
      <c r="B18" s="22" t="s">
        <v>213</v>
      </c>
      <c r="C18" s="75">
        <v>1079.6415578000001</v>
      </c>
      <c r="D18" s="5" t="str">
        <f>IF($B18="N/A","N/A",IF(C18&gt;15,"No",IF(C18&lt;-15,"No","Yes")))</f>
        <v>N/A</v>
      </c>
      <c r="E18" s="75">
        <v>931.58044789999997</v>
      </c>
      <c r="F18" s="5" t="str">
        <f>IF($B18="N/A","N/A",IF(E18&gt;15,"No",IF(E18&lt;-15,"No","Yes")))</f>
        <v>N/A</v>
      </c>
      <c r="G18" s="75">
        <v>1086.2080920999999</v>
      </c>
      <c r="H18" s="5" t="str">
        <f>IF($B18="N/A","N/A",IF(G18&gt;15,"No",IF(G18&lt;-15,"No","Yes")))</f>
        <v>N/A</v>
      </c>
      <c r="I18" s="6">
        <v>-13.7</v>
      </c>
      <c r="J18" s="6">
        <v>16.600000000000001</v>
      </c>
      <c r="K18" s="105" t="str">
        <f t="shared" si="0"/>
        <v>Yes</v>
      </c>
    </row>
    <row r="19" spans="1:11" x14ac:dyDescent="0.2">
      <c r="A19" s="104" t="s">
        <v>131</v>
      </c>
      <c r="B19" s="22" t="s">
        <v>213</v>
      </c>
      <c r="C19" s="23">
        <v>166</v>
      </c>
      <c r="D19" s="22" t="s">
        <v>213</v>
      </c>
      <c r="E19" s="23">
        <v>171</v>
      </c>
      <c r="F19" s="22" t="s">
        <v>213</v>
      </c>
      <c r="G19" s="23">
        <v>128</v>
      </c>
      <c r="H19" s="5" t="str">
        <f>IF($B19="N/A","N/A",IF(G19&gt;15,"No",IF(G19&lt;-15,"No","Yes")))</f>
        <v>N/A</v>
      </c>
      <c r="I19" s="6">
        <v>3.012</v>
      </c>
      <c r="J19" s="6">
        <v>-25.1</v>
      </c>
      <c r="K19" s="105" t="str">
        <f t="shared" si="0"/>
        <v>Yes</v>
      </c>
    </row>
    <row r="20" spans="1:11" x14ac:dyDescent="0.2">
      <c r="A20" s="104" t="s">
        <v>346</v>
      </c>
      <c r="B20" s="17" t="s">
        <v>213</v>
      </c>
      <c r="C20" s="4">
        <v>1.54444178E-2</v>
      </c>
      <c r="D20" s="22" t="s">
        <v>213</v>
      </c>
      <c r="E20" s="4">
        <v>1.6274601100000001E-2</v>
      </c>
      <c r="F20" s="22" t="s">
        <v>213</v>
      </c>
      <c r="G20" s="4">
        <v>1.20769642E-2</v>
      </c>
      <c r="H20" s="5" t="str">
        <f>IF($B20="N/A","N/A",IF(G20&gt;15,"No",IF(G20&lt;-15,"No","Yes")))</f>
        <v>N/A</v>
      </c>
      <c r="I20" s="6">
        <v>5.375</v>
      </c>
      <c r="J20" s="6">
        <v>-25.8</v>
      </c>
      <c r="K20" s="105" t="str">
        <f t="shared" si="0"/>
        <v>Yes</v>
      </c>
    </row>
    <row r="21" spans="1:11" ht="25.5" x14ac:dyDescent="0.2">
      <c r="A21" s="104" t="s">
        <v>836</v>
      </c>
      <c r="B21" s="22" t="s">
        <v>213</v>
      </c>
      <c r="C21" s="75">
        <v>1211.9759036</v>
      </c>
      <c r="D21" s="5" t="str">
        <f>IF($B21="N/A","N/A",IF(C21&gt;60,"No",IF(C21&lt;15,"No","Yes")))</f>
        <v>N/A</v>
      </c>
      <c r="E21" s="75">
        <v>2702.7660818999998</v>
      </c>
      <c r="F21" s="5" t="str">
        <f>IF($B21="N/A","N/A",IF(E21&gt;60,"No",IF(E21&lt;15,"No","Yes")))</f>
        <v>N/A</v>
      </c>
      <c r="G21" s="75">
        <v>1025.2890625</v>
      </c>
      <c r="H21" s="5" t="str">
        <f>IF($B21="N/A","N/A",IF(G21&gt;60,"No",IF(G21&lt;15,"No","Yes")))</f>
        <v>N/A</v>
      </c>
      <c r="I21" s="6">
        <v>123</v>
      </c>
      <c r="J21" s="6">
        <v>-62.1</v>
      </c>
      <c r="K21" s="105" t="str">
        <f t="shared" si="0"/>
        <v>No</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1074811</v>
      </c>
      <c r="D6" s="5" t="str">
        <f>IF($B6="N/A","N/A",IF(C6&gt;15,"No",IF(C6&lt;-15,"No","Yes")))</f>
        <v>N/A</v>
      </c>
      <c r="E6" s="23">
        <v>1050710</v>
      </c>
      <c r="F6" s="5" t="str">
        <f>IF($B6="N/A","N/A",IF(E6&gt;15,"No",IF(E6&lt;-15,"No","Yes")))</f>
        <v>N/A</v>
      </c>
      <c r="G6" s="23">
        <v>1059849</v>
      </c>
      <c r="H6" s="5" t="str">
        <f>IF($B6="N/A","N/A",IF(G6&gt;15,"No",IF(G6&lt;-15,"No","Yes")))</f>
        <v>N/A</v>
      </c>
      <c r="I6" s="6">
        <v>-2.2400000000000002</v>
      </c>
      <c r="J6" s="6">
        <v>0.86980000000000002</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132.68489521999999</v>
      </c>
      <c r="D9" s="5" t="str">
        <f>IF($B9="N/A","N/A",IF(C9&gt;100,"No",IF(C9&lt;50,"No","Yes")))</f>
        <v>No</v>
      </c>
      <c r="E9" s="24">
        <v>139.30986718</v>
      </c>
      <c r="F9" s="5" t="str">
        <f>IF($B9="N/A","N/A",IF(E9&gt;100,"No",IF(E9&lt;50,"No","Yes")))</f>
        <v>No</v>
      </c>
      <c r="G9" s="24">
        <v>141.1200604</v>
      </c>
      <c r="H9" s="5" t="str">
        <f>IF($B9="N/A","N/A",IF(G9&gt;100,"No",IF(G9&lt;50,"No","Yes")))</f>
        <v>No</v>
      </c>
      <c r="I9" s="6">
        <v>4.9930000000000003</v>
      </c>
      <c r="J9" s="6">
        <v>1.2989999999999999</v>
      </c>
      <c r="K9" s="105" t="str">
        <f t="shared" si="0"/>
        <v>Yes</v>
      </c>
    </row>
    <row r="10" spans="1:11" ht="25.5" x14ac:dyDescent="0.2">
      <c r="A10" s="124" t="s">
        <v>839</v>
      </c>
      <c r="B10" s="22" t="s">
        <v>213</v>
      </c>
      <c r="C10" s="24">
        <v>279.12208786999997</v>
      </c>
      <c r="D10" s="5" t="str">
        <f>IF($B10="N/A","N/A",IF(C10&gt;15,"No",IF(C10&lt;-15,"No","Yes")))</f>
        <v>N/A</v>
      </c>
      <c r="E10" s="24">
        <v>284.63810869999998</v>
      </c>
      <c r="F10" s="5" t="str">
        <f>IF($B10="N/A","N/A",IF(E10&gt;15,"No",IF(E10&lt;-15,"No","Yes")))</f>
        <v>N/A</v>
      </c>
      <c r="G10" s="24">
        <v>355.99216695000001</v>
      </c>
      <c r="H10" s="5" t="str">
        <f>IF($B10="N/A","N/A",IF(G10&gt;15,"No",IF(G10&lt;-15,"No","Yes")))</f>
        <v>N/A</v>
      </c>
      <c r="I10" s="6">
        <v>1.976</v>
      </c>
      <c r="J10" s="6">
        <v>25.07</v>
      </c>
      <c r="K10" s="105" t="str">
        <f t="shared" si="0"/>
        <v>Yes</v>
      </c>
    </row>
    <row r="11" spans="1:11" ht="25.5" x14ac:dyDescent="0.2">
      <c r="A11" s="124" t="s">
        <v>840</v>
      </c>
      <c r="B11" s="22" t="s">
        <v>213</v>
      </c>
      <c r="C11" s="24" t="s">
        <v>1748</v>
      </c>
      <c r="D11" s="5" t="str">
        <f>IF($B11="N/A","N/A",IF(C11&gt;15,"No",IF(C11&lt;-15,"No","Yes")))</f>
        <v>N/A</v>
      </c>
      <c r="E11" s="24" t="s">
        <v>1748</v>
      </c>
      <c r="F11" s="5" t="str">
        <f>IF($B11="N/A","N/A",IF(E11&gt;15,"No",IF(E11&lt;-15,"No","Yes")))</f>
        <v>N/A</v>
      </c>
      <c r="G11" s="24" t="s">
        <v>1748</v>
      </c>
      <c r="H11" s="5" t="str">
        <f>IF($B11="N/A","N/A",IF(G11&gt;15,"No",IF(G11&lt;-15,"No","Yes")))</f>
        <v>N/A</v>
      </c>
      <c r="I11" s="6" t="s">
        <v>1748</v>
      </c>
      <c r="J11" s="6" t="s">
        <v>1748</v>
      </c>
      <c r="K11" s="105" t="str">
        <f t="shared" si="0"/>
        <v>N/A</v>
      </c>
    </row>
    <row r="12" spans="1:11" ht="25.5" x14ac:dyDescent="0.2">
      <c r="A12" s="124" t="s">
        <v>841</v>
      </c>
      <c r="B12" s="22" t="s">
        <v>213</v>
      </c>
      <c r="C12" s="24" t="s">
        <v>1748</v>
      </c>
      <c r="D12" s="5" t="str">
        <f>IF($B12="N/A","N/A",IF(C12&gt;15,"No",IF(C12&lt;-15,"No","Yes")))</f>
        <v>N/A</v>
      </c>
      <c r="E12" s="24" t="s">
        <v>1748</v>
      </c>
      <c r="F12" s="5" t="str">
        <f>IF($B12="N/A","N/A",IF(E12&gt;15,"No",IF(E12&lt;-15,"No","Yes")))</f>
        <v>N/A</v>
      </c>
      <c r="G12" s="24" t="s">
        <v>1748</v>
      </c>
      <c r="H12" s="5" t="str">
        <f>IF($B12="N/A","N/A",IF(G12&gt;15,"No",IF(G12&lt;-15,"No","Yes")))</f>
        <v>N/A</v>
      </c>
      <c r="I12" s="6" t="s">
        <v>1748</v>
      </c>
      <c r="J12" s="6" t="s">
        <v>1748</v>
      </c>
      <c r="K12" s="105" t="str">
        <f t="shared" si="0"/>
        <v>N/A</v>
      </c>
    </row>
    <row r="13" spans="1:11" x14ac:dyDescent="0.2">
      <c r="A13" s="124" t="s">
        <v>650</v>
      </c>
      <c r="B13" s="22" t="s">
        <v>237</v>
      </c>
      <c r="C13" s="4">
        <v>98.967353329999995</v>
      </c>
      <c r="D13" s="5" t="str">
        <f>IF($B13="N/A","N/A",IF(C13&gt;99,"No",IF(C13&lt;75,"No","Yes")))</f>
        <v>Yes</v>
      </c>
      <c r="E13" s="4">
        <v>99.026182296000002</v>
      </c>
      <c r="F13" s="5" t="str">
        <f>IF($B13="N/A","N/A",IF(E13&gt;99,"No",IF(E13&lt;75,"No","Yes")))</f>
        <v>No</v>
      </c>
      <c r="G13" s="4">
        <v>99.137707352999996</v>
      </c>
      <c r="H13" s="5" t="str">
        <f>IF($B13="N/A","N/A",IF(G13&gt;99,"No",IF(G13&lt;75,"No","Yes")))</f>
        <v>No</v>
      </c>
      <c r="I13" s="6">
        <v>5.9400000000000001E-2</v>
      </c>
      <c r="J13" s="6">
        <v>0.11260000000000001</v>
      </c>
      <c r="K13" s="105" t="str">
        <f t="shared" ref="K13:K24" si="1">IF(J13="Div by 0", "N/A", IF(J13="N/A","N/A", IF(J13&gt;30, "No", IF(J13&lt;-30, "No", "Yes"))))</f>
        <v>Yes</v>
      </c>
    </row>
    <row r="14" spans="1:11" x14ac:dyDescent="0.2">
      <c r="A14" s="124" t="s">
        <v>492</v>
      </c>
      <c r="B14" s="22" t="s">
        <v>213</v>
      </c>
      <c r="C14" s="5">
        <v>98.914179778000005</v>
      </c>
      <c r="D14" s="5" t="str">
        <f>IF($B14="N/A","N/A",IF(C14&gt;15,"No",IF(C14&lt;-15,"No","Yes")))</f>
        <v>N/A</v>
      </c>
      <c r="E14" s="5">
        <v>98.912711272999999</v>
      </c>
      <c r="F14" s="5" t="str">
        <f>IF($B14="N/A","N/A",IF(E14&gt;15,"No",IF(E14&lt;-15,"No","Yes")))</f>
        <v>N/A</v>
      </c>
      <c r="G14" s="5">
        <v>99.018378049000006</v>
      </c>
      <c r="H14" s="5" t="str">
        <f>IF($B14="N/A","N/A",IF(G14&gt;15,"No",IF(G14&lt;-15,"No","Yes")))</f>
        <v>N/A</v>
      </c>
      <c r="I14" s="6">
        <v>-1E-3</v>
      </c>
      <c r="J14" s="6">
        <v>0.10680000000000001</v>
      </c>
      <c r="K14" s="105" t="str">
        <f t="shared" si="1"/>
        <v>Yes</v>
      </c>
    </row>
    <row r="15" spans="1:11" x14ac:dyDescent="0.2">
      <c r="A15" s="124" t="s">
        <v>842</v>
      </c>
      <c r="B15" s="22" t="s">
        <v>213</v>
      </c>
      <c r="C15" s="23">
        <v>8.3541393815999996</v>
      </c>
      <c r="D15" s="5" t="str">
        <f>IF($B15="N/A","N/A",IF(C15&gt;15,"No",IF(C15&lt;-15,"No","Yes")))</f>
        <v>N/A</v>
      </c>
      <c r="E15" s="6">
        <v>8.1235428720999998</v>
      </c>
      <c r="F15" s="5" t="str">
        <f>IF($B15="N/A","N/A",IF(E15&gt;15,"No",IF(E15&lt;-15,"No","Yes")))</f>
        <v>N/A</v>
      </c>
      <c r="G15" s="6">
        <v>8.2464734582000006</v>
      </c>
      <c r="H15" s="5" t="str">
        <f>IF($B15="N/A","N/A",IF(G15&gt;15,"No",IF(G15&lt;-15,"No","Yes")))</f>
        <v>N/A</v>
      </c>
      <c r="I15" s="6">
        <v>-2.76</v>
      </c>
      <c r="J15" s="6">
        <v>1.5129999999999999</v>
      </c>
      <c r="K15" s="105" t="str">
        <f t="shared" si="1"/>
        <v>Yes</v>
      </c>
    </row>
    <row r="16" spans="1:11" x14ac:dyDescent="0.2">
      <c r="A16" s="125" t="s">
        <v>651</v>
      </c>
      <c r="B16" s="38" t="s">
        <v>238</v>
      </c>
      <c r="C16" s="5">
        <v>1.0326466700000001</v>
      </c>
      <c r="D16" s="5" t="str">
        <f>IF($B16="N/A","N/A",IF(C16&gt;20,"No",IF(C16&lt;=0,"No","Yes")))</f>
        <v>Yes</v>
      </c>
      <c r="E16" s="5">
        <v>0.97381770420000002</v>
      </c>
      <c r="F16" s="5" t="str">
        <f>IF($B16="N/A","N/A",IF(E16&gt;20,"No",IF(E16&lt;=0,"No","Yes")))</f>
        <v>Yes</v>
      </c>
      <c r="G16" s="5">
        <v>0.86229264729999999</v>
      </c>
      <c r="H16" s="5" t="str">
        <f>IF($B16="N/A","N/A",IF(G16&gt;20,"No",IF(G16&lt;=0,"No","Yes")))</f>
        <v>Yes</v>
      </c>
      <c r="I16" s="6">
        <v>-5.7</v>
      </c>
      <c r="J16" s="6">
        <v>-11.5</v>
      </c>
      <c r="K16" s="105" t="str">
        <f t="shared" si="1"/>
        <v>Yes</v>
      </c>
    </row>
    <row r="17" spans="1:11" x14ac:dyDescent="0.2">
      <c r="A17" s="125" t="s">
        <v>369</v>
      </c>
      <c r="B17" s="22" t="s">
        <v>213</v>
      </c>
      <c r="C17" s="5">
        <v>99.603567889000004</v>
      </c>
      <c r="D17" s="5" t="str">
        <f>IF($B17="N/A","N/A",IF(C17&gt;15,"No",IF(C17&lt;-15,"No","Yes")))</f>
        <v>N/A</v>
      </c>
      <c r="E17" s="5">
        <v>99.579749805000006</v>
      </c>
      <c r="F17" s="5" t="str">
        <f>IF($B17="N/A","N/A",IF(E17&gt;15,"No",IF(E17&lt;-15,"No","Yes")))</f>
        <v>N/A</v>
      </c>
      <c r="G17" s="5">
        <v>99.507604771000004</v>
      </c>
      <c r="H17" s="5" t="str">
        <f>IF($B17="N/A","N/A",IF(G17&gt;15,"No",IF(G17&lt;-15,"No","Yes")))</f>
        <v>N/A</v>
      </c>
      <c r="I17" s="6">
        <v>-2.4E-2</v>
      </c>
      <c r="J17" s="6">
        <v>-7.1999999999999995E-2</v>
      </c>
      <c r="K17" s="105" t="str">
        <f t="shared" si="1"/>
        <v>Yes</v>
      </c>
    </row>
    <row r="18" spans="1:11" x14ac:dyDescent="0.2">
      <c r="A18" s="125" t="s">
        <v>843</v>
      </c>
      <c r="B18" s="22" t="s">
        <v>213</v>
      </c>
      <c r="C18" s="6">
        <v>13.884758028</v>
      </c>
      <c r="D18" s="5" t="str">
        <f>IF($B18="N/A","N/A",IF(C18&gt;15,"No",IF(C18&lt;-15,"No","Yes")))</f>
        <v>N/A</v>
      </c>
      <c r="E18" s="6">
        <v>12.219746786</v>
      </c>
      <c r="F18" s="5" t="str">
        <f>IF($B18="N/A","N/A",IF(E18&gt;15,"No",IF(E18&lt;-15,"No","Yes")))</f>
        <v>N/A</v>
      </c>
      <c r="G18" s="6">
        <v>11.328898175000001</v>
      </c>
      <c r="H18" s="5" t="str">
        <f>IF($B18="N/A","N/A",IF(G18&gt;15,"No",IF(G18&lt;-15,"No","Yes")))</f>
        <v>N/A</v>
      </c>
      <c r="I18" s="6">
        <v>-12</v>
      </c>
      <c r="J18" s="6">
        <v>-7.29</v>
      </c>
      <c r="K18" s="105" t="str">
        <f t="shared" si="1"/>
        <v>Yes</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1748</v>
      </c>
      <c r="J19" s="6" t="s">
        <v>1748</v>
      </c>
      <c r="K19" s="105" t="str">
        <f t="shared" si="1"/>
        <v>N/A</v>
      </c>
    </row>
    <row r="20" spans="1:11" x14ac:dyDescent="0.2">
      <c r="A20" s="124" t="s">
        <v>129</v>
      </c>
      <c r="B20" s="22" t="s">
        <v>213</v>
      </c>
      <c r="C20" s="5" t="s">
        <v>1748</v>
      </c>
      <c r="D20" s="5" t="str">
        <f>IF($B20="N/A","N/A",IF(C20&gt;15,"No",IF(C20&lt;-15,"No","Yes")))</f>
        <v>N/A</v>
      </c>
      <c r="E20" s="5" t="s">
        <v>1748</v>
      </c>
      <c r="F20" s="5" t="str">
        <f>IF($B20="N/A","N/A",IF(E20&gt;15,"No",IF(E20&lt;-15,"No","Yes")))</f>
        <v>N/A</v>
      </c>
      <c r="G20" s="5" t="s">
        <v>1748</v>
      </c>
      <c r="H20" s="5" t="str">
        <f>IF($B20="N/A","N/A",IF(G20&gt;15,"No",IF(G20&lt;-15,"No","Yes")))</f>
        <v>N/A</v>
      </c>
      <c r="I20" s="6" t="s">
        <v>1748</v>
      </c>
      <c r="J20" s="6" t="s">
        <v>1748</v>
      </c>
      <c r="K20" s="105" t="str">
        <f t="shared" si="1"/>
        <v>N/A</v>
      </c>
    </row>
    <row r="21" spans="1:11" x14ac:dyDescent="0.2">
      <c r="A21" s="124" t="s">
        <v>844</v>
      </c>
      <c r="B21" s="22" t="s">
        <v>213</v>
      </c>
      <c r="C21" s="6" t="s">
        <v>1748</v>
      </c>
      <c r="D21" s="5" t="str">
        <f>IF($B21="N/A","N/A",IF(C21&gt;15,"No",IF(C21&lt;-15,"No","Yes")))</f>
        <v>N/A</v>
      </c>
      <c r="E21" s="6" t="s">
        <v>1748</v>
      </c>
      <c r="F21" s="5" t="str">
        <f>IF($B21="N/A","N/A",IF(E21&gt;15,"No",IF(E21&lt;-15,"No","Yes")))</f>
        <v>N/A</v>
      </c>
      <c r="G21" s="6" t="s">
        <v>1748</v>
      </c>
      <c r="H21" s="5" t="str">
        <f>IF($B21="N/A","N/A",IF(G21&gt;15,"No",IF(G21&lt;-15,"No","Yes")))</f>
        <v>N/A</v>
      </c>
      <c r="I21" s="6" t="s">
        <v>1748</v>
      </c>
      <c r="J21" s="6" t="s">
        <v>1748</v>
      </c>
      <c r="K21" s="105" t="str">
        <f t="shared" si="1"/>
        <v>N/A</v>
      </c>
    </row>
    <row r="22" spans="1:11" x14ac:dyDescent="0.2">
      <c r="A22" s="124" t="s">
        <v>1683</v>
      </c>
      <c r="B22" s="38" t="s">
        <v>224</v>
      </c>
      <c r="C22" s="5">
        <v>0</v>
      </c>
      <c r="D22" s="5" t="str">
        <f>IF($B22="N/A","N/A",IF(C22&gt;5,"No",IF(C22&lt;=0,"No","Yes")))</f>
        <v>No</v>
      </c>
      <c r="E22" s="5">
        <v>0</v>
      </c>
      <c r="F22" s="5" t="str">
        <f>IF($B22="N/A","N/A",IF(E22&gt;5,"No",IF(E22&lt;=0,"No","Yes")))</f>
        <v>No</v>
      </c>
      <c r="G22" s="5">
        <v>0</v>
      </c>
      <c r="H22" s="5" t="str">
        <f>IF($B22="N/A","N/A",IF(G22&gt;5,"No",IF(G22&lt;=0,"No","Yes")))</f>
        <v>No</v>
      </c>
      <c r="I22" s="6" t="s">
        <v>1748</v>
      </c>
      <c r="J22" s="6" t="s">
        <v>1748</v>
      </c>
      <c r="K22" s="105" t="str">
        <f t="shared" si="1"/>
        <v>N/A</v>
      </c>
    </row>
    <row r="23" spans="1:11" x14ac:dyDescent="0.2">
      <c r="A23" s="124" t="s">
        <v>130</v>
      </c>
      <c r="B23" s="22" t="s">
        <v>213</v>
      </c>
      <c r="C23" s="5" t="s">
        <v>1748</v>
      </c>
      <c r="D23" s="5" t="str">
        <f>IF($B23="N/A","N/A",IF(C23&gt;15,"No",IF(C23&lt;-15,"No","Yes")))</f>
        <v>N/A</v>
      </c>
      <c r="E23" s="5" t="s">
        <v>1748</v>
      </c>
      <c r="F23" s="5" t="str">
        <f>IF($B23="N/A","N/A",IF(E23&gt;15,"No",IF(E23&lt;-15,"No","Yes")))</f>
        <v>N/A</v>
      </c>
      <c r="G23" s="5" t="s">
        <v>1748</v>
      </c>
      <c r="H23" s="5" t="str">
        <f>IF($B23="N/A","N/A",IF(G23&gt;15,"No",IF(G23&lt;-15,"No","Yes")))</f>
        <v>N/A</v>
      </c>
      <c r="I23" s="6" t="s">
        <v>1748</v>
      </c>
      <c r="J23" s="6" t="s">
        <v>1748</v>
      </c>
      <c r="K23" s="105" t="str">
        <f t="shared" si="1"/>
        <v>N/A</v>
      </c>
    </row>
    <row r="24" spans="1:11" x14ac:dyDescent="0.2">
      <c r="A24" s="124" t="s">
        <v>845</v>
      </c>
      <c r="B24" s="22" t="s">
        <v>213</v>
      </c>
      <c r="C24" s="6" t="s">
        <v>1748</v>
      </c>
      <c r="D24" s="5" t="str">
        <f>IF($B24="N/A","N/A",IF(C24&gt;15,"No",IF(C24&lt;-15,"No","Yes")))</f>
        <v>N/A</v>
      </c>
      <c r="E24" s="6" t="s">
        <v>1748</v>
      </c>
      <c r="F24" s="5" t="str">
        <f>IF($B24="N/A","N/A",IF(E24&gt;15,"No",IF(E24&lt;-15,"No","Yes")))</f>
        <v>N/A</v>
      </c>
      <c r="G24" s="6" t="s">
        <v>1748</v>
      </c>
      <c r="H24" s="5" t="str">
        <f>IF($B24="N/A","N/A",IF(G24&gt;15,"No",IF(G24&lt;-15,"No","Yes")))</f>
        <v>N/A</v>
      </c>
      <c r="I24" s="6" t="s">
        <v>1748</v>
      </c>
      <c r="J24" s="6" t="s">
        <v>1748</v>
      </c>
      <c r="K24" s="105" t="str">
        <f t="shared" si="1"/>
        <v>N/A</v>
      </c>
    </row>
    <row r="25" spans="1:11" x14ac:dyDescent="0.2">
      <c r="A25" s="124" t="s">
        <v>15</v>
      </c>
      <c r="B25" s="22" t="s">
        <v>240</v>
      </c>
      <c r="C25" s="5">
        <v>3.2946257528</v>
      </c>
      <c r="D25" s="5" t="str">
        <f>IF($B25="N/A","N/A",IF(C25&gt;20,"No",IF(C25&lt;1,"No","Yes")))</f>
        <v>Yes</v>
      </c>
      <c r="E25" s="5">
        <v>3.0388975074000002</v>
      </c>
      <c r="F25" s="5" t="str">
        <f>IF($B25="N/A","N/A",IF(E25&gt;20,"No",IF(E25&lt;1,"No","Yes")))</f>
        <v>Yes</v>
      </c>
      <c r="G25" s="5">
        <v>2.8549349954999999</v>
      </c>
      <c r="H25" s="5" t="str">
        <f>IF($B25="N/A","N/A",IF(G25&gt;20,"No",IF(G25&lt;1,"No","Yes")))</f>
        <v>Yes</v>
      </c>
      <c r="I25" s="6">
        <v>-7.76</v>
      </c>
      <c r="J25" s="6">
        <v>-6.05</v>
      </c>
      <c r="K25" s="105" t="str">
        <f t="shared" ref="K25:K34" si="2">IF(J25="Div by 0", "N/A", IF(J25="N/A","N/A", IF(J25&gt;30, "No", IF(J25&lt;-30, "No", "Yes"))))</f>
        <v>Yes</v>
      </c>
    </row>
    <row r="26" spans="1:11" x14ac:dyDescent="0.2">
      <c r="A26" s="124" t="s">
        <v>159</v>
      </c>
      <c r="B26" s="22" t="s">
        <v>214</v>
      </c>
      <c r="C26" s="5">
        <v>99.972274194999997</v>
      </c>
      <c r="D26" s="5" t="str">
        <f>IF($B26="N/A","N/A",IF(C26&gt;100,"No",IF(C26&lt;95,"No","Yes")))</f>
        <v>Yes</v>
      </c>
      <c r="E26" s="5">
        <v>99.973636873999993</v>
      </c>
      <c r="F26" s="5" t="str">
        <f>IF($B26="N/A","N/A",IF(E26&gt;100,"No",IF(E26&lt;95,"No","Yes")))</f>
        <v>Yes</v>
      </c>
      <c r="G26" s="5">
        <v>99.977638323999997</v>
      </c>
      <c r="H26" s="5" t="str">
        <f>IF($B26="N/A","N/A",IF(G26&gt;100,"No",IF(G26&lt;95,"No","Yes")))</f>
        <v>Yes</v>
      </c>
      <c r="I26" s="6">
        <v>1.4E-3</v>
      </c>
      <c r="J26" s="6">
        <v>4.0000000000000001E-3</v>
      </c>
      <c r="K26" s="105" t="str">
        <f t="shared" si="2"/>
        <v>Yes</v>
      </c>
    </row>
    <row r="27" spans="1:11" x14ac:dyDescent="0.2">
      <c r="A27" s="124" t="s">
        <v>32</v>
      </c>
      <c r="B27" s="22" t="s">
        <v>214</v>
      </c>
      <c r="C27" s="5">
        <v>99.998976564000003</v>
      </c>
      <c r="D27" s="5" t="str">
        <f>IF($B27="N/A","N/A",IF(C27&gt;100,"No",IF(C27&lt;95,"No","Yes")))</f>
        <v>Yes</v>
      </c>
      <c r="E27" s="5">
        <v>100</v>
      </c>
      <c r="F27" s="5" t="str">
        <f>IF($B27="N/A","N/A",IF(E27&gt;100,"No",IF(E27&lt;95,"No","Yes")))</f>
        <v>Yes</v>
      </c>
      <c r="G27" s="5">
        <v>100</v>
      </c>
      <c r="H27" s="5" t="str">
        <f>IF($B27="N/A","N/A",IF(G27&gt;100,"No",IF(G27&lt;95,"No","Yes")))</f>
        <v>Yes</v>
      </c>
      <c r="I27" s="6">
        <v>1E-3</v>
      </c>
      <c r="J27" s="6">
        <v>0</v>
      </c>
      <c r="K27" s="105" t="str">
        <f t="shared" si="2"/>
        <v>Yes</v>
      </c>
    </row>
    <row r="28" spans="1:11" x14ac:dyDescent="0.2">
      <c r="A28" s="124" t="s">
        <v>846</v>
      </c>
      <c r="B28" s="22" t="s">
        <v>226</v>
      </c>
      <c r="C28" s="5">
        <v>7.4632489766000001</v>
      </c>
      <c r="D28" s="5" t="str">
        <f>IF($B28="N/A","N/A",IF(C28&gt;30,"No",IF(C28&lt;5,"No","Yes")))</f>
        <v>Yes</v>
      </c>
      <c r="E28" s="5">
        <v>9.0838575820000003</v>
      </c>
      <c r="F28" s="5" t="str">
        <f>IF($B28="N/A","N/A",IF(E28&gt;30,"No",IF(E28&lt;5,"No","Yes")))</f>
        <v>Yes</v>
      </c>
      <c r="G28" s="5">
        <v>8.7944603429000008</v>
      </c>
      <c r="H28" s="5" t="str">
        <f>IF($B28="N/A","N/A",IF(G28&gt;30,"No",IF(G28&lt;5,"No","Yes")))</f>
        <v>Yes</v>
      </c>
      <c r="I28" s="6">
        <v>21.71</v>
      </c>
      <c r="J28" s="6">
        <v>-3.19</v>
      </c>
      <c r="K28" s="105" t="str">
        <f t="shared" si="2"/>
        <v>Yes</v>
      </c>
    </row>
    <row r="29" spans="1:11" x14ac:dyDescent="0.2">
      <c r="A29" s="124" t="s">
        <v>847</v>
      </c>
      <c r="B29" s="22" t="s">
        <v>227</v>
      </c>
      <c r="C29" s="5">
        <v>57.806661705000003</v>
      </c>
      <c r="D29" s="5" t="str">
        <f>IF($B29="N/A","N/A",IF(C29&gt;75,"No",IF(C29&lt;15,"No","Yes")))</f>
        <v>Yes</v>
      </c>
      <c r="E29" s="5">
        <v>46.836424893999997</v>
      </c>
      <c r="F29" s="5" t="str">
        <f>IF($B29="N/A","N/A",IF(E29&gt;75,"No",IF(E29&lt;15,"No","Yes")))</f>
        <v>Yes</v>
      </c>
      <c r="G29" s="5">
        <v>44.912341286</v>
      </c>
      <c r="H29" s="5" t="str">
        <f>IF($B29="N/A","N/A",IF(G29&gt;75,"No",IF(G29&lt;15,"No","Yes")))</f>
        <v>Yes</v>
      </c>
      <c r="I29" s="6">
        <v>-19</v>
      </c>
      <c r="J29" s="6">
        <v>-4.1100000000000003</v>
      </c>
      <c r="K29" s="105" t="str">
        <f t="shared" si="2"/>
        <v>Yes</v>
      </c>
    </row>
    <row r="30" spans="1:11" x14ac:dyDescent="0.2">
      <c r="A30" s="124" t="s">
        <v>848</v>
      </c>
      <c r="B30" s="22" t="s">
        <v>228</v>
      </c>
      <c r="C30" s="5">
        <v>34.730089319000001</v>
      </c>
      <c r="D30" s="5" t="str">
        <f>IF($B30="N/A","N/A",IF(C30&gt;70,"No",IF(C30&lt;25,"No","Yes")))</f>
        <v>Yes</v>
      </c>
      <c r="E30" s="5">
        <v>44.079717524000003</v>
      </c>
      <c r="F30" s="5" t="str">
        <f>IF($B30="N/A","N/A",IF(E30&gt;70,"No",IF(E30&lt;25,"No","Yes")))</f>
        <v>Yes</v>
      </c>
      <c r="G30" s="5">
        <v>46.293198371000003</v>
      </c>
      <c r="H30" s="5" t="str">
        <f>IF($B30="N/A","N/A",IF(G30&gt;70,"No",IF(G30&lt;25,"No","Yes")))</f>
        <v>Yes</v>
      </c>
      <c r="I30" s="6">
        <v>26.92</v>
      </c>
      <c r="J30" s="6">
        <v>5.0220000000000002</v>
      </c>
      <c r="K30" s="105" t="str">
        <f t="shared" si="2"/>
        <v>Yes</v>
      </c>
    </row>
    <row r="31" spans="1:11" x14ac:dyDescent="0.2">
      <c r="A31" s="124" t="s">
        <v>160</v>
      </c>
      <c r="B31" s="22" t="s">
        <v>214</v>
      </c>
      <c r="C31" s="5">
        <v>99.998790485000001</v>
      </c>
      <c r="D31" s="5" t="str">
        <f>IF($B31="N/A","N/A",IF(C31&gt;100,"No",IF(C31&lt;95,"No","Yes")))</f>
        <v>Yes</v>
      </c>
      <c r="E31" s="5">
        <v>99.998477219999998</v>
      </c>
      <c r="F31" s="5" t="str">
        <f>IF($B31="N/A","N/A",IF(E31&gt;100,"No",IF(E31&lt;95,"No","Yes")))</f>
        <v>Yes</v>
      </c>
      <c r="G31" s="5">
        <v>99.999339528999997</v>
      </c>
      <c r="H31" s="5" t="str">
        <f>IF($B31="N/A","N/A",IF(G31&gt;100,"No",IF(G31&lt;95,"No","Yes")))</f>
        <v>Yes</v>
      </c>
      <c r="I31" s="6">
        <v>0</v>
      </c>
      <c r="J31" s="6">
        <v>8.9999999999999998E-4</v>
      </c>
      <c r="K31" s="105" t="str">
        <f t="shared" si="2"/>
        <v>Yes</v>
      </c>
    </row>
    <row r="32" spans="1:11" x14ac:dyDescent="0.2">
      <c r="A32" s="103" t="s">
        <v>372</v>
      </c>
      <c r="B32" s="22" t="s">
        <v>241</v>
      </c>
      <c r="C32" s="5">
        <v>9.2295296600000007E-2</v>
      </c>
      <c r="D32" s="5" t="str">
        <f>IF($B32="N/A","N/A",IF(C32&gt;5,"No",IF(C32&lt;1,"No","Yes")))</f>
        <v>No</v>
      </c>
      <c r="E32" s="5">
        <v>0.1033586813</v>
      </c>
      <c r="F32" s="5" t="str">
        <f>IF($B32="N/A","N/A",IF(E32&gt;5,"No",IF(E32&lt;1,"No","Yes")))</f>
        <v>No</v>
      </c>
      <c r="G32" s="5">
        <v>9.8504598299999996E-2</v>
      </c>
      <c r="H32" s="5" t="str">
        <f>IF($B32="N/A","N/A",IF(G32&gt;5,"No",IF(G32&lt;1,"No","Yes")))</f>
        <v>No</v>
      </c>
      <c r="I32" s="6">
        <v>11.99</v>
      </c>
      <c r="J32" s="6">
        <v>-4.7</v>
      </c>
      <c r="K32" s="105" t="str">
        <f t="shared" si="2"/>
        <v>Yes</v>
      </c>
    </row>
    <row r="33" spans="1:11" x14ac:dyDescent="0.2">
      <c r="A33" s="103" t="s">
        <v>374</v>
      </c>
      <c r="B33" s="22" t="s">
        <v>242</v>
      </c>
      <c r="C33" s="5">
        <v>99.552293379999995</v>
      </c>
      <c r="D33" s="5" t="str">
        <f>IF($B33="N/A","N/A",IF(C33&gt;98,"No",IF(C33&lt;8,"No","Yes")))</f>
        <v>No</v>
      </c>
      <c r="E33" s="5">
        <v>99.505286901000005</v>
      </c>
      <c r="F33" s="5" t="str">
        <f>IF($B33="N/A","N/A",IF(E33&gt;98,"No",IF(E33&lt;8,"No","Yes")))</f>
        <v>No</v>
      </c>
      <c r="G33" s="5">
        <v>99.520875144000001</v>
      </c>
      <c r="H33" s="5" t="str">
        <f>IF($B33="N/A","N/A",IF(G33&gt;98,"No",IF(G33&lt;8,"No","Yes")))</f>
        <v>No</v>
      </c>
      <c r="I33" s="6">
        <v>-4.7E-2</v>
      </c>
      <c r="J33" s="6">
        <v>1.5699999999999999E-2</v>
      </c>
      <c r="K33" s="105" t="str">
        <f t="shared" si="2"/>
        <v>Yes</v>
      </c>
    </row>
    <row r="34" spans="1:11" x14ac:dyDescent="0.2">
      <c r="A34" s="120" t="s">
        <v>375</v>
      </c>
      <c r="B34" s="126" t="s">
        <v>224</v>
      </c>
      <c r="C34" s="114">
        <v>9.5551682999999998E-2</v>
      </c>
      <c r="D34" s="114" t="str">
        <f>IF($B34="N/A","N/A",IF(C34&gt;5,"No",IF(C34&lt;=0,"No","Yes")))</f>
        <v>Yes</v>
      </c>
      <c r="E34" s="114">
        <v>0.1090691057</v>
      </c>
      <c r="F34" s="114" t="str">
        <f>IF($B34="N/A","N/A",IF(E34&gt;5,"No",IF(E34&lt;=0,"No","Yes")))</f>
        <v>Yes</v>
      </c>
      <c r="G34" s="114">
        <v>0.1089777883</v>
      </c>
      <c r="H34" s="114" t="str">
        <f>IF($B34="N/A","N/A",IF(G34&gt;5,"No",IF(G34&lt;=0,"No","Yes")))</f>
        <v>Yes</v>
      </c>
      <c r="I34" s="115">
        <v>14.15</v>
      </c>
      <c r="J34" s="115">
        <v>-8.4000000000000005E-2</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0</v>
      </c>
      <c r="D6" s="5" t="str">
        <f>IF($B6="N/A","N/A",IF(C6&gt;15,"No",IF(C6&lt;-15,"No","Yes")))</f>
        <v>N/A</v>
      </c>
      <c r="E6" s="23">
        <v>0</v>
      </c>
      <c r="F6" s="5" t="str">
        <f>IF($B6="N/A","N/A",IF(E6&gt;15,"No",IF(E6&lt;-15,"No","Yes")))</f>
        <v>N/A</v>
      </c>
      <c r="G6" s="23">
        <v>0</v>
      </c>
      <c r="H6" s="5" t="str">
        <f>IF($B6="N/A","N/A",IF(G6&gt;15,"No",IF(G6&lt;-15,"No","Yes")))</f>
        <v>N/A</v>
      </c>
      <c r="I6" s="6" t="s">
        <v>1748</v>
      </c>
      <c r="J6" s="6" t="s">
        <v>1748</v>
      </c>
      <c r="K6" s="105" t="str">
        <f t="shared" ref="K6:K22" si="0">IF(J6="Div by 0", "N/A", IF(J6="N/A","N/A", IF(J6&gt;30, "No", IF(J6&lt;-30, "No", "Yes"))))</f>
        <v>N/A</v>
      </c>
    </row>
    <row r="7" spans="1:11" x14ac:dyDescent="0.2">
      <c r="A7" s="124" t="s">
        <v>30</v>
      </c>
      <c r="B7" s="22" t="s">
        <v>213</v>
      </c>
      <c r="C7" s="4" t="s">
        <v>1748</v>
      </c>
      <c r="D7" s="5" t="str">
        <f>IF($B7="N/A","N/A",IF(C7&gt;15,"No",IF(C7&lt;-15,"No","Yes")))</f>
        <v>N/A</v>
      </c>
      <c r="E7" s="4" t="s">
        <v>1748</v>
      </c>
      <c r="F7" s="5" t="str">
        <f>IF($B7="N/A","N/A",IF(E7&gt;15,"No",IF(E7&lt;-15,"No","Yes")))</f>
        <v>N/A</v>
      </c>
      <c r="G7" s="4" t="s">
        <v>1748</v>
      </c>
      <c r="H7" s="5" t="str">
        <f>IF($B7="N/A","N/A",IF(G7&gt;15,"No",IF(G7&lt;-15,"No","Yes")))</f>
        <v>N/A</v>
      </c>
      <c r="I7" s="6" t="s">
        <v>1748</v>
      </c>
      <c r="J7" s="6" t="s">
        <v>1748</v>
      </c>
      <c r="K7" s="105" t="str">
        <f t="shared" si="0"/>
        <v>N/A</v>
      </c>
    </row>
    <row r="8" spans="1:11" x14ac:dyDescent="0.2">
      <c r="A8" s="124" t="s">
        <v>29</v>
      </c>
      <c r="B8" s="22" t="s">
        <v>217</v>
      </c>
      <c r="C8" s="4" t="s">
        <v>1748</v>
      </c>
      <c r="D8" s="5" t="str">
        <f>IF($B8="N/A","N/A",IF(C8=0,"Yes","No"))</f>
        <v>No</v>
      </c>
      <c r="E8" s="4" t="s">
        <v>1748</v>
      </c>
      <c r="F8" s="5" t="str">
        <f>IF($B8="N/A","N/A",IF(E8=0,"Yes","No"))</f>
        <v>No</v>
      </c>
      <c r="G8" s="4" t="s">
        <v>1748</v>
      </c>
      <c r="H8" s="5" t="str">
        <f>IF($B8="N/A","N/A",IF(G8=0,"Yes","No"))</f>
        <v>No</v>
      </c>
      <c r="I8" s="6" t="s">
        <v>1748</v>
      </c>
      <c r="J8" s="6" t="s">
        <v>1748</v>
      </c>
      <c r="K8" s="105" t="str">
        <f t="shared" si="0"/>
        <v>N/A</v>
      </c>
    </row>
    <row r="9" spans="1:11" x14ac:dyDescent="0.2">
      <c r="A9" s="124" t="s">
        <v>849</v>
      </c>
      <c r="B9" s="22" t="s">
        <v>213</v>
      </c>
      <c r="C9" s="24" t="s">
        <v>1748</v>
      </c>
      <c r="D9" s="5" t="str">
        <f>IF($B9="N/A","N/A",IF(C9&gt;15,"No",IF(C9&lt;-15,"No","Yes")))</f>
        <v>N/A</v>
      </c>
      <c r="E9" s="24" t="s">
        <v>1748</v>
      </c>
      <c r="F9" s="5" t="str">
        <f>IF($B9="N/A","N/A",IF(E9&gt;15,"No",IF(E9&lt;-15,"No","Yes")))</f>
        <v>N/A</v>
      </c>
      <c r="G9" s="24" t="s">
        <v>1748</v>
      </c>
      <c r="H9" s="5" t="str">
        <f>IF($B9="N/A","N/A",IF(G9&gt;15,"No",IF(G9&lt;-15,"No","Yes")))</f>
        <v>N/A</v>
      </c>
      <c r="I9" s="6" t="s">
        <v>1748</v>
      </c>
      <c r="J9" s="6" t="s">
        <v>1748</v>
      </c>
      <c r="K9" s="105" t="str">
        <f t="shared" si="0"/>
        <v>N/A</v>
      </c>
    </row>
    <row r="10" spans="1:11" x14ac:dyDescent="0.2">
      <c r="A10" s="124" t="s">
        <v>650</v>
      </c>
      <c r="B10" s="22" t="s">
        <v>237</v>
      </c>
      <c r="C10" s="4" t="s">
        <v>1748</v>
      </c>
      <c r="D10" s="5" t="str">
        <f>IF($B10="N/A","N/A",IF(C10&gt;99,"No",IF(C10&lt;75,"No","Yes")))</f>
        <v>No</v>
      </c>
      <c r="E10" s="4" t="s">
        <v>1748</v>
      </c>
      <c r="F10" s="5" t="str">
        <f>IF($B10="N/A","N/A",IF(E10&gt;99,"No",IF(E10&lt;75,"No","Yes")))</f>
        <v>No</v>
      </c>
      <c r="G10" s="4" t="s">
        <v>1748</v>
      </c>
      <c r="H10" s="5" t="str">
        <f>IF($B10="N/A","N/A",IF(G10&gt;99,"No",IF(G10&lt;75,"No","Yes")))</f>
        <v>No</v>
      </c>
      <c r="I10" s="6" t="s">
        <v>1748</v>
      </c>
      <c r="J10" s="6" t="s">
        <v>1748</v>
      </c>
      <c r="K10" s="105" t="str">
        <f t="shared" si="0"/>
        <v>N/A</v>
      </c>
    </row>
    <row r="11" spans="1:11" x14ac:dyDescent="0.2">
      <c r="A11" s="125" t="s">
        <v>651</v>
      </c>
      <c r="B11" s="38" t="s">
        <v>238</v>
      </c>
      <c r="C11" s="5" t="s">
        <v>1748</v>
      </c>
      <c r="D11" s="5" t="str">
        <f>IF($B11="N/A","N/A",IF(C11&gt;20,"No",IF(C11&lt;=0,"No","Yes")))</f>
        <v>No</v>
      </c>
      <c r="E11" s="5" t="s">
        <v>1748</v>
      </c>
      <c r="F11" s="5" t="str">
        <f>IF($B11="N/A","N/A",IF(E11&gt;20,"No",IF(E11&lt;=0,"No","Yes")))</f>
        <v>No</v>
      </c>
      <c r="G11" s="5" t="s">
        <v>1748</v>
      </c>
      <c r="H11" s="5" t="str">
        <f>IF($B11="N/A","N/A",IF(G11&gt;20,"No",IF(G11&lt;=0,"No","Yes")))</f>
        <v>No</v>
      </c>
      <c r="I11" s="6" t="s">
        <v>1748</v>
      </c>
      <c r="J11" s="6" t="s">
        <v>1748</v>
      </c>
      <c r="K11" s="105" t="str">
        <f t="shared" si="0"/>
        <v>N/A</v>
      </c>
    </row>
    <row r="12" spans="1:11" x14ac:dyDescent="0.2">
      <c r="A12" s="124" t="s">
        <v>652</v>
      </c>
      <c r="B12" s="38" t="s">
        <v>239</v>
      </c>
      <c r="C12" s="5" t="s">
        <v>1748</v>
      </c>
      <c r="D12" s="5" t="str">
        <f>IF($B12="N/A","N/A",IF(C12&gt;10,"No",IF(C12&lt;=0,"No","Yes")))</f>
        <v>No</v>
      </c>
      <c r="E12" s="5" t="s">
        <v>1748</v>
      </c>
      <c r="F12" s="5" t="str">
        <f>IF($B12="N/A","N/A",IF(E12&gt;10,"No",IF(E12&lt;=0,"No","Yes")))</f>
        <v>No</v>
      </c>
      <c r="G12" s="5" t="s">
        <v>1748</v>
      </c>
      <c r="H12" s="5" t="str">
        <f>IF($B12="N/A","N/A",IF(G12&gt;10,"No",IF(G12&lt;=0,"No","Yes")))</f>
        <v>No</v>
      </c>
      <c r="I12" s="6" t="s">
        <v>1748</v>
      </c>
      <c r="J12" s="6" t="s">
        <v>1748</v>
      </c>
      <c r="K12" s="105" t="str">
        <f t="shared" si="0"/>
        <v>N/A</v>
      </c>
    </row>
    <row r="13" spans="1:11" x14ac:dyDescent="0.2">
      <c r="A13" s="124" t="s">
        <v>653</v>
      </c>
      <c r="B13" s="38" t="s">
        <v>224</v>
      </c>
      <c r="C13" s="5" t="s">
        <v>1748</v>
      </c>
      <c r="D13" s="5" t="str">
        <f>IF($B13="N/A","N/A",IF(C13&gt;5,"No",IF(C13&lt;=0,"No","Yes")))</f>
        <v>No</v>
      </c>
      <c r="E13" s="5" t="s">
        <v>1748</v>
      </c>
      <c r="F13" s="5" t="str">
        <f>IF($B13="N/A","N/A",IF(E13&gt;5,"No",IF(E13&lt;=0,"No","Yes")))</f>
        <v>No</v>
      </c>
      <c r="G13" s="5" t="s">
        <v>1748</v>
      </c>
      <c r="H13" s="5" t="str">
        <f>IF($B13="N/A","N/A",IF(G13&gt;5,"No",IF(G13&lt;=0,"No","Yes")))</f>
        <v>No</v>
      </c>
      <c r="I13" s="6" t="s">
        <v>1748</v>
      </c>
      <c r="J13" s="6" t="s">
        <v>1748</v>
      </c>
      <c r="K13" s="105" t="str">
        <f t="shared" si="0"/>
        <v>N/A</v>
      </c>
    </row>
    <row r="14" spans="1:11" x14ac:dyDescent="0.2">
      <c r="A14" s="124" t="s">
        <v>159</v>
      </c>
      <c r="B14" s="22" t="s">
        <v>214</v>
      </c>
      <c r="C14" s="5" t="s">
        <v>1748</v>
      </c>
      <c r="D14" s="5" t="str">
        <f>IF($B14="N/A","N/A",IF(C14&gt;100,"No",IF(C14&lt;95,"No","Yes")))</f>
        <v>No</v>
      </c>
      <c r="E14" s="5" t="s">
        <v>1748</v>
      </c>
      <c r="F14" s="5" t="str">
        <f>IF($B14="N/A","N/A",IF(E14&gt;100,"No",IF(E14&lt;95,"No","Yes")))</f>
        <v>No</v>
      </c>
      <c r="G14" s="5" t="s">
        <v>1748</v>
      </c>
      <c r="H14" s="5" t="str">
        <f>IF($B14="N/A","N/A",IF(G14&gt;100,"No",IF(G14&lt;95,"No","Yes")))</f>
        <v>No</v>
      </c>
      <c r="I14" s="6" t="s">
        <v>1748</v>
      </c>
      <c r="J14" s="6" t="s">
        <v>1748</v>
      </c>
      <c r="K14" s="105" t="str">
        <f t="shared" si="0"/>
        <v>N/A</v>
      </c>
    </row>
    <row r="15" spans="1:11" x14ac:dyDescent="0.2">
      <c r="A15" s="124" t="s">
        <v>32</v>
      </c>
      <c r="B15" s="22" t="s">
        <v>214</v>
      </c>
      <c r="C15" s="5" t="s">
        <v>1748</v>
      </c>
      <c r="D15" s="5" t="str">
        <f>IF($B15="N/A","N/A",IF(C15&gt;100,"No",IF(C15&lt;95,"No","Yes")))</f>
        <v>No</v>
      </c>
      <c r="E15" s="5" t="s">
        <v>1748</v>
      </c>
      <c r="F15" s="5" t="str">
        <f>IF($B15="N/A","N/A",IF(E15&gt;100,"No",IF(E15&lt;95,"No","Yes")))</f>
        <v>No</v>
      </c>
      <c r="G15" s="5" t="s">
        <v>1748</v>
      </c>
      <c r="H15" s="5" t="str">
        <f>IF($B15="N/A","N/A",IF(G15&gt;100,"No",IF(G15&lt;95,"No","Yes")))</f>
        <v>No</v>
      </c>
      <c r="I15" s="6" t="s">
        <v>1748</v>
      </c>
      <c r="J15" s="6" t="s">
        <v>1748</v>
      </c>
      <c r="K15" s="105" t="str">
        <f t="shared" si="0"/>
        <v>N/A</v>
      </c>
    </row>
    <row r="16" spans="1:11" x14ac:dyDescent="0.2">
      <c r="A16" s="124" t="s">
        <v>846</v>
      </c>
      <c r="B16" s="22" t="s">
        <v>226</v>
      </c>
      <c r="C16" s="5" t="s">
        <v>1748</v>
      </c>
      <c r="D16" s="5" t="str">
        <f>IF($B16="N/A","N/A",IF(C16&gt;30,"No",IF(C16&lt;5,"No","Yes")))</f>
        <v>No</v>
      </c>
      <c r="E16" s="5" t="s">
        <v>1748</v>
      </c>
      <c r="F16" s="5" t="str">
        <f>IF($B16="N/A","N/A",IF(E16&gt;30,"No",IF(E16&lt;5,"No","Yes")))</f>
        <v>No</v>
      </c>
      <c r="G16" s="5" t="s">
        <v>1748</v>
      </c>
      <c r="H16" s="5" t="str">
        <f>IF($B16="N/A","N/A",IF(G16&gt;30,"No",IF(G16&lt;5,"No","Yes")))</f>
        <v>No</v>
      </c>
      <c r="I16" s="6" t="s">
        <v>1748</v>
      </c>
      <c r="J16" s="6" t="s">
        <v>1748</v>
      </c>
      <c r="K16" s="105" t="str">
        <f t="shared" si="0"/>
        <v>N/A</v>
      </c>
    </row>
    <row r="17" spans="1:11" x14ac:dyDescent="0.2">
      <c r="A17" s="124" t="s">
        <v>847</v>
      </c>
      <c r="B17" s="22" t="s">
        <v>227</v>
      </c>
      <c r="C17" s="5" t="s">
        <v>1748</v>
      </c>
      <c r="D17" s="5" t="str">
        <f>IF($B17="N/A","N/A",IF(C17&gt;75,"No",IF(C17&lt;15,"No","Yes")))</f>
        <v>No</v>
      </c>
      <c r="E17" s="5" t="s">
        <v>1748</v>
      </c>
      <c r="F17" s="5" t="str">
        <f>IF($B17="N/A","N/A",IF(E17&gt;75,"No",IF(E17&lt;15,"No","Yes")))</f>
        <v>No</v>
      </c>
      <c r="G17" s="5" t="s">
        <v>1748</v>
      </c>
      <c r="H17" s="5" t="str">
        <f>IF($B17="N/A","N/A",IF(G17&gt;75,"No",IF(G17&lt;15,"No","Yes")))</f>
        <v>No</v>
      </c>
      <c r="I17" s="6" t="s">
        <v>1748</v>
      </c>
      <c r="J17" s="6" t="s">
        <v>1748</v>
      </c>
      <c r="K17" s="105" t="str">
        <f t="shared" si="0"/>
        <v>N/A</v>
      </c>
    </row>
    <row r="18" spans="1:11" x14ac:dyDescent="0.2">
      <c r="A18" s="124" t="s">
        <v>848</v>
      </c>
      <c r="B18" s="22" t="s">
        <v>228</v>
      </c>
      <c r="C18" s="5" t="s">
        <v>1748</v>
      </c>
      <c r="D18" s="5" t="str">
        <f>IF($B18="N/A","N/A",IF(C18&gt;70,"No",IF(C18&lt;25,"No","Yes")))</f>
        <v>No</v>
      </c>
      <c r="E18" s="5" t="s">
        <v>1748</v>
      </c>
      <c r="F18" s="5" t="str">
        <f>IF($B18="N/A","N/A",IF(E18&gt;70,"No",IF(E18&lt;25,"No","Yes")))</f>
        <v>No</v>
      </c>
      <c r="G18" s="5" t="s">
        <v>1748</v>
      </c>
      <c r="H18" s="5" t="str">
        <f>IF($B18="N/A","N/A",IF(G18&gt;70,"No",IF(G18&lt;25,"No","Yes")))</f>
        <v>No</v>
      </c>
      <c r="I18" s="6" t="s">
        <v>1748</v>
      </c>
      <c r="J18" s="6" t="s">
        <v>1748</v>
      </c>
      <c r="K18" s="105" t="str">
        <f t="shared" si="0"/>
        <v>N/A</v>
      </c>
    </row>
    <row r="19" spans="1:11" x14ac:dyDescent="0.2">
      <c r="A19" s="124" t="s">
        <v>160</v>
      </c>
      <c r="B19" s="22" t="s">
        <v>214</v>
      </c>
      <c r="C19" s="5" t="s">
        <v>1748</v>
      </c>
      <c r="D19" s="5" t="str">
        <f>IF($B19="N/A","N/A",IF(C19&gt;100,"No",IF(C19&lt;95,"No","Yes")))</f>
        <v>No</v>
      </c>
      <c r="E19" s="5" t="s">
        <v>1748</v>
      </c>
      <c r="F19" s="5" t="str">
        <f>IF($B19="N/A","N/A",IF(E19&gt;100,"No",IF(E19&lt;95,"No","Yes")))</f>
        <v>No</v>
      </c>
      <c r="G19" s="5" t="s">
        <v>1748</v>
      </c>
      <c r="H19" s="5" t="str">
        <f>IF($B19="N/A","N/A",IF(G19&gt;100,"No",IF(G19&lt;95,"No","Yes")))</f>
        <v>No</v>
      </c>
      <c r="I19" s="6" t="s">
        <v>1748</v>
      </c>
      <c r="J19" s="6" t="s">
        <v>1748</v>
      </c>
      <c r="K19" s="105" t="str">
        <f t="shared" si="0"/>
        <v>N/A</v>
      </c>
    </row>
    <row r="20" spans="1:11" x14ac:dyDescent="0.2">
      <c r="A20" s="103" t="s">
        <v>372</v>
      </c>
      <c r="B20" s="22" t="s">
        <v>241</v>
      </c>
      <c r="C20" s="5" t="s">
        <v>1748</v>
      </c>
      <c r="D20" s="5" t="str">
        <f>IF($B20="N/A","N/A",IF(C20&gt;5,"No",IF(C20&lt;1,"No","Yes")))</f>
        <v>No</v>
      </c>
      <c r="E20" s="5" t="s">
        <v>1748</v>
      </c>
      <c r="F20" s="5" t="str">
        <f>IF($B20="N/A","N/A",IF(E20&gt;5,"No",IF(E20&lt;1,"No","Yes")))</f>
        <v>No</v>
      </c>
      <c r="G20" s="5" t="s">
        <v>1748</v>
      </c>
      <c r="H20" s="5" t="str">
        <f>IF($B20="N/A","N/A",IF(G20&gt;5,"No",IF(G20&lt;1,"No","Yes")))</f>
        <v>No</v>
      </c>
      <c r="I20" s="6" t="s">
        <v>1748</v>
      </c>
      <c r="J20" s="6" t="s">
        <v>1748</v>
      </c>
      <c r="K20" s="105" t="str">
        <f t="shared" si="0"/>
        <v>N/A</v>
      </c>
    </row>
    <row r="21" spans="1:11" x14ac:dyDescent="0.2">
      <c r="A21" s="103" t="s">
        <v>374</v>
      </c>
      <c r="B21" s="22" t="s">
        <v>242</v>
      </c>
      <c r="C21" s="5" t="s">
        <v>1748</v>
      </c>
      <c r="D21" s="5" t="str">
        <f>IF($B21="N/A","N/A",IF(C21&gt;98,"No",IF(C21&lt;8,"No","Yes")))</f>
        <v>No</v>
      </c>
      <c r="E21" s="5" t="s">
        <v>1748</v>
      </c>
      <c r="F21" s="5" t="str">
        <f>IF($B21="N/A","N/A",IF(E21&gt;98,"No",IF(E21&lt;8,"No","Yes")))</f>
        <v>No</v>
      </c>
      <c r="G21" s="5" t="s">
        <v>1748</v>
      </c>
      <c r="H21" s="5" t="str">
        <f>IF($B21="N/A","N/A",IF(G21&gt;98,"No",IF(G21&lt;8,"No","Yes")))</f>
        <v>No</v>
      </c>
      <c r="I21" s="6" t="s">
        <v>1748</v>
      </c>
      <c r="J21" s="6" t="s">
        <v>1748</v>
      </c>
      <c r="K21" s="105" t="str">
        <f t="shared" si="0"/>
        <v>N/A</v>
      </c>
    </row>
    <row r="22" spans="1:11" x14ac:dyDescent="0.2">
      <c r="A22" s="120" t="s">
        <v>375</v>
      </c>
      <c r="B22" s="126" t="s">
        <v>224</v>
      </c>
      <c r="C22" s="114" t="s">
        <v>1748</v>
      </c>
      <c r="D22" s="114" t="str">
        <f>IF($B22="N/A","N/A",IF(C22&gt;5,"No",IF(C22&lt;=0,"No","Yes")))</f>
        <v>No</v>
      </c>
      <c r="E22" s="114" t="s">
        <v>1748</v>
      </c>
      <c r="F22" s="114" t="str">
        <f>IF($B22="N/A","N/A",IF(E22&gt;5,"No",IF(E22&lt;=0,"No","Yes")))</f>
        <v>No</v>
      </c>
      <c r="G22" s="114" t="s">
        <v>1748</v>
      </c>
      <c r="H22" s="114" t="str">
        <f>IF($B22="N/A","N/A",IF(G22&gt;5,"No",IF(G22&lt;=0,"No","Yes")))</f>
        <v>No</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2019-09-23T19:23:36Z</dcterms:modified>
  <dc:language>English</dc:language>
</cp:coreProperties>
</file>