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<sst xmlns="http://schemas.openxmlformats.org/spreadsheetml/2006/main" count="7883" uniqueCount="1744">
  <si>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</si>
  <si>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</si>
  <si>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</si>
  <si>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</si>
  <si>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</si>
  <si>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</si>
  <si>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</si>
  <si>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</si>
  <si>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</si>
  <si>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</si>
  <si>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</si>
  <si>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</si>
  <si>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</si>
  <si>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</si>
  <si>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</si>
  <si>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</si>
  <si>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</si>
  <si>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</si>
  <si>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</si>
  <si>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</si>
  <si>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</si>
  <si>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</si>
  <si>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</si>
  <si>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</si>
  <si>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</si>
  <si>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</si>
  <si>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</si>
  <si>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</si>
  <si>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</si>
  <si>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</si>
  <si>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</si>
  <si>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</si>
  <si>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</si>
  <si>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</si>
  <si>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</si>
  <si>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</si>
  <si>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</si>
  <si>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</si>
  <si>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</si>
  <si>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</si>
  <si>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</si>
  <si>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</si>
  <si>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</si>
  <si>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</si>
  <si>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</si>
  <si>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</si>
  <si>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</si>
  <si>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</si>
  <si>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</si>
  <si>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</si>
  <si>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</si>
  <si>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</si>
  <si>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</si>
  <si>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</si>
  <si>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</si>
  <si>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</si>
  <si>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</si>
  <si>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</si>
  <si>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</si>
  <si>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</si>
  <si>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</si>
  <si>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</si>
  <si>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</si>
  <si>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</si>
  <si>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</si>
  <si>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</si>
  <si>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</si>
  <si>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</si>
  <si>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</si>
  <si>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</si>
  <si>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</si>
  <si>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</si>
  <si>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</si>
  <si>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</si>
  <si>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</si>
  <si>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</si>
  <si>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</si>
  <si>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</si>
  <si>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</si>
  <si>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</si>
  <si>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</si>
  <si>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</si>
  <si>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</si>
  <si>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</si>
  <si>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</si>
  <si>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</si>
  <si>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</si>
  <si>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</si>
  <si>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</si>
  <si>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</si>
  <si>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</si>
  <si>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</si>
  <si>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</si>
  <si>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</si>
  <si>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</si>
  <si>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</si>
  <si>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</si>
  <si>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</si>
  <si>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</si>
  <si>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</si>
  <si>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</si>
  <si>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</si>
  <si>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</si>
  <si>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</si>
  <si>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</si>
  <si>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</si>
  <si>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</si>
  <si>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</si>
  <si>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</si>
  <si>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</si>
  <si>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</si>
  <si>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</si>
  <si>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</si>
  <si>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</si>
  <si>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</si>
  <si>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</si>
  <si>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</si>
  <si>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</si>
  <si>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</si>
  <si>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</si>
  <si>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</si>
  <si>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</si>
  <si>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</si>
  <si>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</si>
  <si>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</si>
  <si>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</si>
  <si>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</si>
  <si>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</si>
  <si>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</si>
  <si>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</si>
  <si>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</si>
  <si>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</si>
  <si>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</si>
  <si>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</si>
  <si>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</si>
  <si>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</si>
  <si>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</si>
  <si>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</si>
  <si>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</si>
  <si>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</si>
  <si>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</si>
  <si>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</si>
  <si>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</si>
  <si>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</si>
  <si>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</si>
  <si>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</si>
  <si>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</si>
  <si>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</si>
  <si>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</si>
  <si>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</si>
  <si>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</si>
  <si>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</si>
  <si>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</si>
  <si>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</si>
  <si>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</si>
  <si>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</si>
  <si>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</si>
  <si>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</si>
  <si>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</si>
  <si>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</si>
  <si>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</si>
  <si>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</si>
  <si>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</si>
  <si>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</si>
  <si>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</si>
  <si>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</si>
  <si>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</si>
  <si>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</si>
  <si>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</si>
  <si>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</si>
  <si>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</si>
  <si>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</si>
  <si>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</si>
  <si>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</si>
  <si>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</si>
  <si>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</si>
  <si>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</si>
  <si>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</si>
  <si>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</si>
  <si>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</si>
  <si>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</si>
  <si>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</si>
  <si>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</si>
  <si>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</si>
  <si>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</si>
  <si>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</si>
  <si>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</si>
  <si>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</si>
  <si>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</si>
  <si>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</si>
  <si>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</si>
  <si>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</si>
  <si>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</si>
  <si>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</si>
  <si>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</si>
  <si>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</si>
  <si>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</si>
  <si>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</si>
  <si>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</si>
  <si>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</si>
  <si>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</si>
  <si>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</si>
  <si>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</si>
  <si>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</si>
  <si>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</si>
  <si>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</si>
  <si>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</si>
  <si>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</si>
  <si>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</si>
  <si>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</si>
  <si>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</si>
  <si>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</si>
  <si>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</si>
  <si>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</si>
  <si>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</si>
  <si>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</si>
  <si>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</si>
  <si>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</si>
  <si>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</si>
  <si>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</si>
  <si>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</si>
  <si>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</si>
  <si>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</si>
  <si>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</si>
  <si>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</si>
  <si>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</si>
  <si>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</si>
  <si>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</si>
  <si>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</si>
  <si>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</si>
  <si>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</si>
  <si>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</si>
  <si>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</si>
  <si>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</si>
  <si>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</si>
  <si>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</si>
  <si>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</si>
  <si>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</si>
  <si>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</si>
  <si>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</si>
  <si>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</si>
  <si>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</si>
  <si>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</si>
  <si>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</si>
  <si>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</si>
  <si>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</si>
  <si>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</si>
  <si>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</si>
  <si>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</si>
  <si>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</si>
  <si>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</si>
  <si>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</si>
  <si>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</si>
  <si>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</si>
  <si>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</si>
  <si>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</si>
  <si>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</si>
  <si>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</si>
  <si>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</si>
  <si>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</si>
  <si>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</si>
  <si>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</si>
  <si>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</si>
  <si>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</si>
  <si>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</si>
  <si>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</si>
  <si>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</si>
  <si>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</si>
  <si>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</si>
  <si>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</si>
  <si>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</si>
  <si>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</si>
  <si>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</si>
  <si>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</si>
  <si>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</si>
  <si>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</si>
  <si>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</si>
  <si>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</si>
  <si>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</si>
  <si>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</si>
  <si>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</si>
  <si>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</si>
  <si>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</si>
  <si>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</si>
  <si>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</si>
  <si>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</si>
  <si>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</si>
  <si>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</si>
  <si>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</si>
  <si>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</si>
  <si>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</si>
  <si>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</si>
  <si>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</si>
  <si>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</si>
  <si>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</si>
  <si>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</si>
  <si>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</si>
  <si>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</si>
  <si>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</si>
  <si>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</si>
  <si>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</si>
  <si>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</si>
  <si>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</si>
  <si>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</si>
  <si>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</si>
  <si>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</si>
  <si>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</si>
  <si>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</si>
  <si>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</si>
  <si>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</si>
  <si>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</si>
  <si>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</si>
  <si>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</si>
  <si>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</si>
  <si>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</si>
  <si>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</si>
  <si>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</si>
  <si>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</si>
  <si>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</si>
  <si>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</si>
  <si>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</si>
  <si>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</si>
  <si>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</si>
  <si>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</si>
  <si>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</si>
  <si>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</si>
  <si>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</si>
  <si>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</si>
  <si>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</si>
  <si>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</si>
  <si>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</si>
  <si>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</si>
  <si>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</si>
  <si>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</si>
  <si>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</si>
  <si>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</si>
  <si>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</si>
  <si>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</si>
  <si>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</si>
  <si>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</si>
  <si>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</si>
  <si>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</si>
  <si>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</si>
  <si>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</si>
  <si>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</si>
  <si>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</si>
  <si>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</si>
  <si>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</si>
  <si>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</si>
  <si>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</si>
  <si>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</si>
  <si>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</si>
  <si>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</si>
  <si>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</si>
  <si>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</si>
  <si>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</si>
  <si>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</si>
  <si>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</si>
  <si>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</si>
  <si>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</si>
  <si>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</si>
  <si>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</si>
  <si>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</si>
  <si>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</si>
  <si>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</si>
  <si>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</si>
  <si>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</si>
  <si>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</si>
  <si>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</si>
  <si>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</si>
  <si>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</si>
  <si>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</si>
  <si>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</si>
  <si>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</si>
  <si>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</si>
  <si>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</si>
  <si>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</si>
  <si>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</si>
  <si>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</si>
  <si>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</si>
  <si>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</si>
  <si>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</si>
  <si>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</si>
  <si>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</si>
  <si>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</si>
  <si>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</si>
  <si>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</si>
  <si>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</si>
  <si>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</si>
  <si>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</si>
  <si>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</si>
  <si>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</si>
  <si>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</si>
  <si>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</si>
  <si>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</si>
  <si>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</si>
  <si>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</si>
  <si>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</si>
  <si>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</si>
  <si>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</si>
  <si>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</si>
  <si>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</si>
  <si>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</si>
  <si>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</si>
  <si>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</si>
  <si>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</si>
  <si>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</si>
  <si>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</si>
  <si>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</si>
  <si>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</si>
  <si>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</si>
  <si>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</si>
  <si>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</si>
  <si>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</si>
  <si>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</si>
  <si>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</si>
  <si>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</si>
  <si>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</si>
  <si>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</si>
  <si>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</si>
  <si>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</si>
  <si>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</si>
  <si>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</si>
  <si>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</si>
  <si>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</si>
  <si>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</si>
  <si>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</si>
  <si>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</si>
  <si>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</si>
  <si>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</si>
  <si>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</si>
  <si>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</si>
  <si>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</si>
  <si>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</si>
  <si>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</si>
  <si>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</si>
  <si>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</si>
  <si>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</si>
  <si>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</si>
  <si>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</si>
  <si>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</si>
  <si>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</si>
  <si>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</si>
  <si>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</si>
  <si>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</si>
  <si>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</si>
  <si>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</si>
  <si>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</si>
  <si>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</si>
  <si>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</si>
  <si>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</si>
  <si>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</si>
  <si>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</si>
  <si>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</si>
  <si>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</si>
  <si>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</si>
  <si>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</si>
  <si>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</si>
  <si>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</si>
  <si>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</si>
  <si>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</si>
  <si>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</si>
  <si>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</si>
  <si>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</si>
  <si>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</si>
  <si>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</si>
  <si>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</si>
  <si>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</si>
  <si>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</si>
  <si>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</si>
  <si>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</si>
  <si>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</si>
  <si>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</si>
  <si>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</si>
  <si>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</si>
  <si>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</si>
  <si>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</si>
  <si>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</si>
  <si>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</si>
  <si>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</si>
  <si>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</si>
  <si>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</si>
  <si>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</si>
  <si>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</si>
  <si>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</si>
  <si>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</si>
  <si>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</si>
  <si>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</si>
  <si>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</si>
  <si>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</si>
  <si>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</si>
  <si>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</si>
  <si>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</si>
  <si>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</si>
  <si>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</si>
  <si>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</si>
  <si>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</si>
  <si>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</si>
  <si>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</si>
  <si>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</si>
  <si>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</si>
  <si>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</si>
  <si>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</si>
  <si>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</si>
  <si>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</si>
  <si>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</si>
  <si>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</si>
  <si>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</si>
  <si>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</si>
  <si>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</si>
  <si>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</si>
  <si>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</si>
  <si>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</si>
  <si>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</si>
  <si>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</si>
  <si>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</si>
  <si>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</si>
  <si>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</si>
  <si>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</si>
  <si>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</si>
  <si>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</si>
  <si>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</si>
  <si>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</si>
  <si>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</si>
  <si>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</si>
  <si>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</si>
  <si>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</si>
  <si>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</si>
  <si>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</si>
  <si>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</si>
  <si>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</si>
  <si>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</si>
  <si>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</si>
  <si>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</si>
  <si>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</si>
  <si>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</si>
  <si>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</si>
  <si>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</si>
  <si>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</si>
  <si>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</si>
  <si>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</si>
  <si>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</si>
  <si>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</si>
  <si>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</si>
  <si>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</si>
  <si>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</si>
  <si>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</si>
  <si>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</si>
  <si>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</si>
  <si>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</si>
  <si>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</si>
  <si>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</si>
  <si>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</si>
  <si>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</si>
  <si>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</si>
  <si>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</si>
  <si>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</si>
  <si>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</si>
  <si>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</si>
  <si>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</si>
  <si>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</si>
  <si>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</si>
  <si>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</si>
  <si>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</si>
  <si>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</si>
  <si>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</si>
  <si>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</si>
  <si>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</si>
  <si>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</si>
  <si>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</si>
  <si>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</si>
  <si>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</si>
  <si>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</si>
  <si>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</si>
  <si>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</si>
  <si>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</si>
  <si>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</si>
  <si>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</si>
  <si>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</si>
  <si>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</si>
  <si>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</si>
  <si>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</si>
  <si>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</si>
  <si>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</si>
  <si>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</si>
  <si>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</si>
  <si>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</si>
  <si>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</si>
  <si>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</si>
  <si>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</si>
  <si>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</si>
  <si>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</si>
  <si>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</si>
  <si>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</si>
  <si>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</si>
  <si>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</si>
  <si>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</si>
  <si>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</si>
  <si>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</si>
  <si>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</si>
  <si>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</si>
  <si>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</si>
  <si>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</si>
  <si>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</si>
  <si>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</si>
  <si>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</si>
  <si>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</si>
  <si>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</si>
  <si>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</si>
  <si>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</si>
  <si>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</si>
  <si>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</si>
  <si>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</si>
  <si>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</si>
  <si>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</si>
  <si>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</si>
  <si>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</si>
  <si>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</si>
  <si>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</si>
  <si>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</si>
  <si>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</si>
  <si>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</si>
  <si>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</si>
  <si>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</si>
  <si>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</si>
  <si>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</si>
  <si>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</si>
  <si>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</si>
  <si>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</si>
  <si>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</si>
  <si>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</si>
  <si>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</si>
  <si>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</si>
  <si>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</si>
  <si>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</si>
  <si>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</si>
  <si>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</si>
  <si>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</si>
  <si>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</si>
  <si>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</si>
  <si>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</si>
  <si>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</si>
  <si>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</si>
  <si>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</si>
  <si>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</si>
  <si>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</si>
  <si>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</si>
  <si>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</si>
  <si>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</si>
  <si>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</si>
  <si>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</si>
  <si>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</si>
  <si>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</si>
  <si>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</si>
  <si>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</si>
  <si>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</si>
  <si>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</si>
  <si>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</si>
  <si>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</si>
  <si>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</si>
  <si>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</si>
  <si>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</si>
  <si>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</si>
  <si>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</si>
  <si>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</si>
  <si>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</si>
  <si>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</si>
  <si>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</si>
  <si>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</si>
  <si>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</si>
  <si>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</si>
  <si>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</si>
  <si>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</si>
  <si>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</si>
  <si>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</si>
  <si>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</si>
  <si>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</si>
  <si>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</si>
  <si>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</si>
  <si>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</si>
  <si>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</si>
  <si>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</si>
  <si>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</si>
  <si>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</si>
  <si>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</si>
  <si>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</si>
  <si>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</si>
  <si>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</si>
  <si>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</si>
  <si>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</si>
  <si>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</si>
  <si>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</si>
  <si>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</si>
  <si>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</si>
  <si>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</si>
  <si>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</si>
  <si>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</si>
  <si>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</si>
  <si>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</si>
  <si>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</si>
  <si>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</si>
  <si>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</si>
  <si>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</si>
  <si>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</si>
  <si>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</si>
  <si>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</si>
  <si>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</si>
  <si>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</si>
  <si>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</si>
  <si>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</si>
  <si>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</si>
  <si>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</si>
  <si>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</si>
  <si>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</si>
  <si>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</si>
  <si>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</si>
  <si>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</si>
  <si>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</si>
  <si>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</si>
  <si>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</si>
  <si>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</si>
  <si>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</si>
  <si>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</si>
  <si>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</si>
  <si>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</si>
  <si>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</si>
  <si>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</si>
  <si>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</si>
  <si>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</si>
  <si>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</si>
  <si>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</si>
  <si>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</si>
  <si>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</si>
  <si>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</si>
  <si>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</si>
  <si>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</si>
  <si>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</si>
  <si>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</si>
  <si>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</si>
  <si>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</si>
  <si>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</si>
  <si>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</si>
  <si>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</si>
  <si>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</si>
  <si>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</si>
  <si>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</si>
  <si>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</si>
  <si>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</si>
  <si>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</si>
  <si>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</si>
  <si>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</si>
  <si>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</si>
  <si>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</si>
  <si>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</si>
  <si>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</si>
  <si>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</si>
  <si>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</si>
  <si>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</si>
  <si>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</si>
  <si>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</si>
  <si>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</si>
  <si>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</si>
  <si>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</si>
  <si>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</si>
  <si>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</si>
  <si>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</si>
  <si>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</si>
  <si>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</si>
  <si>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</si>
  <si>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</si>
  <si>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</si>
  <si>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</si>
  <si>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</si>
  <si>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</si>
  <si>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</si>
  <si>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</si>
  <si>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</si>
  <si>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</si>
  <si>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</si>
  <si>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</si>
  <si>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</si>
  <si>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</si>
  <si>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</si>
  <si>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</si>
  <si>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</si>
  <si>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</si>
  <si>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</si>
  <si>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</si>
  <si>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</si>
  <si>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</si>
  <si>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</si>
  <si>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</si>
  <si>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</si>
  <si>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</si>
  <si>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</si>
  <si>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</si>
  <si>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</si>
  <si>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</si>
  <si>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</si>
  <si>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</si>
  <si>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</si>
  <si>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</si>
  <si>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</si>
  <si>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</si>
  <si>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</si>
  <si>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</si>
  <si>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</si>
  <si>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</si>
  <si>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</si>
  <si>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</si>
  <si>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</si>
  <si>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</si>
  <si>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</si>
  <si>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</si>
  <si>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</si>
  <si>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</si>
  <si>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</si>
  <si>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</si>
  <si>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</si>
  <si>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</si>
  <si>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</si>
  <si>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</si>
  <si>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</si>
  <si>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</si>
  <si>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</si>
  <si>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</si>
  <si>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</si>
  <si>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</si>
  <si>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</si>
  <si>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</si>
  <si>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</si>
  <si>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</si>
  <si>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</si>
  <si>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</si>
  <si>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</si>
  <si>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</si>
  <si>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</si>
  <si>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</si>
  <si>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</si>
  <si>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</si>
  <si>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</si>
  <si>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</si>
  <si>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</si>
  <si>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</si>
  <si>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</si>
  <si>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</si>
  <si>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</si>
  <si>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</si>
  <si>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</si>
  <si>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</si>
  <si>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</si>
  <si>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</si>
  <si>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</si>
  <si>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</si>
  <si>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</si>
  <si>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</si>
  <si>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</si>
  <si>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</si>
  <si>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</si>
  <si>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</si>
  <si>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</si>
  <si>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</si>
  <si>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</si>
  <si>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</si>
  <si>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</si>
  <si>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</si>
  <si>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</si>
  <si>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</si>
  <si>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</si>
  <si>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</si>
  <si>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</si>
  <si>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</si>
  <si>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</si>
  <si>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</si>
  <si>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</si>
  <si>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</si>
  <si>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</si>
  <si>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</si>
  <si>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</si>
  <si>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</si>
  <si>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</si>
  <si>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</si>
  <si>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</si>
  <si>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</si>
  <si>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</si>
  <si>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</si>
  <si>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</si>
  <si>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</si>
  <si>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</si>
  <si>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</si>
  <si>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</si>
  <si>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</si>
  <si>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</si>
  <si>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</si>
  <si>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</si>
  <si>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</si>
  <si>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</si>
  <si>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</si>
  <si>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</si>
  <si>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</si>
  <si>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</si>
  <si>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</si>
  <si>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</si>
  <si>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</si>
  <si>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</si>
  <si>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</si>
  <si>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</si>
  <si>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</si>
  <si>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</si>
  <si>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</si>
  <si>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</si>
  <si>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</si>
  <si>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</si>
  <si>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</si>
  <si>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</si>
  <si>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</si>
  <si>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</si>
  <si>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</si>
  <si>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</si>
  <si>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</si>
  <si>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</si>
  <si>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</si>
  <si>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</si>
  <si>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</si>
  <si>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</si>
  <si>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</si>
  <si>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</si>
  <si>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</si>
  <si>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</si>
  <si>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</si>
  <si>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</si>
  <si>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</si>
  <si>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</si>
  <si>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</si>
  <si>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</si>
  <si>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</si>
  <si>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</si>
  <si>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</si>
  <si>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</si>
  <si>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</si>
  <si>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</si>
  <si>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</si>
  <si>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</si>
  <si>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</si>
  <si>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</si>
  <si>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</si>
  <si>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</si>
  <si>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</si>
  <si>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</si>
  <si>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</si>
  <si>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</si>
  <si>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</si>
  <si>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</si>
  <si>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</si>
  <si>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</si>
  <si>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</si>
  <si>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</si>
  <si>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</si>
  <si>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</si>
  <si>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</si>
  <si>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</si>
  <si>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</si>
  <si>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</si>
  <si>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</si>
  <si>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</si>
  <si>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</si>
  <si>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</si>
  <si>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</si>
  <si>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</si>
  <si>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</si>
  <si>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</si>
  <si>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</si>
  <si>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</si>
  <si>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</si>
  <si>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</si>
  <si>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</si>
  <si>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</si>
  <si>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</si>
  <si>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</si>
  <si>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</si>
  <si>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</si>
  <si>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</si>
  <si>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</si>
  <si>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</si>
  <si>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</si>
  <si>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</si>
  <si>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</si>
  <si>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</si>
  <si>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</si>
  <si>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</si>
  <si>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</si>
  <si>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</si>
  <si>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</si>
  <si>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</si>
  <si>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</si>
  <si>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</si>
  <si>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</si>
  <si>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</si>
  <si>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</si>
  <si>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</si>
  <si>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</si>
  <si>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</si>
  <si>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</si>
  <si>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</si>
  <si>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</si>
  <si>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</si>
  <si>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</si>
  <si>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</si>
  <si>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</si>
  <si>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</si>
  <si>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</si>
  <si>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</si>
  <si>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</si>
  <si>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</si>
  <si>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</si>
  <si>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</si>
  <si>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</si>
  <si>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</si>
  <si>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</si>
  <si>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</si>
  <si>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</si>
  <si>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</si>
  <si>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</si>
  <si>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</si>
  <si>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</si>
  <si>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</si>
  <si>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</si>
  <si>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</si>
  <si>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</si>
  <si>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</si>
  <si>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</si>
  <si>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</si>
  <si>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</si>
  <si>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</si>
  <si>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</si>
  <si>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</si>
  <si>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</si>
  <si>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</si>
  <si>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</si>
  <si>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</si>
  <si>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</si>
  <si>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</si>
  <si>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</si>
  <si>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</si>
  <si>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</si>
  <si>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</si>
  <si>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</si>
  <si>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</si>
  <si>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</si>
  <si>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</si>
  <si>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</si>
  <si>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</si>
  <si>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</si>
  <si>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</si>
  <si>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</si>
  <si>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</si>
  <si>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</si>
  <si>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</si>
  <si>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</si>
  <si>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</si>
  <si>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</si>
  <si>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</si>
  <si>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</si>
  <si>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</si>
  <si>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</si>
  <si>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</si>
  <si>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</si>
  <si>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</si>
  <si>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</si>
  <si>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</si>
  <si>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</si>
  <si>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</si>
  <si>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</si>
  <si>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</si>
  <si>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</si>
  <si>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</si>
  <si>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</si>
  <si>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</si>
  <si>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</si>
  <si>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</si>
  <si>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</si>
  <si>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</si>
  <si>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</si>
  <si>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</si>
  <si>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</si>
  <si>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</si>
  <si>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</si>
  <si>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</si>
  <si>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</si>
  <si>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</si>
  <si>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</si>
  <si>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</si>
  <si>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</si>
  <si>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</si>
  <si>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</si>
  <si>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</si>
  <si>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</si>
  <si>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</si>
  <si>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</si>
  <si>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</si>
  <si>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</si>
  <si>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</si>
  <si>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</si>
  <si>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</si>
  <si>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</si>
  <si>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</si>
  <si>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</si>
  <si>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</si>
  <si>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</si>
  <si>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</si>
  <si>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</si>
  <si>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</si>
  <si>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</si>
  <si>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</si>
  <si>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</si>
  <si>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</si>
  <si>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</si>
  <si>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</si>
  <si>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</si>
  <si>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</si>
  <si>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</si>
  <si>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</si>
  <si>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</si>
  <si>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</si>
  <si>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</si>
  <si>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</si>
  <si>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</si>
  <si>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</si>
  <si>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</si>
  <si>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</si>
  <si>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</si>
  <si>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</si>
  <si>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</si>
  <si>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</si>
  <si>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</si>
  <si>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</si>
  <si>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</si>
  <si>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</si>
  <si>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</si>
  <si>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</si>
  <si>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</si>
  <si>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</si>
  <si>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</si>
  <si>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</si>
  <si>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</si>
  <si>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</si>
  <si>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</si>
  <si>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</si>
  <si>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</si>
  <si>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</si>
  <si>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</si>
  <si>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</si>
  <si>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</si>
  <si>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</si>
  <si>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</si>
  <si>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</si>
  <si>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</si>
  <si>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</si>
  <si>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</si>
  <si>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</si>
  <si>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</si>
  <si>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</si>
  <si>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</si>
  <si>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</si>
  <si>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</si>
  <si>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</si>
  <si>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</si>
  <si>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</si>
  <si>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</si>
  <si>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</si>
  <si>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</si>
  <si>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</si>
  <si>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</si>
  <si>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</si>
  <si>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</si>
  <si>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</si>
  <si>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</si>
  <si>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</si>
  <si>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</si>
  <si>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</si>
  <si>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</si>
  <si>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</si>
  <si>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</si>
  <si>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</si>
  <si>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</si>
  <si>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</si>
  <si>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</si>
  <si>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</si>
  <si>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</si>
  <si>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</si>
  <si>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</si>
  <si>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</si>
  <si>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</si>
  <si>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</si>
  <si>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</si>
  <si>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</si>
  <si>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</si>
  <si>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</si>
  <si>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</si>
  <si>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</si>
  <si>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</si>
  <si>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</si>
  <si>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</si>
  <si>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</si>
  <si>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</si>
  <si>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</si>
  <si>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</si>
  <si>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</si>
  <si>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</si>
  <si>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</si>
  <si>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</si>
  <si>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</si>
  <si>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</si>
  <si>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</si>
  <si>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</si>
  <si>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</si>
  <si>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</si>
  <si>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</si>
  <si>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</si>
  <si>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</si>
  <si>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</si>
  <si>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</si>
  <si>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</si>
  <si>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</si>
  <si>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</si>
  <si>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</si>
  <si>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</si>
  <si>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</si>
  <si>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</si>
  <si>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</si>
  <si>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</si>
  <si>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</si>
  <si>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</si>
  <si>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</si>
  <si>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</si>
  <si>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</si>
  <si>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</si>
  <si>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</si>
  <si>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</si>
  <si>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</si>
  <si>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</si>
  <si>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</si>
  <si>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</si>
  <si>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</si>
  <si>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</si>
  <si>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</si>
  <si>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</si>
  <si>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</si>
  <si>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</si>
  <si>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</si>
  <si>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</si>
  <si>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</si>
  <si>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</si>
  <si>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</si>
  <si>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</si>
  <si>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</si>
  <si>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</si>
  <si>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</si>
  <si>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</si>
  <si>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</si>
  <si>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</si>
  <si>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</si>
  <si>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</si>
  <si>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</si>
  <si>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</si>
  <si>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</si>
  <si>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</si>
  <si>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</si>
  <si>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</si>
  <si>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</si>
  <si>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</si>
  <si>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</si>
  <si>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</si>
  <si>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</si>
  <si>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</si>
  <si>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</si>
  <si>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</si>
  <si>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</si>
  <si>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</si>
  <si>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</si>
  <si>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</si>
  <si>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</si>
  <si>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</si>
  <si>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</si>
  <si>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</si>
  <si>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</si>
  <si>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</si>
  <si>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</si>
  <si>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</si>
  <si>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</si>
  <si>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</si>
  <si>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</si>
  <si>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</si>
  <si>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</si>
  <si>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</si>
  <si>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</si>
  <si>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</si>
  <si>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</si>
  <si>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</si>
  <si>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</si>
  <si>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</si>
  <si>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</si>
  <si>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</si>
  <si>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</si>
  <si>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</si>
  <si>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</si>
  <si>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</si>
  <si>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</si>
  <si>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</si>
  <si>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</si>
  <si>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</si>
  <si>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</si>
  <si>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</si>
  <si>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</si>
  <si>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</si>
  <si>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</si>
  <si>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</si>
  <si>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</si>
  <si>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</si>
  <si>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</si>
  <si>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</si>
  <si>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</si>
  <si>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</si>
  <si>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</si>
  <si>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</si>
  <si>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</si>
  <si>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</si>
  <si>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</si>
  <si>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</si>
  <si>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</si>
  <si>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</si>
  <si>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</si>
  <si>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</si>
  <si>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</si>
  <si>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</si>
  <si>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</si>
  <si>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</si>
  <si>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</si>
  <si>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</si>
  <si>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</si>
  <si>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</si>
  <si>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</si>
  <si>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</si>
  <si>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</si>
  <si>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</si>
  <si>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</si>
  <si>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</si>
  <si>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</si>
  <si>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</si>
  <si>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</si>
  <si>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</si>
  <si>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</si>
  <si>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</si>
  <si>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</si>
  <si>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</si>
  <si>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</si>
  <si>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</si>
  <si>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</si>
  <si>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</si>
  <si>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</si>
  <si>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</si>
  <si>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</si>
  <si>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</si>
  <si>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</si>
  <si>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</si>
  <si>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</si>
  <si>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</si>
  <si>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</si>
  <si>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</si>
  <si>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</si>
  <si>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</si>
  <si>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</si>
  <si>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</si>
  <si>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</si>
  <si>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</si>
  <si>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</si>
  <si>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</si>
  <si>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</si>
  <si>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</si>
  <si>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</si>
  <si>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</si>
  <si>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</si>
  <si>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</si>
  <si>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</si>
  <si>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</si>
  <si>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</si>
  <si>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</si>
  <si>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</si>
  <si>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</si>
  <si>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</si>
  <si>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</si>
  <si>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</si>
  <si>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</si>
  <si>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</si>
  <si>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</si>
  <si>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</si>
  <si>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</si>
  <si>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</si>
  <si>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</si>
  <si>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</si>
  <si>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</si>
  <si>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</si>
  <si>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</si>
  <si>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</si>
  <si>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</si>
  <si>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</si>
  <si>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</si>
  <si>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</si>
  <si>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</si>
  <si>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</si>
  <si>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</si>
  <si>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</si>
  <si>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</si>
  <si>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</si>
  <si>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</si>
  <si>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</si>
  <si>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</si>
  <si>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</si>
  <si>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</si>
  <si>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</si>
  <si>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</si>
  <si>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</si>
  <si>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</si>
  <si>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</si>
  <si>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</si>
  <si>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</si>
  <si>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</si>
  <si>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</si>
  <si>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</si>
  <si>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</si>
  <si>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</si>
  <si>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</si>
  <si>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</si>
  <si>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</si>
  <si>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</si>
  <si>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</si>
  <si>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</si>
  <si>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</si>
  <si>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</si>
  <si>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</si>
  <si>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</si>
  <si>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</si>
  <si>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</si>
  <si>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</si>
  <si>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</si>
  <si>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</si>
  <si>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</si>
  <si>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</si>
  <si>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</si>
  <si>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</si>
  <si>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</si>
  <si>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</si>
  <si>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</si>
  <si>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</si>
  <si>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</si>
  <si>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</si>
  <si>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</si>
  <si>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</si>
  <si>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</si>
  <si>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</si>
  <si>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</si>
  <si>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</si>
  <si>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</si>
  <si>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</si>
  <si>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</si>
  <si>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</si>
  <si>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</si>
  <si>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</si>
  <si>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</si>
  <si>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</si>
  <si>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</si>
  <si>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</si>
  <si>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</si>
  <si>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</si>
  <si>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</si>
  <si>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</si>
  <si>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</si>
  <si>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</si>
  <si>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</si>
  <si>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</si>
  <si>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</si>
  <si>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</si>
  <si>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</si>
  <si>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</si>
  <si>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</si>
  <si>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</si>
  <si>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</si>
  <si>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</si>
  <si>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</si>
  <si>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</si>
  <si>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</si>
  <si>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</si>
  <si>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</si>
  <si>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</si>
  <si>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</si>
  <si>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</si>
  <si>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</si>
  <si>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</si>
  <si>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</si>
  <si>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</si>
  <si>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</si>
  <si>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</si>
  <si>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</si>
  <si>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</si>
  <si>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</si>
  <si>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</si>
  <si>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</si>
  <si>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</si>
  <si>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</si>
  <si>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</si>
  <si>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</si>
  <si>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</si>
  <si>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</si>
  <si>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</si>
  <si>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</si>
  <si>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</si>
  <si>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</si>
  <si>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</si>
  <si>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</si>
  <si>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</si>
  <si>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</si>
  <si>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</si>
  <si>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</si>
  <si>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</si>
  <si>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</si>
  <si>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</si>
  <si>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</si>
  <si>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</si>
  <si>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</si>
  <si>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</si>
  <si>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</si>
  <si>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</si>
  <si>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</si>
  <si>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</si>
  <si>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</si>
  <si>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</si>
  <si>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</si>
  <si>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</si>
  <si>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</si>
  <si>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</si>
  <si>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</si>
  <si>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</si>
  <si>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</si>
  <si>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</si>
  <si>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</si>
  <si>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</si>
  <si>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</si>
  <si>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</si>
  <si>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</si>
  <si>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</si>
  <si>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</si>
  <si>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</si>
  <si>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</si>
  <si>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</si>
  <si>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</si>
  <si>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</si>
  <si>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</si>
  <si>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</si>
  <si>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</si>
  <si>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</si>
  <si>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</si>
  <si>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</si>
  <si>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</si>
  <si>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</si>
  <si>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</si>
  <si>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</si>
  <si>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</si>
  <si>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</si>
  <si>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</si>
  <si>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</si>
  <si>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</si>
  <si>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</si>
  <si>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</si>
  <si>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</si>
  <si>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</si>
  <si>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</si>
  <si>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</si>
  <si>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</si>
  <si>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</si>
  <si>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</si>
  <si>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</si>
  <si>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</si>
  <si>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</si>
  <si>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</si>
  <si>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</si>
  <si>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</si>
  <si>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</si>
  <si>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</si>
  <si>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</si>
  <si>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</si>
  <si>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</si>
  <si>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</si>
  <si>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</si>
  <si>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</si>
  <si>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</si>
  <si>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</si>
  <si>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</si>
  <si>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</si>
  <si>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</si>
  <si>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</si>
  <si>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</si>
  <si>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</si>
  <si>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</si>
  <si>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</si>
  <si>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</si>
  <si>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</si>
  <si>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</si>
  <si>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</si>
  <si>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</si>
  <si>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</si>
  <si>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</si>
  <si>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</si>
  <si>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</si>
  <si>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</si>
  <si>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</si>
  <si>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</si>
  <si>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</si>
  <si>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</si>
  <si>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</si>
  <si>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</si>
  <si>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</si>
  <si>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</si>
  <si>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</si>
  <si>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</si>
  <si>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</si>
  <si>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</si>
  <si>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</si>
  <si>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</si>
  <si>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</si>
  <si>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</si>
  <si>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</si>
  <si>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</si>
  <si>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</si>
  <si>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</si>
  <si>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</si>
  <si>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</si>
  <si>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</si>
  <si>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</si>
  <si>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</si>
  <si>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</si>
  <si>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</si>
  <si>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</si>
  <si>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</si>
  <si>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</si>
  <si>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</si>
  <si>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</si>
  <si>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</si>
  <si>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</si>
  <si>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</si>
  <si>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</si>
  <si>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</si>
  <si>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</si>
  <si>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</si>
  <si>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</si>
  <si>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</si>
  <si>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</si>
  <si>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</si>
  <si>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</si>
  <si>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</si>
  <si>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</si>
  <si>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</si>
  <si>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</si>
  <si>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</si>
  <si>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</si>
  <si>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</si>
  <si>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</si>
  <si>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</si>
  <si>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</si>
  <si>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</si>
  <si>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</si>
  <si>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</si>
  <si>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</si>
  <si>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</si>
  <si>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</si>
  <si>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</si>
  <si>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</si>
  <si>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</si>
  <si>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</si>
  <si>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</si>
  <si>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</si>
  <si>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</si>
  <si>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</si>
  <si>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</si>
  <si>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</si>
  <si>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</si>
  <si>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</si>
  <si>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</si>
  <si>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</si>
  <si>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</si>
  <si>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</si>
  <si>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</si>
  <si>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</si>
  <si>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</si>
  <si>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</si>
  <si>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</si>
  <si>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</si>
  <si>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</si>
  <si>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</si>
  <si>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</si>
  <si>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</si>
  <si>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</si>
  <si>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</si>
  <si>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</si>
  <si>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</si>
  <si>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</si>
  <si>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</si>
  <si>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</si>
  <si>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</si>
  <si>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</si>
  <si>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</si>
  <si>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</si>
  <si>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</si>
  <si>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</si>
  <si>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</si>
  <si>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</si>
  <si>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</si>
  <si>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</si>
  <si>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</si>
  <si>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</si>
  <si>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</si>
  <si>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</si>
  <si>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</si>
  <si>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</si>
  <si>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</si>
  <si>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</si>
  <si>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</si>
  <si>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</si>
  <si>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</si>
  <si>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</si>
  <si>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</si>
  <si>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</si>
  <si>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</si>
  <si>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</si>
  <si>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</si>
  <si>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</si>
  <si>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</si>
  <si>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</si>
  <si>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</si>
  <si>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</si>
  <si>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</si>
  <si>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</si>
  <si>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</si>
  <si>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Georgia</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</si>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</sst>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1270</v>
      </c>
      <c r="F6" s="9" t="str">
        <f>IF($B6="N/A","N/A",IF(E6&lt;0,"No","Yes"))</f>
        <v>N/A</v>
      </c>
      <c r="G6" s="35">
        <v>884</v>
      </c>
      <c r="H6" s="9" t="str">
        <f>IF($B6="N/A","N/A",IF(G6&lt;0,"No","Yes"))</f>
        <v>N/A</v>
      </c>
      <c r="I6" s="10" t="s">
        <v>217</v>
      </c>
      <c r="J6" s="10">
        <v>-30.4</v>
      </c>
      <c r="K6" s="9" t="str">
        <f t="shared" ref="K6:K11" si="0">IF(J6="Div by 0", "N/A", IF(J6="N/A","N/A", IF(J6&gt;30, "No", IF(J6&lt;-30, "No", "Yes"))))</f>
        <v>No</v>
      </c>
    </row>
    <row r="7" spans="1:11" x14ac:dyDescent="0.2">
      <c r="A7" s="78" t="s">
        <v>445</v>
      </c>
      <c r="B7" s="97" t="s">
        <v>217</v>
      </c>
      <c r="C7" s="9" t="s">
        <v>217</v>
      </c>
      <c r="D7" s="9" t="str">
        <f t="shared" ref="D7:D11" si="1">IF($B7="N/A","N/A",IF(C7&lt;0,"No","Yes"))</f>
        <v>N/A</v>
      </c>
      <c r="E7" s="9">
        <v>0</v>
      </c>
      <c r="F7" s="9" t="str">
        <f t="shared" ref="F7:F11" si="2">IF($B7="N/A","N/A",IF(E7&lt;0,"No","Yes"))</f>
        <v>N/A</v>
      </c>
      <c r="G7" s="9">
        <v>0</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v>9.6062992125999997</v>
      </c>
      <c r="F8" s="9" t="str">
        <f t="shared" si="2"/>
        <v>N/A</v>
      </c>
      <c r="G8" s="9">
        <v>10.633484163</v>
      </c>
      <c r="H8" s="9" t="str">
        <f t="shared" si="3"/>
        <v>N/A</v>
      </c>
      <c r="I8" s="10" t="s">
        <v>217</v>
      </c>
      <c r="J8" s="10">
        <v>10.69</v>
      </c>
      <c r="K8" s="9" t="str">
        <f t="shared" si="0"/>
        <v>Yes</v>
      </c>
    </row>
    <row r="9" spans="1:11" x14ac:dyDescent="0.2">
      <c r="A9" s="78" t="s">
        <v>447</v>
      </c>
      <c r="B9" s="97" t="s">
        <v>217</v>
      </c>
      <c r="C9" s="9" t="s">
        <v>217</v>
      </c>
      <c r="D9" s="9" t="str">
        <f t="shared" si="1"/>
        <v>N/A</v>
      </c>
      <c r="E9" s="9">
        <v>42.913385826999999</v>
      </c>
      <c r="F9" s="9" t="str">
        <f t="shared" si="2"/>
        <v>N/A</v>
      </c>
      <c r="G9" s="9">
        <v>57.579185520000003</v>
      </c>
      <c r="H9" s="9" t="str">
        <f t="shared" si="3"/>
        <v>N/A</v>
      </c>
      <c r="I9" s="10" t="s">
        <v>217</v>
      </c>
      <c r="J9" s="10">
        <v>34.18</v>
      </c>
      <c r="K9" s="9" t="str">
        <f t="shared" si="0"/>
        <v>No</v>
      </c>
    </row>
    <row r="10" spans="1:11" x14ac:dyDescent="0.2">
      <c r="A10" s="78" t="s">
        <v>448</v>
      </c>
      <c r="B10" s="97" t="s">
        <v>217</v>
      </c>
      <c r="C10" s="9" t="s">
        <v>217</v>
      </c>
      <c r="D10" s="9" t="str">
        <f t="shared" si="1"/>
        <v>N/A</v>
      </c>
      <c r="E10" s="9">
        <v>46.850393701000002</v>
      </c>
      <c r="F10" s="9" t="str">
        <f t="shared" si="2"/>
        <v>N/A</v>
      </c>
      <c r="G10" s="9">
        <v>31.334841629</v>
      </c>
      <c r="H10" s="9" t="str">
        <f t="shared" si="3"/>
        <v>N/A</v>
      </c>
      <c r="I10" s="10" t="s">
        <v>217</v>
      </c>
      <c r="J10" s="10">
        <v>-33.1</v>
      </c>
      <c r="K10" s="9" t="str">
        <f t="shared" si="0"/>
        <v>No</v>
      </c>
    </row>
    <row r="11" spans="1:11" x14ac:dyDescent="0.2">
      <c r="A11" s="78" t="s">
        <v>208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v>98.976377952999997</v>
      </c>
      <c r="F12" s="9" t="str">
        <f t="shared" ref="F12:F23" si="5">IF($B12="N/A","N/A",IF(E12&lt;0,"No","Yes"))</f>
        <v>N/A</v>
      </c>
      <c r="G12" s="9">
        <v>84.502262443000006</v>
      </c>
      <c r="H12" s="9" t="str">
        <f t="shared" ref="H12:H23" si="6">IF($B12="N/A","N/A",IF(G12&lt;0,"No","Yes"))</f>
        <v>N/A</v>
      </c>
      <c r="I12" s="10" t="s">
        <v>217</v>
      </c>
      <c r="J12" s="10">
        <v>-14.6</v>
      </c>
      <c r="K12" s="9" t="str">
        <f t="shared" ref="K12:K23" si="7">IF(J12="Div by 0", "N/A", IF(J12="N/A","N/A", IF(J12&gt;30, "No", IF(J12&lt;-30, "No", "Yes"))))</f>
        <v>Yes</v>
      </c>
    </row>
    <row r="13" spans="1:11" x14ac:dyDescent="0.2">
      <c r="A13" s="78" t="s">
        <v>654</v>
      </c>
      <c r="B13" s="97" t="s">
        <v>217</v>
      </c>
      <c r="C13" s="9" t="s">
        <v>217</v>
      </c>
      <c r="D13" s="9" t="str">
        <f t="shared" si="4"/>
        <v>N/A</v>
      </c>
      <c r="E13" s="9">
        <v>1.4319809069</v>
      </c>
      <c r="F13" s="9" t="str">
        <f t="shared" si="5"/>
        <v>N/A</v>
      </c>
      <c r="G13" s="9">
        <v>0.53547523429999999</v>
      </c>
      <c r="H13" s="9" t="str">
        <f t="shared" si="6"/>
        <v>N/A</v>
      </c>
      <c r="I13" s="10" t="s">
        <v>217</v>
      </c>
      <c r="J13" s="10">
        <v>-62.6</v>
      </c>
      <c r="K13" s="9" t="str">
        <f t="shared" si="7"/>
        <v>No</v>
      </c>
    </row>
    <row r="14" spans="1:11" x14ac:dyDescent="0.2">
      <c r="A14" s="78" t="s">
        <v>849</v>
      </c>
      <c r="B14" s="97" t="s">
        <v>217</v>
      </c>
      <c r="C14" s="10" t="s">
        <v>217</v>
      </c>
      <c r="D14" s="9" t="str">
        <f t="shared" si="4"/>
        <v>N/A</v>
      </c>
      <c r="E14" s="10">
        <v>15.666666666999999</v>
      </c>
      <c r="F14" s="9" t="str">
        <f t="shared" si="5"/>
        <v>N/A</v>
      </c>
      <c r="G14" s="10">
        <v>20.5</v>
      </c>
      <c r="H14" s="9" t="str">
        <f t="shared" si="6"/>
        <v>N/A</v>
      </c>
      <c r="I14" s="10" t="s">
        <v>217</v>
      </c>
      <c r="J14" s="10">
        <v>30.85</v>
      </c>
      <c r="K14" s="9" t="str">
        <f t="shared" si="7"/>
        <v>No</v>
      </c>
    </row>
    <row r="15" spans="1:11" x14ac:dyDescent="0.2">
      <c r="A15" s="78" t="s">
        <v>656</v>
      </c>
      <c r="B15" s="97" t="s">
        <v>217</v>
      </c>
      <c r="C15" s="9" t="s">
        <v>217</v>
      </c>
      <c r="D15" s="9" t="str">
        <f t="shared" si="4"/>
        <v>N/A</v>
      </c>
      <c r="E15" s="9">
        <v>1.0236220471999999</v>
      </c>
      <c r="F15" s="9" t="str">
        <f t="shared" si="5"/>
        <v>N/A</v>
      </c>
      <c r="G15" s="9">
        <v>15.497737557000001</v>
      </c>
      <c r="H15" s="9" t="str">
        <f t="shared" si="6"/>
        <v>N/A</v>
      </c>
      <c r="I15" s="10" t="s">
        <v>217</v>
      </c>
      <c r="J15" s="10">
        <v>1414</v>
      </c>
      <c r="K15" s="9" t="str">
        <f t="shared" si="7"/>
        <v>No</v>
      </c>
    </row>
    <row r="16" spans="1:11" x14ac:dyDescent="0.2">
      <c r="A16" s="78" t="s">
        <v>371</v>
      </c>
      <c r="B16" s="97" t="s">
        <v>217</v>
      </c>
      <c r="C16" s="9" t="s">
        <v>217</v>
      </c>
      <c r="D16" s="9" t="str">
        <f t="shared" si="4"/>
        <v>N/A</v>
      </c>
      <c r="E16" s="9">
        <v>0</v>
      </c>
      <c r="F16" s="9" t="str">
        <f t="shared" si="5"/>
        <v>N/A</v>
      </c>
      <c r="G16" s="9">
        <v>0</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v>0</v>
      </c>
      <c r="F18" s="9" t="str">
        <f t="shared" si="5"/>
        <v>N/A</v>
      </c>
      <c r="G18" s="9">
        <v>0</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v>0</v>
      </c>
      <c r="F21" s="9" t="str">
        <f t="shared" si="5"/>
        <v>N/A</v>
      </c>
      <c r="G21" s="9">
        <v>0</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v>0.70866141729999998</v>
      </c>
      <c r="F24" s="9" t="str">
        <f>IF($B24="N/A","N/A",IF(E24&lt;0,"No","Yes"))</f>
        <v>N/A</v>
      </c>
      <c r="G24" s="9">
        <v>0.56561085970000002</v>
      </c>
      <c r="H24" s="9" t="str">
        <f>IF($B24="N/A","N/A",IF(G24&lt;0,"No","Yes"))</f>
        <v>N/A</v>
      </c>
      <c r="I24" s="10" t="s">
        <v>217</v>
      </c>
      <c r="J24" s="10">
        <v>-20.2</v>
      </c>
      <c r="K24" s="9" t="str">
        <f t="shared" ref="K24:K30" si="8">IF(J24="Div by 0", "N/A", IF(J24="N/A","N/A", IF(J24&gt;30, "No", IF(J24&lt;-30, "No", "Yes"))))</f>
        <v>Yes</v>
      </c>
    </row>
    <row r="25" spans="1:11" x14ac:dyDescent="0.2">
      <c r="A25" s="78" t="s">
        <v>163</v>
      </c>
      <c r="B25" s="97" t="s">
        <v>217</v>
      </c>
      <c r="C25" s="9" t="s">
        <v>217</v>
      </c>
      <c r="D25" s="9" t="str">
        <f>IF($B25="N/A","N/A",IF(C25&lt;0,"No","Yes"))</f>
        <v>N/A</v>
      </c>
      <c r="E25" s="9">
        <v>100</v>
      </c>
      <c r="F25" s="9" t="str">
        <f>IF($B25="N/A","N/A",IF(E25&lt;0,"No","Yes"))</f>
        <v>N/A</v>
      </c>
      <c r="G25" s="9">
        <v>99.886877827999996</v>
      </c>
      <c r="H25" s="9" t="str">
        <f>IF($B25="N/A","N/A",IF(G25&lt;0,"No","Yes"))</f>
        <v>N/A</v>
      </c>
      <c r="I25" s="10" t="s">
        <v>217</v>
      </c>
      <c r="J25" s="10">
        <v>-0.113</v>
      </c>
      <c r="K25" s="9" t="str">
        <f t="shared" si="8"/>
        <v>Yes</v>
      </c>
    </row>
    <row r="26" spans="1:11" x14ac:dyDescent="0.2">
      <c r="A26" s="78" t="s">
        <v>32</v>
      </c>
      <c r="B26" s="97"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
      <c r="A27" s="78" t="s">
        <v>164</v>
      </c>
      <c r="B27" s="97" t="s">
        <v>217</v>
      </c>
      <c r="C27" s="9" t="s">
        <v>217</v>
      </c>
      <c r="D27" s="9" t="str">
        <f t="shared" ref="D27:D30" si="9">IF($B27="N/A","N/A",IF(C27&lt;0,"No","Yes"))</f>
        <v>N/A</v>
      </c>
      <c r="E27" s="9">
        <v>98.976377952999997</v>
      </c>
      <c r="F27" s="9" t="str">
        <f t="shared" ref="F27:F30" si="10">IF($B27="N/A","N/A",IF(E27&lt;0,"No","Yes"))</f>
        <v>N/A</v>
      </c>
      <c r="G27" s="9">
        <v>100</v>
      </c>
      <c r="H27" s="9" t="str">
        <f t="shared" ref="H27:H30" si="11">IF($B27="N/A","N/A",IF(G27&lt;0,"No","Yes"))</f>
        <v>N/A</v>
      </c>
      <c r="I27" s="10" t="s">
        <v>217</v>
      </c>
      <c r="J27" s="10">
        <v>1.034</v>
      </c>
      <c r="K27" s="9" t="str">
        <f t="shared" si="8"/>
        <v>Yes</v>
      </c>
    </row>
    <row r="28" spans="1:11" x14ac:dyDescent="0.2">
      <c r="A28" s="28" t="s">
        <v>373</v>
      </c>
      <c r="B28" s="97" t="s">
        <v>217</v>
      </c>
      <c r="C28" s="9" t="s">
        <v>217</v>
      </c>
      <c r="D28" s="9" t="str">
        <f t="shared" si="9"/>
        <v>N/A</v>
      </c>
      <c r="E28" s="9">
        <v>96.299212597999997</v>
      </c>
      <c r="F28" s="9" t="str">
        <f t="shared" si="10"/>
        <v>N/A</v>
      </c>
      <c r="G28" s="9">
        <v>97.511312216999997</v>
      </c>
      <c r="H28" s="9" t="str">
        <f t="shared" si="11"/>
        <v>N/A</v>
      </c>
      <c r="I28" s="10" t="s">
        <v>217</v>
      </c>
      <c r="J28" s="10">
        <v>1.2589999999999999</v>
      </c>
      <c r="K28" s="9" t="str">
        <f t="shared" si="8"/>
        <v>Yes</v>
      </c>
    </row>
    <row r="29" spans="1:11" x14ac:dyDescent="0.2">
      <c r="A29" s="28" t="s">
        <v>375</v>
      </c>
      <c r="B29" s="97" t="s">
        <v>217</v>
      </c>
      <c r="C29" s="9" t="s">
        <v>217</v>
      </c>
      <c r="D29" s="9" t="str">
        <f t="shared" si="9"/>
        <v>N/A</v>
      </c>
      <c r="E29" s="9">
        <v>2.1259842519999999</v>
      </c>
      <c r="F29" s="9" t="str">
        <f t="shared" si="10"/>
        <v>N/A</v>
      </c>
      <c r="G29" s="9">
        <v>2.0361990950000002</v>
      </c>
      <c r="H29" s="9" t="str">
        <f t="shared" si="11"/>
        <v>N/A</v>
      </c>
      <c r="I29" s="10" t="s">
        <v>217</v>
      </c>
      <c r="J29" s="10">
        <v>-4.22</v>
      </c>
      <c r="K29" s="9" t="str">
        <f t="shared" si="8"/>
        <v>Yes</v>
      </c>
    </row>
    <row r="30" spans="1:11" x14ac:dyDescent="0.2">
      <c r="A30" s="28" t="s">
        <v>376</v>
      </c>
      <c r="B30" s="97" t="s">
        <v>217</v>
      </c>
      <c r="C30" s="9" t="s">
        <v>217</v>
      </c>
      <c r="D30" s="9" t="str">
        <f t="shared" si="9"/>
        <v>N/A</v>
      </c>
      <c r="E30" s="9">
        <v>0</v>
      </c>
      <c r="F30" s="9" t="str">
        <f t="shared" si="10"/>
        <v>N/A</v>
      </c>
      <c r="G30" s="9">
        <v>0</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61834224</v>
      </c>
      <c r="D7" s="31" t="str">
        <f>IF($B7="N/A","N/A",IF(C7&gt;15,"No",IF(C7&lt;-15,"No","Yes")))</f>
        <v>N/A</v>
      </c>
      <c r="E7" s="30">
        <v>72532252</v>
      </c>
      <c r="F7" s="31" t="str">
        <f>IF($B7="N/A","N/A",IF(E7&gt;15,"No",IF(E7&lt;-15,"No","Yes")))</f>
        <v>N/A</v>
      </c>
      <c r="G7" s="30">
        <v>75850417</v>
      </c>
      <c r="H7" s="31" t="str">
        <f>IF($B7="N/A","N/A",IF(G7&gt;15,"No",IF(G7&lt;-15,"No","Yes")))</f>
        <v>N/A</v>
      </c>
      <c r="I7" s="32">
        <v>17.3</v>
      </c>
      <c r="J7" s="32">
        <v>4.5750000000000002</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30.181799792</v>
      </c>
      <c r="H8" s="31" t="str">
        <f>IF($B8="N/A","N/A",IF(G8&gt;15,"No",IF(G8&lt;-15,"No","Yes")))</f>
        <v>N/A</v>
      </c>
      <c r="I8" s="32" t="s">
        <v>217</v>
      </c>
      <c r="J8" s="32" t="s">
        <v>217</v>
      </c>
      <c r="K8" s="31" t="str">
        <f t="shared" si="0"/>
        <v>N/A</v>
      </c>
    </row>
    <row r="9" spans="1:11" x14ac:dyDescent="0.2">
      <c r="A9" s="81" t="s">
        <v>119</v>
      </c>
      <c r="B9" s="34" t="s">
        <v>217</v>
      </c>
      <c r="C9" s="90">
        <v>27.049397433999999</v>
      </c>
      <c r="D9" s="9" t="str">
        <f>IF($B9="N/A","N/A",IF(C9&gt;15,"No",IF(C9&lt;-15,"No","Yes")))</f>
        <v>N/A</v>
      </c>
      <c r="E9" s="9">
        <v>32.802151242000001</v>
      </c>
      <c r="F9" s="9" t="str">
        <f>IF($B9="N/A","N/A",IF(E9&gt;15,"No",IF(E9&lt;-15,"No","Yes")))</f>
        <v>N/A</v>
      </c>
      <c r="G9" s="9">
        <v>29.475516265</v>
      </c>
      <c r="H9" s="9" t="str">
        <f>IF($B9="N/A","N/A",IF(G9&gt;15,"No",IF(G9&lt;-15,"No","Yes")))</f>
        <v>N/A</v>
      </c>
      <c r="I9" s="10">
        <v>21.27</v>
      </c>
      <c r="J9" s="10">
        <v>-10.1</v>
      </c>
      <c r="K9" s="9" t="str">
        <f t="shared" si="0"/>
        <v>Yes</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38.197555450999999</v>
      </c>
      <c r="D11" s="9" t="str">
        <f>IF($B11="N/A","N/A",IF(C11&gt;15,"No",IF(C11&lt;-15,"No","Yes")))</f>
        <v>N/A</v>
      </c>
      <c r="E11" s="9">
        <v>35.869807268999999</v>
      </c>
      <c r="F11" s="9" t="str">
        <f>IF($B11="N/A","N/A",IF(E11&gt;15,"No",IF(E11&lt;-15,"No","Yes")))</f>
        <v>N/A</v>
      </c>
      <c r="G11" s="9">
        <v>40.342683942999997</v>
      </c>
      <c r="H11" s="9" t="str">
        <f>IF($B11="N/A","N/A",IF(G11&gt;15,"No",IF(G11&lt;-15,"No","Yes")))</f>
        <v>N/A</v>
      </c>
      <c r="I11" s="10">
        <v>-6.09</v>
      </c>
      <c r="J11" s="10">
        <v>12.47</v>
      </c>
      <c r="K11" s="9" t="str">
        <f t="shared" si="0"/>
        <v>Yes</v>
      </c>
    </row>
    <row r="12" spans="1:11" x14ac:dyDescent="0.2">
      <c r="A12" s="81" t="s">
        <v>854</v>
      </c>
      <c r="B12" s="92" t="s">
        <v>218</v>
      </c>
      <c r="C12" s="90" t="s">
        <v>217</v>
      </c>
      <c r="D12" s="9" t="str">
        <f>IF(OR($B12="N/A",$C12="N/A"),"N/A",IF(C12&gt;100,"No",IF(C12&lt;95,"No","Yes")))</f>
        <v>N/A</v>
      </c>
      <c r="E12" s="90">
        <v>0</v>
      </c>
      <c r="F12" s="9" t="str">
        <f>IF(OR($B12="N/A",$E12="N/A"),"N/A",IF(E12&gt;100,"No",IF(E12&lt;95,"No","Yes")))</f>
        <v>No</v>
      </c>
      <c r="G12" s="90">
        <v>97.633139546999999</v>
      </c>
      <c r="H12" s="9" t="str">
        <f>IF($B12="N/A","N/A",IF(G12&gt;100,"No",IF(G12&lt;95,"No","Yes")))</f>
        <v>Yes</v>
      </c>
      <c r="I12" s="93" t="s">
        <v>217</v>
      </c>
      <c r="J12" s="93" t="s">
        <v>1743</v>
      </c>
      <c r="K12" s="9" t="str">
        <f t="shared" si="0"/>
        <v>N/A</v>
      </c>
    </row>
    <row r="13" spans="1:11" x14ac:dyDescent="0.2">
      <c r="A13" s="81" t="s">
        <v>351</v>
      </c>
      <c r="B13" s="92" t="s">
        <v>217</v>
      </c>
      <c r="C13" s="90" t="s">
        <v>217</v>
      </c>
      <c r="D13" s="9" t="str">
        <f>IF($B13="N/A","N/A",IF(C13&gt;100,"No",IF(C13&lt;95,"No","Yes")))</f>
        <v>N/A</v>
      </c>
      <c r="E13" s="90" t="s">
        <v>1743</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t="s">
        <v>1743</v>
      </c>
      <c r="F14" s="9" t="str">
        <f t="shared" ref="F14" si="2">IF($B14="N/A","N/A",IF(E14&lt;0,"No","Yes"))</f>
        <v>N/A</v>
      </c>
      <c r="G14" s="90">
        <v>67.733183978</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97.708132157999998</v>
      </c>
      <c r="F15" s="9" t="str">
        <f>IF(OR($B15="N/A",$E15="N/A"),"N/A",IF(E15&gt;100,"No",IF(E15&lt;95,"No","Yes")))</f>
        <v>Yes</v>
      </c>
      <c r="G15" s="90">
        <v>97.645968185000001</v>
      </c>
      <c r="H15" s="9" t="str">
        <f>IF($B15="N/A","N/A",IF(G15&gt;100,"No",IF(G15&lt;95,"No","Yes")))</f>
        <v>Yes</v>
      </c>
      <c r="I15" s="93" t="s">
        <v>217</v>
      </c>
      <c r="J15" s="93">
        <v>-6.4000000000000001E-2</v>
      </c>
      <c r="K15" s="9" t="str">
        <f t="shared" si="0"/>
        <v>Yes</v>
      </c>
    </row>
    <row r="16" spans="1:11" x14ac:dyDescent="0.2">
      <c r="A16" s="81" t="s">
        <v>335</v>
      </c>
      <c r="B16" s="34" t="s">
        <v>217</v>
      </c>
      <c r="C16" s="79">
        <v>21489277</v>
      </c>
      <c r="D16" s="9" t="str">
        <f>IF($B16="N/A","N/A",IF(C16&gt;15,"No",IF(C16&lt;-15,"No","Yes")))</f>
        <v>N/A</v>
      </c>
      <c r="E16" s="35">
        <v>22722934</v>
      </c>
      <c r="F16" s="9" t="str">
        <f>IF($B16="N/A","N/A",IF(E16&gt;15,"No",IF(E16&lt;-15,"No","Yes")))</f>
        <v>N/A</v>
      </c>
      <c r="G16" s="35">
        <v>22893021</v>
      </c>
      <c r="H16" s="9" t="str">
        <f>IF($B16="N/A","N/A",IF(G16&gt;15,"No",IF(G16&lt;-15,"No","Yes")))</f>
        <v>N/A</v>
      </c>
      <c r="I16" s="10">
        <v>5.7409999999999997</v>
      </c>
      <c r="J16" s="10">
        <v>0.74850000000000005</v>
      </c>
      <c r="K16" s="9" t="str">
        <f t="shared" si="0"/>
        <v>Yes</v>
      </c>
    </row>
    <row r="17" spans="1:11" x14ac:dyDescent="0.2">
      <c r="A17" s="81" t="s">
        <v>442</v>
      </c>
      <c r="B17" s="34" t="s">
        <v>219</v>
      </c>
      <c r="C17" s="90">
        <v>24.344820907999999</v>
      </c>
      <c r="D17" s="9" t="str">
        <f>IF($B17="N/A","N/A",IF(C17&gt;20,"No",IF(C17&lt;5,"No","Yes")))</f>
        <v>No</v>
      </c>
      <c r="E17" s="9">
        <v>22.727645999</v>
      </c>
      <c r="F17" s="9" t="str">
        <f>IF($B17="N/A","N/A",IF(E17&gt;20,"No",IF(E17&lt;5,"No","Yes")))</f>
        <v>No</v>
      </c>
      <c r="G17" s="9">
        <v>20.070701895999999</v>
      </c>
      <c r="H17" s="9" t="str">
        <f>IF($B17="N/A","N/A",IF(G17&gt;20,"No",IF(G17&lt;5,"No","Yes")))</f>
        <v>No</v>
      </c>
      <c r="I17" s="10">
        <v>-6.64</v>
      </c>
      <c r="J17" s="10">
        <v>-11.7</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79.929298103999997</v>
      </c>
      <c r="H18" s="9" t="str">
        <f>IF($B18="N/A","N/A",IF(G18&gt;15,"No",IF(G18&lt;-15,"No","Yes")))</f>
        <v>N/A</v>
      </c>
      <c r="I18" s="10" t="s">
        <v>217</v>
      </c>
      <c r="J18" s="10" t="s">
        <v>217</v>
      </c>
      <c r="K18" s="9" t="str">
        <f t="shared" si="0"/>
        <v>N/A</v>
      </c>
    </row>
    <row r="19" spans="1:11" x14ac:dyDescent="0.2">
      <c r="A19" s="81" t="s">
        <v>444</v>
      </c>
      <c r="B19" s="34" t="s">
        <v>220</v>
      </c>
      <c r="C19" s="90">
        <v>2.6469340964999999</v>
      </c>
      <c r="D19" s="9" t="str">
        <f>IF($B19="N/A","N/A",IF(C19&gt;1,"Yes","No"))</f>
        <v>Yes</v>
      </c>
      <c r="E19" s="9">
        <v>6.6413914682000001</v>
      </c>
      <c r="F19" s="9" t="str">
        <f>IF($B19="N/A","N/A",IF(E19&gt;1,"Yes","No"))</f>
        <v>Yes</v>
      </c>
      <c r="G19" s="9">
        <v>8.4816241596000008</v>
      </c>
      <c r="H19" s="9" t="str">
        <f>IF($B19="N/A","N/A",IF(G19&gt;1,"Yes","No"))</f>
        <v>Yes</v>
      </c>
      <c r="I19" s="10">
        <v>150.9</v>
      </c>
      <c r="J19" s="10">
        <v>27.71</v>
      </c>
      <c r="K19" s="9" t="str">
        <f t="shared" si="0"/>
        <v>Yes</v>
      </c>
    </row>
    <row r="20" spans="1:11" x14ac:dyDescent="0.2">
      <c r="A20" s="81" t="s">
        <v>856</v>
      </c>
      <c r="B20" s="34" t="s">
        <v>217</v>
      </c>
      <c r="C20" s="83">
        <v>119.17888669</v>
      </c>
      <c r="D20" s="9" t="str">
        <f>IF($B20="N/A","N/A",IF(C20&gt;15,"No",IF(C20&lt;-15,"No","Yes")))</f>
        <v>N/A</v>
      </c>
      <c r="E20" s="36">
        <v>70.036242999999999</v>
      </c>
      <c r="F20" s="9" t="str">
        <f>IF($B20="N/A","N/A",IF(E20&gt;15,"No",IF(E20&lt;-15,"No","Yes")))</f>
        <v>N/A</v>
      </c>
      <c r="G20" s="36">
        <v>79.328320543999993</v>
      </c>
      <c r="H20" s="9" t="str">
        <f>IF($B20="N/A","N/A",IF(G20&gt;15,"No",IF(G20&lt;-15,"No","Yes")))</f>
        <v>N/A</v>
      </c>
      <c r="I20" s="10">
        <v>-41.2</v>
      </c>
      <c r="J20" s="10">
        <v>13.27</v>
      </c>
      <c r="K20" s="9" t="str">
        <f t="shared" si="0"/>
        <v>Yes</v>
      </c>
    </row>
    <row r="21" spans="1:11" x14ac:dyDescent="0.2">
      <c r="A21" s="81" t="s">
        <v>34</v>
      </c>
      <c r="B21" s="34" t="s">
        <v>217</v>
      </c>
      <c r="C21" s="94">
        <v>20.552087826000001</v>
      </c>
      <c r="D21" s="9" t="str">
        <f>IF($B21="N/A","N/A",IF(C21&gt;15,"No",IF(C21&lt;-15,"No","Yes")))</f>
        <v>N/A</v>
      </c>
      <c r="E21" s="95">
        <v>21.215611461999998</v>
      </c>
      <c r="F21" s="9" t="str">
        <f>IF($B21="N/A","N/A",IF(E21&gt;15,"No",IF(E21&lt;-15,"No","Yes")))</f>
        <v>N/A</v>
      </c>
      <c r="G21" s="95">
        <v>26.277976147</v>
      </c>
      <c r="H21" s="9" t="str">
        <f>IF($B21="N/A","N/A",IF(G21&gt;15,"No",IF(G21&lt;-15,"No","Yes")))</f>
        <v>N/A</v>
      </c>
      <c r="I21" s="10">
        <v>3.2280000000000002</v>
      </c>
      <c r="J21" s="10">
        <v>23.86</v>
      </c>
      <c r="K21" s="9" t="str">
        <f t="shared" si="0"/>
        <v>Yes</v>
      </c>
    </row>
    <row r="22" spans="1:11" x14ac:dyDescent="0.2">
      <c r="A22" s="81" t="s">
        <v>1722</v>
      </c>
      <c r="B22" s="34" t="s">
        <v>217</v>
      </c>
      <c r="C22" s="94">
        <v>28.664820344999999</v>
      </c>
      <c r="D22" s="9" t="str">
        <f>IF($B22="N/A","N/A",IF(C22&gt;15,"No",IF(C22&lt;-15,"No","Yes")))</f>
        <v>N/A</v>
      </c>
      <c r="E22" s="95">
        <v>29.122919759999998</v>
      </c>
      <c r="F22" s="9" t="str">
        <f>IF($B22="N/A","N/A",IF(E22&gt;15,"No",IF(E22&lt;-15,"No","Yes")))</f>
        <v>N/A</v>
      </c>
      <c r="G22" s="95">
        <v>28.105172038999999</v>
      </c>
      <c r="H22" s="9" t="str">
        <f>IF($B22="N/A","N/A",IF(G22&gt;15,"No",IF(G22&lt;-15,"No","Yes")))</f>
        <v>N/A</v>
      </c>
      <c r="I22" s="10">
        <v>1.5980000000000001</v>
      </c>
      <c r="J22" s="10">
        <v>-3.49</v>
      </c>
      <c r="K22" s="9" t="str">
        <f t="shared" si="0"/>
        <v>Yes</v>
      </c>
    </row>
    <row r="23" spans="1:11" x14ac:dyDescent="0.2">
      <c r="A23" s="81" t="s">
        <v>35</v>
      </c>
      <c r="B23" s="34" t="s">
        <v>217</v>
      </c>
      <c r="C23" s="94">
        <v>3.1439416469000001</v>
      </c>
      <c r="D23" s="9" t="str">
        <f>IF($B23="N/A","N/A",IF(C23&gt;15,"No",IF(C23&lt;-15,"No","Yes")))</f>
        <v>N/A</v>
      </c>
      <c r="E23" s="95">
        <v>3.0408669754000002</v>
      </c>
      <c r="F23" s="9" t="str">
        <f>IF($B23="N/A","N/A",IF(E23&gt;15,"No",IF(E23&lt;-15,"No","Yes")))</f>
        <v>N/A</v>
      </c>
      <c r="G23" s="95">
        <v>2.8206508444999998</v>
      </c>
      <c r="H23" s="9" t="str">
        <f>IF($B23="N/A","N/A",IF(G23&gt;15,"No",IF(G23&lt;-15,"No","Yes")))</f>
        <v>N/A</v>
      </c>
      <c r="I23" s="10">
        <v>-3.28</v>
      </c>
      <c r="J23" s="10">
        <v>-7.24</v>
      </c>
      <c r="K23" s="9" t="str">
        <f t="shared" si="0"/>
        <v>Yes</v>
      </c>
    </row>
    <row r="24" spans="1:11" x14ac:dyDescent="0.2">
      <c r="A24" s="81" t="s">
        <v>857</v>
      </c>
      <c r="B24" s="34" t="s">
        <v>247</v>
      </c>
      <c r="C24" s="83">
        <v>236.51497660000001</v>
      </c>
      <c r="D24" s="9" t="str">
        <f>IF($B24="N/A","N/A",IF(C24&gt;300,"No",IF(C24&lt;75,"No","Yes")))</f>
        <v>Yes</v>
      </c>
      <c r="E24" s="36">
        <v>232.59455319</v>
      </c>
      <c r="F24" s="9" t="str">
        <f>IF($B24="N/A","N/A",IF(E24&gt;300,"No",IF(E24&lt;75,"No","Yes")))</f>
        <v>Yes</v>
      </c>
      <c r="G24" s="36">
        <v>222.62348455</v>
      </c>
      <c r="H24" s="9" t="str">
        <f>IF($B24="N/A","N/A",IF(G24&gt;300,"No",IF(G24&lt;75,"No","Yes")))</f>
        <v>Yes</v>
      </c>
      <c r="I24" s="10">
        <v>-1.66</v>
      </c>
      <c r="J24" s="10">
        <v>-4.29</v>
      </c>
      <c r="K24" s="9" t="str">
        <f t="shared" si="0"/>
        <v>Yes</v>
      </c>
    </row>
    <row r="25" spans="1:11" x14ac:dyDescent="0.2">
      <c r="A25" s="81" t="s">
        <v>858</v>
      </c>
      <c r="B25" s="34" t="s">
        <v>248</v>
      </c>
      <c r="C25" s="83">
        <v>5.4277224118999996</v>
      </c>
      <c r="D25" s="9" t="str">
        <f>IF($B25="N/A","N/A",IF(C25&gt;250,"No",IF(C25&lt;20,"No","Yes")))</f>
        <v>No</v>
      </c>
      <c r="E25" s="36">
        <v>5.3930370006999997</v>
      </c>
      <c r="F25" s="9" t="str">
        <f>IF($B25="N/A","N/A",IF(E25&gt;250,"No",IF(E25&lt;20,"No","Yes")))</f>
        <v>No</v>
      </c>
      <c r="G25" s="36">
        <v>5.3745285125000004</v>
      </c>
      <c r="H25" s="9" t="str">
        <f>IF($B25="N/A","N/A",IF(G25&gt;250,"No",IF(G25&lt;20,"No","Yes")))</f>
        <v>No</v>
      </c>
      <c r="I25" s="10">
        <v>-0.63900000000000001</v>
      </c>
      <c r="J25" s="10">
        <v>-0.34300000000000003</v>
      </c>
      <c r="K25" s="9" t="str">
        <f t="shared" si="0"/>
        <v>Yes</v>
      </c>
    </row>
    <row r="26" spans="1:11" x14ac:dyDescent="0.2">
      <c r="A26" s="81" t="s">
        <v>859</v>
      </c>
      <c r="B26" s="34" t="s">
        <v>249</v>
      </c>
      <c r="C26" s="83">
        <v>21.915972761999999</v>
      </c>
      <c r="D26" s="9" t="str">
        <f>IF($B26="N/A","N/A",IF(C26&gt;5,"No",IF(C26&lt;3,"No","Yes")))</f>
        <v>No</v>
      </c>
      <c r="E26" s="36">
        <v>23.804609877000001</v>
      </c>
      <c r="F26" s="9" t="str">
        <f>IF($B26="N/A","N/A",IF(E26&gt;5,"No",IF(E26&lt;3,"No","Yes")))</f>
        <v>No</v>
      </c>
      <c r="G26" s="36">
        <v>18.2365146</v>
      </c>
      <c r="H26" s="9" t="str">
        <f>IF($B26="N/A","N/A",IF(G26&gt;5,"No",IF(G26&lt;3,"No","Yes")))</f>
        <v>No</v>
      </c>
      <c r="I26" s="10">
        <v>8.6180000000000003</v>
      </c>
      <c r="J26" s="10">
        <v>-23.4</v>
      </c>
      <c r="K26" s="9" t="str">
        <f t="shared" si="0"/>
        <v>Yes</v>
      </c>
    </row>
    <row r="27" spans="1:11" x14ac:dyDescent="0.2">
      <c r="A27" s="81" t="s">
        <v>131</v>
      </c>
      <c r="B27" s="34" t="s">
        <v>217</v>
      </c>
      <c r="C27" s="79">
        <v>119306</v>
      </c>
      <c r="D27" s="34" t="s">
        <v>217</v>
      </c>
      <c r="E27" s="35">
        <v>211697</v>
      </c>
      <c r="F27" s="34" t="s">
        <v>217</v>
      </c>
      <c r="G27" s="35">
        <v>143964</v>
      </c>
      <c r="H27" s="9" t="str">
        <f>IF($B27="N/A","N/A",IF(G27&gt;15,"No",IF(G27&lt;-15,"No","Yes")))</f>
        <v>N/A</v>
      </c>
      <c r="I27" s="10">
        <v>77.44</v>
      </c>
      <c r="J27" s="10">
        <v>-32</v>
      </c>
      <c r="K27" s="9" t="str">
        <f t="shared" si="0"/>
        <v>No</v>
      </c>
    </row>
    <row r="28" spans="1:11" x14ac:dyDescent="0.2">
      <c r="A28" s="81" t="s">
        <v>350</v>
      </c>
      <c r="B28" s="34" t="s">
        <v>217</v>
      </c>
      <c r="C28" s="79" t="s">
        <v>217</v>
      </c>
      <c r="D28" s="34" t="s">
        <v>217</v>
      </c>
      <c r="E28" s="35" t="s">
        <v>217</v>
      </c>
      <c r="F28" s="34" t="s">
        <v>217</v>
      </c>
      <c r="G28" s="8">
        <v>0.18979987940000001</v>
      </c>
      <c r="H28" s="9" t="str">
        <f>IF($B28="N/A","N/A",IF(G28&gt;15,"No",IF(G28&lt;-15,"No","Yes")))</f>
        <v>N/A</v>
      </c>
      <c r="I28" s="10" t="s">
        <v>217</v>
      </c>
      <c r="J28" s="10" t="s">
        <v>217</v>
      </c>
      <c r="K28" s="9" t="str">
        <f t="shared" si="0"/>
        <v>N/A</v>
      </c>
    </row>
    <row r="29" spans="1:11" ht="25.5" x14ac:dyDescent="0.2">
      <c r="A29" s="81" t="s">
        <v>835</v>
      </c>
      <c r="B29" s="34" t="s">
        <v>217</v>
      </c>
      <c r="C29" s="36">
        <v>181.75122793</v>
      </c>
      <c r="D29" s="34" t="s">
        <v>217</v>
      </c>
      <c r="E29" s="36">
        <v>225.55246414000001</v>
      </c>
      <c r="F29" s="34" t="s">
        <v>217</v>
      </c>
      <c r="G29" s="36">
        <v>215.53210525</v>
      </c>
      <c r="H29" s="34" t="s">
        <v>217</v>
      </c>
      <c r="I29" s="10">
        <v>24.1</v>
      </c>
      <c r="J29" s="10">
        <v>-4.4400000000000004</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10340513</v>
      </c>
      <c r="F31" s="9" t="str">
        <f t="shared" si="4"/>
        <v>N/A</v>
      </c>
      <c r="G31" s="79">
        <v>14056908</v>
      </c>
      <c r="H31" s="9" t="str">
        <f t="shared" ref="H31:H50" si="5">IF($B31="N/A","N/A",IF(G31&lt;0,"No","Yes"))</f>
        <v>N/A</v>
      </c>
      <c r="I31" s="10" t="s">
        <v>217</v>
      </c>
      <c r="J31" s="10">
        <v>35.94</v>
      </c>
      <c r="K31" s="9" t="str">
        <f t="shared" si="0"/>
        <v>No</v>
      </c>
    </row>
    <row r="32" spans="1:11" ht="25.5" x14ac:dyDescent="0.2">
      <c r="A32" s="2" t="s">
        <v>659</v>
      </c>
      <c r="B32" s="96" t="s">
        <v>217</v>
      </c>
      <c r="C32" s="80" t="s">
        <v>217</v>
      </c>
      <c r="D32" s="9" t="str">
        <f t="shared" si="4"/>
        <v>N/A</v>
      </c>
      <c r="E32" s="80">
        <v>79.392444069000007</v>
      </c>
      <c r="F32" s="9" t="str">
        <f t="shared" si="4"/>
        <v>N/A</v>
      </c>
      <c r="G32" s="80">
        <v>96.995875622</v>
      </c>
      <c r="H32" s="9" t="str">
        <f t="shared" si="5"/>
        <v>N/A</v>
      </c>
      <c r="I32" s="10" t="s">
        <v>217</v>
      </c>
      <c r="J32" s="10">
        <v>22.17</v>
      </c>
      <c r="K32" s="9" t="str">
        <f t="shared" si="0"/>
        <v>Yes</v>
      </c>
    </row>
    <row r="33" spans="1:11" x14ac:dyDescent="0.2">
      <c r="A33" s="2" t="s">
        <v>660</v>
      </c>
      <c r="B33" s="96" t="s">
        <v>217</v>
      </c>
      <c r="C33" s="80" t="s">
        <v>217</v>
      </c>
      <c r="D33" s="9" t="str">
        <f t="shared" si="4"/>
        <v>N/A</v>
      </c>
      <c r="E33" s="80">
        <v>7.3497320000000005E-4</v>
      </c>
      <c r="F33" s="9" t="str">
        <f t="shared" si="4"/>
        <v>N/A</v>
      </c>
      <c r="G33" s="80">
        <v>1.1382304E-3</v>
      </c>
      <c r="H33" s="9" t="str">
        <f t="shared" si="5"/>
        <v>N/A</v>
      </c>
      <c r="I33" s="10" t="s">
        <v>217</v>
      </c>
      <c r="J33" s="10">
        <v>54.87</v>
      </c>
      <c r="K33" s="9" t="str">
        <f t="shared" si="0"/>
        <v>No</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15.043953815</v>
      </c>
      <c r="F35" s="9" t="str">
        <f t="shared" si="4"/>
        <v>N/A</v>
      </c>
      <c r="G35" s="80">
        <v>3.0007310285000002</v>
      </c>
      <c r="H35" s="9" t="str">
        <f t="shared" si="5"/>
        <v>N/A</v>
      </c>
      <c r="I35" s="10" t="s">
        <v>217</v>
      </c>
      <c r="J35" s="10">
        <v>-80.099999999999994</v>
      </c>
      <c r="K35" s="9" t="str">
        <f t="shared" si="0"/>
        <v>No</v>
      </c>
    </row>
    <row r="36" spans="1:11" x14ac:dyDescent="0.2">
      <c r="A36" s="2" t="s">
        <v>353</v>
      </c>
      <c r="B36" s="96" t="s">
        <v>217</v>
      </c>
      <c r="C36" s="79" t="s">
        <v>217</v>
      </c>
      <c r="D36" s="9" t="str">
        <f t="shared" si="4"/>
        <v>N/A</v>
      </c>
      <c r="E36" s="79">
        <v>14194544</v>
      </c>
      <c r="F36" s="9" t="str">
        <f t="shared" si="4"/>
        <v>N/A</v>
      </c>
      <c r="G36" s="79">
        <v>15034332</v>
      </c>
      <c r="H36" s="9" t="str">
        <f t="shared" si="5"/>
        <v>N/A</v>
      </c>
      <c r="I36" s="10" t="s">
        <v>217</v>
      </c>
      <c r="J36" s="10">
        <v>5.9160000000000004</v>
      </c>
      <c r="K36" s="9" t="str">
        <f t="shared" si="0"/>
        <v>Yes</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4.22698E-5</v>
      </c>
      <c r="F38" s="9" t="str">
        <f t="shared" si="4"/>
        <v>N/A</v>
      </c>
      <c r="G38" s="80">
        <v>0</v>
      </c>
      <c r="H38" s="9" t="str">
        <f t="shared" si="5"/>
        <v>N/A</v>
      </c>
      <c r="I38" s="10" t="s">
        <v>217</v>
      </c>
      <c r="J38" s="10">
        <v>-100</v>
      </c>
      <c r="K38" s="9" t="str">
        <f t="shared" si="0"/>
        <v>No</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25.654328875000001</v>
      </c>
      <c r="F41" s="9" t="str">
        <f t="shared" si="4"/>
        <v>N/A</v>
      </c>
      <c r="G41" s="80">
        <v>99.437474175999995</v>
      </c>
      <c r="H41" s="9" t="str">
        <f t="shared" si="5"/>
        <v>N/A</v>
      </c>
      <c r="I41" s="10" t="s">
        <v>217</v>
      </c>
      <c r="J41" s="10">
        <v>287.60000000000002</v>
      </c>
      <c r="K41" s="9" t="str">
        <f t="shared" si="0"/>
        <v>No</v>
      </c>
    </row>
    <row r="42" spans="1:11" x14ac:dyDescent="0.2">
      <c r="A42" s="2" t="s">
        <v>668</v>
      </c>
      <c r="B42" s="96" t="s">
        <v>217</v>
      </c>
      <c r="C42" s="80" t="s">
        <v>217</v>
      </c>
      <c r="D42" s="9" t="str">
        <f t="shared" si="4"/>
        <v>N/A</v>
      </c>
      <c r="E42" s="80">
        <v>25.654371143999999</v>
      </c>
      <c r="F42" s="9" t="str">
        <f t="shared" si="4"/>
        <v>N/A</v>
      </c>
      <c r="G42" s="80">
        <v>99.437474175999995</v>
      </c>
      <c r="H42" s="9" t="str">
        <f t="shared" si="5"/>
        <v>N/A</v>
      </c>
      <c r="I42" s="10" t="s">
        <v>217</v>
      </c>
      <c r="J42" s="10">
        <v>287.60000000000002</v>
      </c>
      <c r="K42" s="9" t="str">
        <f t="shared" si="0"/>
        <v>No</v>
      </c>
    </row>
    <row r="43" spans="1:11" x14ac:dyDescent="0.2">
      <c r="A43" s="2" t="s">
        <v>669</v>
      </c>
      <c r="B43" s="96" t="s">
        <v>217</v>
      </c>
      <c r="C43" s="80" t="s">
        <v>217</v>
      </c>
      <c r="D43" s="9" t="str">
        <f t="shared" si="4"/>
        <v>N/A</v>
      </c>
      <c r="E43" s="80">
        <v>2.3267179276999999</v>
      </c>
      <c r="F43" s="9" t="str">
        <f t="shared" si="4"/>
        <v>N/A</v>
      </c>
      <c r="G43" s="80">
        <v>0</v>
      </c>
      <c r="H43" s="9" t="str">
        <f t="shared" si="5"/>
        <v>N/A</v>
      </c>
      <c r="I43" s="10" t="s">
        <v>217</v>
      </c>
      <c r="J43" s="10">
        <v>-100</v>
      </c>
      <c r="K43" s="9" t="str">
        <f t="shared" si="0"/>
        <v>No</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49.710945275999997</v>
      </c>
      <c r="F45" s="9" t="str">
        <f t="shared" si="4"/>
        <v>N/A</v>
      </c>
      <c r="G45" s="80">
        <v>0.56252582419999997</v>
      </c>
      <c r="H45" s="9" t="str">
        <f t="shared" si="5"/>
        <v>N/A</v>
      </c>
      <c r="I45" s="10" t="s">
        <v>217</v>
      </c>
      <c r="J45" s="10">
        <v>-98.9</v>
      </c>
      <c r="K45" s="9" t="str">
        <f t="shared" si="0"/>
        <v>No</v>
      </c>
    </row>
    <row r="46" spans="1:11" x14ac:dyDescent="0.2">
      <c r="A46" s="2" t="s">
        <v>354</v>
      </c>
      <c r="B46" s="96" t="s">
        <v>217</v>
      </c>
      <c r="C46" s="79" t="s">
        <v>217</v>
      </c>
      <c r="D46" s="9" t="str">
        <f t="shared" si="4"/>
        <v>N/A</v>
      </c>
      <c r="E46" s="79">
        <v>1482122</v>
      </c>
      <c r="F46" s="9" t="str">
        <f t="shared" si="4"/>
        <v>N/A</v>
      </c>
      <c r="G46" s="79">
        <v>1508854</v>
      </c>
      <c r="H46" s="9" t="str">
        <f t="shared" si="5"/>
        <v>N/A</v>
      </c>
      <c r="I46" s="10" t="s">
        <v>217</v>
      </c>
      <c r="J46" s="10">
        <v>1.804</v>
      </c>
      <c r="K46" s="9" t="str">
        <f t="shared" si="0"/>
        <v>Yes</v>
      </c>
    </row>
    <row r="47" spans="1:11" x14ac:dyDescent="0.2">
      <c r="A47" s="2" t="s">
        <v>672</v>
      </c>
      <c r="B47" s="96" t="s">
        <v>217</v>
      </c>
      <c r="C47" s="80" t="s">
        <v>217</v>
      </c>
      <c r="D47" s="9" t="str">
        <f t="shared" si="4"/>
        <v>N/A</v>
      </c>
      <c r="E47" s="80">
        <v>3.2761135722999999</v>
      </c>
      <c r="F47" s="9" t="str">
        <f t="shared" si="4"/>
        <v>N/A</v>
      </c>
      <c r="G47" s="80">
        <v>32.182305245999999</v>
      </c>
      <c r="H47" s="9" t="str">
        <f t="shared" si="5"/>
        <v>N/A</v>
      </c>
      <c r="I47" s="10" t="s">
        <v>217</v>
      </c>
      <c r="J47" s="10">
        <v>882.3</v>
      </c>
      <c r="K47" s="9" t="str">
        <f t="shared" si="0"/>
        <v>No</v>
      </c>
    </row>
    <row r="48" spans="1:11" x14ac:dyDescent="0.2">
      <c r="A48" s="2" t="s">
        <v>673</v>
      </c>
      <c r="B48" s="96" t="s">
        <v>217</v>
      </c>
      <c r="C48" s="80" t="s">
        <v>217</v>
      </c>
      <c r="D48" s="9" t="str">
        <f t="shared" si="4"/>
        <v>N/A</v>
      </c>
      <c r="E48" s="80">
        <v>2.0241248999999998E-3</v>
      </c>
      <c r="F48" s="9" t="str">
        <f t="shared" si="4"/>
        <v>N/A</v>
      </c>
      <c r="G48" s="80">
        <v>0</v>
      </c>
      <c r="H48" s="9" t="str">
        <f t="shared" si="5"/>
        <v>N/A</v>
      </c>
      <c r="I48" s="10" t="s">
        <v>217</v>
      </c>
      <c r="J48" s="10">
        <v>-100</v>
      </c>
      <c r="K48" s="9" t="str">
        <f t="shared" si="0"/>
        <v>No</v>
      </c>
    </row>
    <row r="49" spans="1:11" x14ac:dyDescent="0.2">
      <c r="A49" s="2" t="s">
        <v>674</v>
      </c>
      <c r="B49" s="96" t="s">
        <v>217</v>
      </c>
      <c r="C49" s="80" t="s">
        <v>217</v>
      </c>
      <c r="D49" s="9" t="str">
        <f t="shared" si="4"/>
        <v>N/A</v>
      </c>
      <c r="E49" s="80">
        <v>0</v>
      </c>
      <c r="F49" s="9" t="str">
        <f t="shared" si="4"/>
        <v>N/A</v>
      </c>
      <c r="G49" s="80">
        <v>0</v>
      </c>
      <c r="H49" s="9" t="str">
        <f t="shared" si="5"/>
        <v>N/A</v>
      </c>
      <c r="I49" s="10" t="s">
        <v>217</v>
      </c>
      <c r="J49" s="10" t="s">
        <v>1743</v>
      </c>
      <c r="K49" s="9" t="str">
        <f t="shared" si="0"/>
        <v>N/A</v>
      </c>
    </row>
    <row r="50" spans="1:11" x14ac:dyDescent="0.2">
      <c r="A50" s="2" t="s">
        <v>675</v>
      </c>
      <c r="B50" s="96" t="s">
        <v>217</v>
      </c>
      <c r="C50" s="80" t="s">
        <v>217</v>
      </c>
      <c r="D50" s="9" t="str">
        <f t="shared" si="4"/>
        <v>N/A</v>
      </c>
      <c r="E50" s="80">
        <v>68.409348218000005</v>
      </c>
      <c r="F50" s="9" t="str">
        <f t="shared" si="4"/>
        <v>N/A</v>
      </c>
      <c r="G50" s="80">
        <v>67.817694754000001</v>
      </c>
      <c r="H50" s="9" t="str">
        <f t="shared" si="5"/>
        <v>N/A</v>
      </c>
      <c r="I50" s="10" t="s">
        <v>217</v>
      </c>
      <c r="J50" s="10">
        <v>-0.86499999999999999</v>
      </c>
      <c r="K50" s="9" t="str">
        <f t="shared" si="0"/>
        <v>Yes</v>
      </c>
    </row>
    <row r="51" spans="1:11" x14ac:dyDescent="0.2">
      <c r="A51" s="2" t="s">
        <v>355</v>
      </c>
      <c r="B51" s="34" t="s">
        <v>217</v>
      </c>
      <c r="C51" s="79">
        <v>16725785</v>
      </c>
      <c r="D51" s="34" t="s">
        <v>217</v>
      </c>
      <c r="E51" s="35">
        <v>23792139</v>
      </c>
      <c r="F51" s="34" t="s">
        <v>217</v>
      </c>
      <c r="G51" s="35">
        <v>22357302</v>
      </c>
      <c r="H51" s="34" t="s">
        <v>217</v>
      </c>
      <c r="I51" s="10">
        <v>42.25</v>
      </c>
      <c r="J51" s="10">
        <v>-6.03</v>
      </c>
      <c r="K51" s="9" t="str">
        <f t="shared" si="0"/>
        <v>Yes</v>
      </c>
    </row>
    <row r="52" spans="1:11" x14ac:dyDescent="0.2">
      <c r="A52" s="2" t="s">
        <v>356</v>
      </c>
      <c r="B52" s="34" t="s">
        <v>217</v>
      </c>
      <c r="C52" s="80">
        <v>79.777965578000007</v>
      </c>
      <c r="D52" s="9" t="str">
        <f t="shared" ref="D52:D54" si="6">IF($B52="N/A","N/A",IF(C52&gt;15,"No",IF(C52&lt;-15,"No","Yes")))</f>
        <v>N/A</v>
      </c>
      <c r="E52" s="8">
        <v>88.412281888999999</v>
      </c>
      <c r="F52" s="9" t="str">
        <f t="shared" ref="F52:F54" si="7">IF($B52="N/A","N/A",IF(E52&gt;15,"No",IF(E52&lt;-15,"No","Yes")))</f>
        <v>N/A</v>
      </c>
      <c r="G52" s="8">
        <v>96.019841749999998</v>
      </c>
      <c r="H52" s="9" t="str">
        <f t="shared" ref="H52:H54" si="8">IF($B52="N/A","N/A",IF(G52&gt;15,"No",IF(G52&lt;-15,"No","Yes")))</f>
        <v>N/A</v>
      </c>
      <c r="I52" s="10">
        <v>10.82</v>
      </c>
      <c r="J52" s="10">
        <v>8.6050000000000004</v>
      </c>
      <c r="K52" s="9" t="str">
        <f t="shared" si="0"/>
        <v>Yes</v>
      </c>
    </row>
    <row r="53" spans="1:11" x14ac:dyDescent="0.2">
      <c r="A53" s="2" t="s">
        <v>357</v>
      </c>
      <c r="B53" s="34" t="s">
        <v>217</v>
      </c>
      <c r="C53" s="80">
        <v>3.58728E-5</v>
      </c>
      <c r="D53" s="9" t="str">
        <f t="shared" si="6"/>
        <v>N/A</v>
      </c>
      <c r="E53" s="8">
        <v>0.52533317830000004</v>
      </c>
      <c r="F53" s="9" t="str">
        <f t="shared" si="7"/>
        <v>N/A</v>
      </c>
      <c r="G53" s="8">
        <v>0.48133267600000001</v>
      </c>
      <c r="H53" s="9" t="str">
        <f t="shared" si="8"/>
        <v>N/A</v>
      </c>
      <c r="I53" s="10">
        <v>1460000</v>
      </c>
      <c r="J53" s="10">
        <v>-8.3800000000000008</v>
      </c>
      <c r="K53" s="9" t="str">
        <f t="shared" si="0"/>
        <v>Yes</v>
      </c>
    </row>
    <row r="54" spans="1:11" x14ac:dyDescent="0.2">
      <c r="A54" s="2" t="s">
        <v>358</v>
      </c>
      <c r="B54" s="34" t="s">
        <v>217</v>
      </c>
      <c r="C54" s="80" t="s">
        <v>217</v>
      </c>
      <c r="D54" s="9" t="str">
        <f t="shared" si="6"/>
        <v>N/A</v>
      </c>
      <c r="E54" s="8" t="s">
        <v>217</v>
      </c>
      <c r="F54" s="9" t="str">
        <f t="shared" si="7"/>
        <v>N/A</v>
      </c>
      <c r="G54" s="8">
        <v>2.9442327165000002</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16257751</v>
      </c>
      <c r="D6" s="9" t="str">
        <f>IF($B6="N/A","N/A",IF(C6&gt;15,"No",IF(C6&lt;-15,"No","Yes")))</f>
        <v>N/A</v>
      </c>
      <c r="E6" s="35">
        <v>17558546</v>
      </c>
      <c r="F6" s="9" t="str">
        <f>IF($B6="N/A","N/A",IF(E6&gt;15,"No",IF(E6&lt;-15,"No","Yes")))</f>
        <v>N/A</v>
      </c>
      <c r="G6" s="35">
        <v>18298231</v>
      </c>
      <c r="H6" s="9" t="str">
        <f>IF($B6="N/A","N/A",IF(G6&gt;15,"No",IF(G6&lt;-15,"No","Yes")))</f>
        <v>N/A</v>
      </c>
      <c r="I6" s="10">
        <v>8.0009999999999994</v>
      </c>
      <c r="J6" s="10">
        <v>4.2130000000000001</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10.083454961999999</v>
      </c>
      <c r="D9" s="9" t="str">
        <f t="shared" ref="D9:D15" si="1">IF($B9="N/A","N/A",IF(C9&gt;15,"No",IF(C9&lt;-15,"No","Yes")))</f>
        <v>N/A</v>
      </c>
      <c r="E9" s="8">
        <v>9.4722934347999992</v>
      </c>
      <c r="F9" s="9" t="str">
        <f t="shared" ref="F9:F15" si="2">IF($B9="N/A","N/A",IF(E9&gt;15,"No",IF(E9&lt;-15,"No","Yes")))</f>
        <v>N/A</v>
      </c>
      <c r="G9" s="8">
        <v>9.9430103380000006</v>
      </c>
      <c r="H9" s="9" t="str">
        <f t="shared" ref="H9:H15" si="3">IF($B9="N/A","N/A",IF(G9&gt;15,"No",IF(G9&lt;-15,"No","Yes")))</f>
        <v>N/A</v>
      </c>
      <c r="I9" s="10">
        <v>-6.06</v>
      </c>
      <c r="J9" s="10">
        <v>4.9690000000000003</v>
      </c>
      <c r="K9" s="9" t="str">
        <f t="shared" si="0"/>
        <v>Yes</v>
      </c>
    </row>
    <row r="10" spans="1:11" x14ac:dyDescent="0.2">
      <c r="A10" s="81" t="s">
        <v>36</v>
      </c>
      <c r="B10" s="34" t="s">
        <v>217</v>
      </c>
      <c r="C10" s="80">
        <v>0</v>
      </c>
      <c r="D10" s="9" t="str">
        <f t="shared" si="1"/>
        <v>N/A</v>
      </c>
      <c r="E10" s="8">
        <v>0</v>
      </c>
      <c r="F10" s="9" t="str">
        <f t="shared" si="2"/>
        <v>N/A</v>
      </c>
      <c r="G10" s="8">
        <v>0.17010574589999999</v>
      </c>
      <c r="H10" s="9" t="str">
        <f t="shared" si="3"/>
        <v>N/A</v>
      </c>
      <c r="I10" s="10" t="s">
        <v>1743</v>
      </c>
      <c r="J10" s="10" t="s">
        <v>1743</v>
      </c>
      <c r="K10" s="9" t="str">
        <f t="shared" si="0"/>
        <v>N/A</v>
      </c>
    </row>
    <row r="11" spans="1:11" x14ac:dyDescent="0.2">
      <c r="A11" s="81" t="s">
        <v>37</v>
      </c>
      <c r="B11" s="34" t="s">
        <v>217</v>
      </c>
      <c r="C11" s="80">
        <v>5.2345215759999997</v>
      </c>
      <c r="D11" s="9" t="str">
        <f t="shared" si="1"/>
        <v>N/A</v>
      </c>
      <c r="E11" s="8">
        <v>4.7394729568000002</v>
      </c>
      <c r="F11" s="9" t="str">
        <f t="shared" si="2"/>
        <v>N/A</v>
      </c>
      <c r="G11" s="8">
        <v>2.7558499375999999</v>
      </c>
      <c r="H11" s="9" t="str">
        <f t="shared" si="3"/>
        <v>N/A</v>
      </c>
      <c r="I11" s="10">
        <v>-9.4600000000000009</v>
      </c>
      <c r="J11" s="10">
        <v>-41.9</v>
      </c>
      <c r="K11" s="9" t="str">
        <f t="shared" si="0"/>
        <v>No</v>
      </c>
    </row>
    <row r="12" spans="1:11" x14ac:dyDescent="0.2">
      <c r="A12" s="81" t="s">
        <v>38</v>
      </c>
      <c r="B12" s="34" t="s">
        <v>217</v>
      </c>
      <c r="C12" s="80">
        <v>10.983440118000001</v>
      </c>
      <c r="D12" s="9" t="str">
        <f t="shared" si="1"/>
        <v>N/A</v>
      </c>
      <c r="E12" s="8">
        <v>10.340041543</v>
      </c>
      <c r="F12" s="9" t="str">
        <f t="shared" si="2"/>
        <v>N/A</v>
      </c>
      <c r="G12" s="8">
        <v>10.817929682000001</v>
      </c>
      <c r="H12" s="9" t="str">
        <f t="shared" si="3"/>
        <v>N/A</v>
      </c>
      <c r="I12" s="10">
        <v>-5.86</v>
      </c>
      <c r="J12" s="10">
        <v>4.6219999999999999</v>
      </c>
      <c r="K12" s="9" t="str">
        <f t="shared" si="0"/>
        <v>Yes</v>
      </c>
    </row>
    <row r="13" spans="1:11" x14ac:dyDescent="0.2">
      <c r="A13" s="81" t="s">
        <v>860</v>
      </c>
      <c r="B13" s="34" t="s">
        <v>217</v>
      </c>
      <c r="C13" s="80">
        <v>33.775511504000001</v>
      </c>
      <c r="D13" s="9" t="str">
        <f t="shared" si="1"/>
        <v>N/A</v>
      </c>
      <c r="E13" s="8">
        <v>31.359742241999999</v>
      </c>
      <c r="F13" s="9" t="str">
        <f t="shared" si="2"/>
        <v>N/A</v>
      </c>
      <c r="G13" s="8">
        <v>35.310601683999998</v>
      </c>
      <c r="H13" s="9" t="str">
        <f t="shared" si="3"/>
        <v>N/A</v>
      </c>
      <c r="I13" s="10">
        <v>-7.15</v>
      </c>
      <c r="J13" s="10">
        <v>12.6</v>
      </c>
      <c r="K13" s="9" t="str">
        <f t="shared" si="0"/>
        <v>Yes</v>
      </c>
    </row>
    <row r="14" spans="1:11" x14ac:dyDescent="0.2">
      <c r="A14" s="81" t="s">
        <v>861</v>
      </c>
      <c r="B14" s="34" t="s">
        <v>217</v>
      </c>
      <c r="C14" s="80">
        <v>29.997855661999999</v>
      </c>
      <c r="D14" s="9" t="str">
        <f t="shared" si="1"/>
        <v>N/A</v>
      </c>
      <c r="E14" s="8">
        <v>28.357747609</v>
      </c>
      <c r="F14" s="9" t="str">
        <f t="shared" si="2"/>
        <v>N/A</v>
      </c>
      <c r="G14" s="8">
        <v>32.436395234000003</v>
      </c>
      <c r="H14" s="9" t="str">
        <f t="shared" si="3"/>
        <v>N/A</v>
      </c>
      <c r="I14" s="10">
        <v>-5.47</v>
      </c>
      <c r="J14" s="10">
        <v>14.38</v>
      </c>
      <c r="K14" s="9" t="str">
        <f t="shared" si="0"/>
        <v>Yes</v>
      </c>
    </row>
    <row r="15" spans="1:11" x14ac:dyDescent="0.2">
      <c r="A15" s="81" t="s">
        <v>165</v>
      </c>
      <c r="B15" s="34" t="s">
        <v>217</v>
      </c>
      <c r="C15" s="80">
        <v>47.050068609999997</v>
      </c>
      <c r="D15" s="9" t="str">
        <f t="shared" si="1"/>
        <v>N/A</v>
      </c>
      <c r="E15" s="8">
        <v>5.0190203675999996</v>
      </c>
      <c r="F15" s="9" t="str">
        <f t="shared" si="2"/>
        <v>N/A</v>
      </c>
      <c r="G15" s="8">
        <v>6.3237806977000002</v>
      </c>
      <c r="H15" s="9" t="str">
        <f t="shared" si="3"/>
        <v>N/A</v>
      </c>
      <c r="I15" s="10">
        <v>-89.3</v>
      </c>
      <c r="J15" s="10">
        <v>26</v>
      </c>
      <c r="K15" s="9" t="str">
        <f t="shared" si="0"/>
        <v>Yes</v>
      </c>
    </row>
    <row r="16" spans="1:11" x14ac:dyDescent="0.2">
      <c r="A16" s="81" t="s">
        <v>166</v>
      </c>
      <c r="B16" s="34" t="s">
        <v>250</v>
      </c>
      <c r="C16" s="80">
        <v>87.805877946999999</v>
      </c>
      <c r="D16" s="9" t="str">
        <f>IF($B16="N/A","N/A",IF(C16&gt;95,"Yes","No"))</f>
        <v>No</v>
      </c>
      <c r="E16" s="8">
        <v>86.407815317000001</v>
      </c>
      <c r="F16" s="9" t="str">
        <f>IF($B16="N/A","N/A",IF(E16&gt;95,"Yes","No"))</f>
        <v>No</v>
      </c>
      <c r="G16" s="8">
        <v>86.736805322999999</v>
      </c>
      <c r="H16" s="9" t="str">
        <f>IF($B16="N/A","N/A",IF(G16&gt;95,"Yes","No"))</f>
        <v>No</v>
      </c>
      <c r="I16" s="10">
        <v>-1.59</v>
      </c>
      <c r="J16" s="10">
        <v>0.38069999999999998</v>
      </c>
      <c r="K16" s="9" t="str">
        <f t="shared" ref="K16:K26" si="4">IF(J16="Div by 0", "N/A", IF(J16="N/A","N/A", IF(J16&gt;30, "No", IF(J16&lt;-30, "No", "Yes"))))</f>
        <v>Yes</v>
      </c>
    </row>
    <row r="17" spans="1:11" x14ac:dyDescent="0.2">
      <c r="A17" s="81" t="s">
        <v>862</v>
      </c>
      <c r="B17" s="59" t="s">
        <v>251</v>
      </c>
      <c r="C17" s="80">
        <v>22.688857764000002</v>
      </c>
      <c r="D17" s="9" t="str">
        <f>IF($B17="N/A","N/A",IF(C17&gt;90,"No",IF(C17&lt;50,"No","Yes")))</f>
        <v>No</v>
      </c>
      <c r="E17" s="8">
        <v>22.020764134</v>
      </c>
      <c r="F17" s="9" t="str">
        <f>IF($B17="N/A","N/A",IF(E17&gt;90,"No",IF(E17&lt;50,"No","Yes")))</f>
        <v>No</v>
      </c>
      <c r="G17" s="8">
        <v>21.509647571999999</v>
      </c>
      <c r="H17" s="9" t="str">
        <f>IF($B17="N/A","N/A",IF(G17&gt;90,"No",IF(G17&lt;50,"No","Yes")))</f>
        <v>No</v>
      </c>
      <c r="I17" s="10">
        <v>-2.94</v>
      </c>
      <c r="J17" s="10">
        <v>-2.3199999999999998</v>
      </c>
      <c r="K17" s="9" t="str">
        <f t="shared" si="4"/>
        <v>Yes</v>
      </c>
    </row>
    <row r="18" spans="1:11" x14ac:dyDescent="0.2">
      <c r="A18" s="81" t="s">
        <v>863</v>
      </c>
      <c r="B18" s="59" t="s">
        <v>228</v>
      </c>
      <c r="C18" s="80">
        <v>20.501464194</v>
      </c>
      <c r="D18" s="9" t="str">
        <f t="shared" ref="D18:D23" si="5">IF($B18="N/A","N/A",IF(C18&gt;5,"No",IF(C18&lt;=0,"No","Yes")))</f>
        <v>No</v>
      </c>
      <c r="E18" s="8">
        <v>19.753759793</v>
      </c>
      <c r="F18" s="9" t="str">
        <f t="shared" ref="F18:F23" si="6">IF($B18="N/A","N/A",IF(E18&gt;5,"No",IF(E18&lt;=0,"No","Yes")))</f>
        <v>No</v>
      </c>
      <c r="G18" s="8">
        <v>20.766559347000001</v>
      </c>
      <c r="H18" s="9" t="str">
        <f t="shared" ref="H18:H23" si="7">IF($B18="N/A","N/A",IF(G18&gt;5,"No",IF(G18&lt;=0,"No","Yes")))</f>
        <v>No</v>
      </c>
      <c r="I18" s="10">
        <v>-3.65</v>
      </c>
      <c r="J18" s="10">
        <v>5.1269999999999998</v>
      </c>
      <c r="K18" s="9" t="str">
        <f t="shared" si="4"/>
        <v>Yes</v>
      </c>
    </row>
    <row r="19" spans="1:11" x14ac:dyDescent="0.2">
      <c r="A19" s="81" t="s">
        <v>864</v>
      </c>
      <c r="B19" s="59" t="s">
        <v>228</v>
      </c>
      <c r="C19" s="80">
        <v>5.7264193553</v>
      </c>
      <c r="D19" s="9" t="str">
        <f t="shared" si="5"/>
        <v>No</v>
      </c>
      <c r="E19" s="8">
        <v>5.2654416828999997</v>
      </c>
      <c r="F19" s="9" t="str">
        <f t="shared" si="6"/>
        <v>No</v>
      </c>
      <c r="G19" s="8">
        <v>4.8534527736999999</v>
      </c>
      <c r="H19" s="9" t="str">
        <f t="shared" si="7"/>
        <v>Yes</v>
      </c>
      <c r="I19" s="10">
        <v>-8.0500000000000007</v>
      </c>
      <c r="J19" s="10">
        <v>-7.82</v>
      </c>
      <c r="K19" s="9" t="str">
        <f t="shared" si="4"/>
        <v>Yes</v>
      </c>
    </row>
    <row r="20" spans="1:11" x14ac:dyDescent="0.2">
      <c r="A20" s="81" t="s">
        <v>865</v>
      </c>
      <c r="B20" s="59" t="s">
        <v>228</v>
      </c>
      <c r="C20" s="80">
        <v>0.1127093163</v>
      </c>
      <c r="D20" s="9" t="str">
        <f t="shared" si="5"/>
        <v>Yes</v>
      </c>
      <c r="E20" s="8">
        <v>0.1293899848</v>
      </c>
      <c r="F20" s="9" t="str">
        <f t="shared" si="6"/>
        <v>Yes</v>
      </c>
      <c r="G20" s="8">
        <v>0.17396763649999999</v>
      </c>
      <c r="H20" s="9" t="str">
        <f t="shared" si="7"/>
        <v>Yes</v>
      </c>
      <c r="I20" s="10">
        <v>14.8</v>
      </c>
      <c r="J20" s="10">
        <v>34.450000000000003</v>
      </c>
      <c r="K20" s="9" t="str">
        <f t="shared" si="4"/>
        <v>No</v>
      </c>
    </row>
    <row r="21" spans="1:11" x14ac:dyDescent="0.2">
      <c r="A21" s="81" t="s">
        <v>866</v>
      </c>
      <c r="B21" s="34" t="s">
        <v>217</v>
      </c>
      <c r="C21" s="80">
        <v>2.398856E-4</v>
      </c>
      <c r="D21" s="9" t="str">
        <f t="shared" si="5"/>
        <v>N/A</v>
      </c>
      <c r="E21" s="8">
        <v>1.139046E-4</v>
      </c>
      <c r="F21" s="9" t="str">
        <f t="shared" si="6"/>
        <v>N/A</v>
      </c>
      <c r="G21" s="8">
        <v>6.7766110000000001E-4</v>
      </c>
      <c r="H21" s="9" t="str">
        <f t="shared" si="7"/>
        <v>N/A</v>
      </c>
      <c r="I21" s="10">
        <v>-52.5</v>
      </c>
      <c r="J21" s="10">
        <v>494.9</v>
      </c>
      <c r="K21" s="9" t="str">
        <f t="shared" si="4"/>
        <v>No</v>
      </c>
    </row>
    <row r="22" spans="1:11" x14ac:dyDescent="0.2">
      <c r="A22" s="78" t="s">
        <v>1729</v>
      </c>
      <c r="B22" s="34" t="s">
        <v>217</v>
      </c>
      <c r="C22" s="80">
        <v>3.1246633999999999E-3</v>
      </c>
      <c r="D22" s="9" t="str">
        <f t="shared" si="5"/>
        <v>N/A</v>
      </c>
      <c r="E22" s="8">
        <v>4.9548522000000001E-3</v>
      </c>
      <c r="F22" s="9" t="str">
        <f t="shared" si="6"/>
        <v>N/A</v>
      </c>
      <c r="G22" s="8">
        <v>4.0058517000000002E-3</v>
      </c>
      <c r="H22" s="9" t="str">
        <f t="shared" si="7"/>
        <v>N/A</v>
      </c>
      <c r="I22" s="10">
        <v>58.57</v>
      </c>
      <c r="J22" s="10">
        <v>-19.2</v>
      </c>
      <c r="K22" s="9" t="str">
        <f t="shared" si="4"/>
        <v>Yes</v>
      </c>
    </row>
    <row r="23" spans="1:11" x14ac:dyDescent="0.2">
      <c r="A23" s="81" t="s">
        <v>867</v>
      </c>
      <c r="B23" s="34" t="s">
        <v>217</v>
      </c>
      <c r="C23" s="80">
        <v>5.4767722800000002E-2</v>
      </c>
      <c r="D23" s="9" t="str">
        <f t="shared" si="5"/>
        <v>N/A</v>
      </c>
      <c r="E23" s="8">
        <v>5.76813137E-2</v>
      </c>
      <c r="F23" s="9" t="str">
        <f t="shared" si="6"/>
        <v>N/A</v>
      </c>
      <c r="G23" s="8">
        <v>1.9362527399999999E-2</v>
      </c>
      <c r="H23" s="9" t="str">
        <f t="shared" si="7"/>
        <v>N/A</v>
      </c>
      <c r="I23" s="10">
        <v>5.32</v>
      </c>
      <c r="J23" s="10">
        <v>-66.400000000000006</v>
      </c>
      <c r="K23" s="9" t="str">
        <f t="shared" si="4"/>
        <v>No</v>
      </c>
    </row>
    <row r="24" spans="1:11" x14ac:dyDescent="0.2">
      <c r="A24" s="81" t="s">
        <v>868</v>
      </c>
      <c r="B24" s="34" t="s">
        <v>236</v>
      </c>
      <c r="C24" s="80">
        <v>2.8219339808999999</v>
      </c>
      <c r="D24" s="9" t="str">
        <f>IF($B24="N/A","N/A",IF(C24&gt;10,"No",IF(C24&lt;1,"No","Yes")))</f>
        <v>Yes</v>
      </c>
      <c r="E24" s="8">
        <v>2.8859451118999999</v>
      </c>
      <c r="F24" s="9" t="str">
        <f>IF($B24="N/A","N/A",IF(E24&gt;10,"No",IF(E24&lt;1,"No","Yes")))</f>
        <v>Yes</v>
      </c>
      <c r="G24" s="8">
        <v>2.9295618795</v>
      </c>
      <c r="H24" s="9" t="str">
        <f>IF($B24="N/A","N/A",IF(G24&gt;10,"No",IF(G24&lt;1,"No","Yes")))</f>
        <v>Yes</v>
      </c>
      <c r="I24" s="10">
        <v>2.2679999999999998</v>
      </c>
      <c r="J24" s="10">
        <v>1.5109999999999999</v>
      </c>
      <c r="K24" s="9" t="str">
        <f t="shared" si="4"/>
        <v>Yes</v>
      </c>
    </row>
    <row r="25" spans="1:11" x14ac:dyDescent="0.2">
      <c r="A25" s="81" t="s">
        <v>869</v>
      </c>
      <c r="B25" s="84" t="s">
        <v>243</v>
      </c>
      <c r="C25" s="80">
        <v>22.470414265999999</v>
      </c>
      <c r="D25" s="9" t="str">
        <f>IF($B25="N/A","N/A",IF(C25&gt;10,"No",IF(C25&lt;=0,"No","Yes")))</f>
        <v>No</v>
      </c>
      <c r="E25" s="8">
        <v>22.679577226999999</v>
      </c>
      <c r="F25" s="9" t="str">
        <f>IF($B25="N/A","N/A",IF(E25&gt;10,"No",IF(E25&lt;=0,"No","Yes")))</f>
        <v>No</v>
      </c>
      <c r="G25" s="8">
        <v>22.620235803</v>
      </c>
      <c r="H25" s="9" t="str">
        <f>IF($B25="N/A","N/A",IF(G25&gt;10,"No",IF(G25&lt;=0,"No","Yes")))</f>
        <v>No</v>
      </c>
      <c r="I25" s="10">
        <v>0.93079999999999996</v>
      </c>
      <c r="J25" s="10">
        <v>-0.26200000000000001</v>
      </c>
      <c r="K25" s="9" t="str">
        <f t="shared" si="4"/>
        <v>Yes</v>
      </c>
    </row>
    <row r="26" spans="1:11" x14ac:dyDescent="0.2">
      <c r="A26" s="81" t="s">
        <v>870</v>
      </c>
      <c r="B26" s="59" t="s">
        <v>252</v>
      </c>
      <c r="C26" s="80">
        <v>12.194122052999999</v>
      </c>
      <c r="D26" s="9" t="str">
        <f>IF($B26="N/A","N/A",IF(C26&gt;=5,"No",IF(C26&lt;0,"No","Yes")))</f>
        <v>No</v>
      </c>
      <c r="E26" s="8">
        <v>13.592184682999999</v>
      </c>
      <c r="F26" s="9" t="str">
        <f>IF($B26="N/A","N/A",IF(E26&gt;=5,"No",IF(E26&lt;0,"No","Yes")))</f>
        <v>No</v>
      </c>
      <c r="G26" s="8">
        <v>13.263134561999999</v>
      </c>
      <c r="H26" s="9" t="str">
        <f>IF($B26="N/A","N/A",IF(G26&gt;=5,"No",IF(G26&lt;0,"No","Yes")))</f>
        <v>No</v>
      </c>
      <c r="I26" s="10">
        <v>11.47</v>
      </c>
      <c r="J26" s="10">
        <v>-2.42</v>
      </c>
      <c r="K26" s="9" t="str">
        <f t="shared" si="4"/>
        <v>Yes</v>
      </c>
    </row>
    <row r="27" spans="1:11" x14ac:dyDescent="0.2">
      <c r="A27" s="81" t="s">
        <v>14</v>
      </c>
      <c r="B27" s="59" t="s">
        <v>253</v>
      </c>
      <c r="C27" s="80">
        <v>3.0754559999999998E-4</v>
      </c>
      <c r="D27" s="9" t="str">
        <f>IF($B27="N/A","N/A",IF(C27&gt;15,"No",IF(C27&lt;=0,"No","Yes")))</f>
        <v>Yes</v>
      </c>
      <c r="E27" s="8">
        <v>7.8594210000000001E-4</v>
      </c>
      <c r="F27" s="9" t="str">
        <f>IF($B27="N/A","N/A",IF(E27&gt;15,"No",IF(E27&lt;=0,"No","Yes")))</f>
        <v>Yes</v>
      </c>
      <c r="G27" s="8">
        <v>0.11255732860000001</v>
      </c>
      <c r="H27" s="9" t="str">
        <f>IF($B27="N/A","N/A",IF(G27&gt;15,"No",IF(G27&lt;=0,"No","Yes")))</f>
        <v>Yes</v>
      </c>
      <c r="I27" s="10">
        <v>155.6</v>
      </c>
      <c r="J27" s="10">
        <v>14221</v>
      </c>
      <c r="K27" s="9" t="str">
        <f>IF(J27="Div by 0", "N/A", IF(J27="N/A","N/A", IF(J27&gt;30, "No", IF(J27&lt;-30, "No", "Yes"))))</f>
        <v>No</v>
      </c>
    </row>
    <row r="28" spans="1:11" x14ac:dyDescent="0.2">
      <c r="A28" s="81" t="s">
        <v>871</v>
      </c>
      <c r="B28" s="34" t="s">
        <v>217</v>
      </c>
      <c r="C28" s="83">
        <v>1193.72</v>
      </c>
      <c r="D28" s="9" t="str">
        <f>IF($B28="N/A","N/A",IF(C28&gt;15,"No",IF(C28&lt;-15,"No","Yes")))</f>
        <v>N/A</v>
      </c>
      <c r="E28" s="36">
        <v>539.71014492999996</v>
      </c>
      <c r="F28" s="9" t="str">
        <f>IF($B28="N/A","N/A",IF(E28&gt;15,"No",IF(E28&lt;-15,"No","Yes")))</f>
        <v>N/A</v>
      </c>
      <c r="G28" s="36">
        <v>75.076859584000005</v>
      </c>
      <c r="H28" s="9" t="str">
        <f>IF($B28="N/A","N/A",IF(G28&gt;15,"No",IF(G28&lt;-15,"No","Yes")))</f>
        <v>N/A</v>
      </c>
      <c r="I28" s="10">
        <v>-54.8</v>
      </c>
      <c r="J28" s="10">
        <v>-86.1</v>
      </c>
      <c r="K28" s="9" t="str">
        <f>IF(J28="Div by 0", "N/A", IF(J28="N/A","N/A", IF(J28&gt;30, "No", IF(J28&lt;-30, "No", "Yes"))))</f>
        <v>No</v>
      </c>
    </row>
    <row r="29" spans="1:11" x14ac:dyDescent="0.2">
      <c r="A29" s="81" t="s">
        <v>377</v>
      </c>
      <c r="B29" s="34" t="s">
        <v>254</v>
      </c>
      <c r="C29" s="80">
        <v>15.17022865</v>
      </c>
      <c r="D29" s="9" t="str">
        <f>IF($B29="N/A","N/A",IF(C29&gt;35,"No",IF(C29&lt;10,"No","Yes")))</f>
        <v>Yes</v>
      </c>
      <c r="E29" s="8">
        <v>14.699360642</v>
      </c>
      <c r="F29" s="9" t="str">
        <f>IF($B29="N/A","N/A",IF(E29&gt;35,"No",IF(E29&lt;10,"No","Yes")))</f>
        <v>Yes</v>
      </c>
      <c r="G29" s="8">
        <v>14.341998415000001</v>
      </c>
      <c r="H29" s="9" t="str">
        <f>IF($B29="N/A","N/A",IF(G29&gt;35,"No",IF(G29&lt;10,"No","Yes")))</f>
        <v>Yes</v>
      </c>
      <c r="I29" s="10">
        <v>-3.1</v>
      </c>
      <c r="J29" s="10">
        <v>-2.4300000000000002</v>
      </c>
      <c r="K29" s="9" t="str">
        <f t="shared" ref="K29:K54" si="8">IF(J29="Div by 0", "N/A", IF(J29="N/A","N/A", IF(J29&gt;30, "No", IF(J29&lt;-30, "No", "Yes"))))</f>
        <v>Yes</v>
      </c>
    </row>
    <row r="30" spans="1:11" x14ac:dyDescent="0.2">
      <c r="A30" s="81" t="s">
        <v>378</v>
      </c>
      <c r="B30" s="34" t="s">
        <v>255</v>
      </c>
      <c r="C30" s="80">
        <v>5.1012344818999997</v>
      </c>
      <c r="D30" s="9" t="str">
        <f>IF($B30="N/A","N/A",IF(C30&gt;20,"No",IF(C30&lt;2,"No","Yes")))</f>
        <v>Yes</v>
      </c>
      <c r="E30" s="8">
        <v>4.9128156739</v>
      </c>
      <c r="F30" s="9" t="str">
        <f>IF($B30="N/A","N/A",IF(E30&gt;20,"No",IF(E30&lt;2,"No","Yes")))</f>
        <v>Yes</v>
      </c>
      <c r="G30" s="8">
        <v>4.5826233148000002</v>
      </c>
      <c r="H30" s="9" t="str">
        <f>IF($B30="N/A","N/A",IF(G30&gt;20,"No",IF(G30&lt;2,"No","Yes")))</f>
        <v>Yes</v>
      </c>
      <c r="I30" s="10">
        <v>-3.69</v>
      </c>
      <c r="J30" s="10">
        <v>-6.72</v>
      </c>
      <c r="K30" s="9" t="str">
        <f t="shared" si="8"/>
        <v>Yes</v>
      </c>
    </row>
    <row r="31" spans="1:11" x14ac:dyDescent="0.2">
      <c r="A31" s="81" t="s">
        <v>379</v>
      </c>
      <c r="B31" s="34" t="s">
        <v>256</v>
      </c>
      <c r="C31" s="80">
        <v>0.98588667029999999</v>
      </c>
      <c r="D31" s="9" t="str">
        <f>IF($B31="N/A","N/A",IF(C31&gt;8,"No",IF(C31&lt;0.5,"No","Yes")))</f>
        <v>Yes</v>
      </c>
      <c r="E31" s="8">
        <v>1.0181993429</v>
      </c>
      <c r="F31" s="9" t="str">
        <f>IF($B31="N/A","N/A",IF(E31&gt;8,"No",IF(E31&lt;0.5,"No","Yes")))</f>
        <v>Yes</v>
      </c>
      <c r="G31" s="8">
        <v>1.0545336322000001</v>
      </c>
      <c r="H31" s="9" t="str">
        <f>IF($B31="N/A","N/A",IF(G31&gt;8,"No",IF(G31&lt;0.5,"No","Yes")))</f>
        <v>Yes</v>
      </c>
      <c r="I31" s="10">
        <v>3.278</v>
      </c>
      <c r="J31" s="10">
        <v>3.5680000000000001</v>
      </c>
      <c r="K31" s="9" t="str">
        <f t="shared" si="8"/>
        <v>Yes</v>
      </c>
    </row>
    <row r="32" spans="1:11" x14ac:dyDescent="0.2">
      <c r="A32" s="81" t="s">
        <v>380</v>
      </c>
      <c r="B32" s="34" t="s">
        <v>257</v>
      </c>
      <c r="C32" s="80">
        <v>7.9366205079999999</v>
      </c>
      <c r="D32" s="9" t="str">
        <f>IF($B32="N/A","N/A",IF(C32&gt;25,"No",IF(C32&lt;3,"No","Yes")))</f>
        <v>Yes</v>
      </c>
      <c r="E32" s="8">
        <v>8.1242831837999994</v>
      </c>
      <c r="F32" s="9" t="str">
        <f>IF($B32="N/A","N/A",IF(E32&gt;25,"No",IF(E32&lt;3,"No","Yes")))</f>
        <v>Yes</v>
      </c>
      <c r="G32" s="8">
        <v>7.8358066415999996</v>
      </c>
      <c r="H32" s="9" t="str">
        <f>IF($B32="N/A","N/A",IF(G32&gt;25,"No",IF(G32&lt;3,"No","Yes")))</f>
        <v>Yes</v>
      </c>
      <c r="I32" s="10">
        <v>2.3650000000000002</v>
      </c>
      <c r="J32" s="10">
        <v>-3.55</v>
      </c>
      <c r="K32" s="9" t="str">
        <f t="shared" si="8"/>
        <v>Yes</v>
      </c>
    </row>
    <row r="33" spans="1:11" x14ac:dyDescent="0.2">
      <c r="A33" s="81" t="s">
        <v>381</v>
      </c>
      <c r="B33" s="34" t="s">
        <v>258</v>
      </c>
      <c r="C33" s="80">
        <v>3.3111590895999998</v>
      </c>
      <c r="D33" s="9" t="str">
        <f>IF($B33="N/A","N/A",IF(C33&gt;25,"No",IF(C33&lt;2,"No","Yes")))</f>
        <v>Yes</v>
      </c>
      <c r="E33" s="8">
        <v>4.7420156544000003</v>
      </c>
      <c r="F33" s="9" t="str">
        <f>IF($B33="N/A","N/A",IF(E33&gt;25,"No",IF(E33&lt;2,"No","Yes")))</f>
        <v>Yes</v>
      </c>
      <c r="G33" s="8">
        <v>4.4537037486999997</v>
      </c>
      <c r="H33" s="9" t="str">
        <f>IF($B33="N/A","N/A",IF(G33&gt;25,"No",IF(G33&lt;2,"No","Yes")))</f>
        <v>Yes</v>
      </c>
      <c r="I33" s="10">
        <v>43.21</v>
      </c>
      <c r="J33" s="10">
        <v>-6.08</v>
      </c>
      <c r="K33" s="9" t="str">
        <f t="shared" si="8"/>
        <v>Yes</v>
      </c>
    </row>
    <row r="34" spans="1:11" x14ac:dyDescent="0.2">
      <c r="A34" s="81" t="s">
        <v>382</v>
      </c>
      <c r="B34" s="34" t="s">
        <v>259</v>
      </c>
      <c r="C34" s="80">
        <v>0.49176543550000001</v>
      </c>
      <c r="D34" s="9" t="str">
        <f>IF($B34="N/A","N/A",IF(C34&gt;25,"No",IF(C34&lt;=0,"No","Yes")))</f>
        <v>Yes</v>
      </c>
      <c r="E34" s="8">
        <v>0.49448285749999998</v>
      </c>
      <c r="F34" s="9" t="str">
        <f>IF($B34="N/A","N/A",IF(E34&gt;25,"No",IF(E34&lt;=0,"No","Yes")))</f>
        <v>Yes</v>
      </c>
      <c r="G34" s="8">
        <v>0.50330001849999995</v>
      </c>
      <c r="H34" s="9" t="str">
        <f>IF($B34="N/A","N/A",IF(G34&gt;25,"No",IF(G34&lt;=0,"No","Yes")))</f>
        <v>Yes</v>
      </c>
      <c r="I34" s="10">
        <v>0.55259999999999998</v>
      </c>
      <c r="J34" s="10">
        <v>1.7829999999999999</v>
      </c>
      <c r="K34" s="9" t="str">
        <f t="shared" si="8"/>
        <v>Yes</v>
      </c>
    </row>
    <row r="35" spans="1:11" x14ac:dyDescent="0.2">
      <c r="A35" s="81" t="s">
        <v>383</v>
      </c>
      <c r="B35" s="34" t="s">
        <v>260</v>
      </c>
      <c r="C35" s="80">
        <v>22.907737977</v>
      </c>
      <c r="D35" s="9" t="str">
        <f>IF($B35="N/A","N/A",IF(C35&gt;20,"No",IF(C35&lt;4,"No","Yes")))</f>
        <v>No</v>
      </c>
      <c r="E35" s="8">
        <v>22.852586997</v>
      </c>
      <c r="F35" s="9" t="str">
        <f>IF($B35="N/A","N/A",IF(E35&gt;20,"No",IF(E35&lt;4,"No","Yes")))</f>
        <v>No</v>
      </c>
      <c r="G35" s="8">
        <v>22.764386349999999</v>
      </c>
      <c r="H35" s="9" t="str">
        <f>IF($B35="N/A","N/A",IF(G35&gt;20,"No",IF(G35&lt;4,"No","Yes")))</f>
        <v>No</v>
      </c>
      <c r="I35" s="10">
        <v>-0.24099999999999999</v>
      </c>
      <c r="J35" s="10">
        <v>-0.38600000000000001</v>
      </c>
      <c r="K35" s="9" t="str">
        <f t="shared" si="8"/>
        <v>Yes</v>
      </c>
    </row>
    <row r="36" spans="1:11" x14ac:dyDescent="0.2">
      <c r="A36" s="81" t="s">
        <v>384</v>
      </c>
      <c r="B36" s="34" t="s">
        <v>261</v>
      </c>
      <c r="C36" s="80">
        <v>1.730227016</v>
      </c>
      <c r="D36" s="9" t="str">
        <f>IF($B36="N/A","N/A",IF(C36&gt;=3,"No",IF(C36&lt;0,"No","Yes")))</f>
        <v>Yes</v>
      </c>
      <c r="E36" s="8">
        <v>1.0587437E-2</v>
      </c>
      <c r="F36" s="9" t="str">
        <f>IF($B36="N/A","N/A",IF(E36&gt;=3,"No",IF(E36&lt;0,"No","Yes")))</f>
        <v>Yes</v>
      </c>
      <c r="G36" s="8">
        <v>7.3231123000000002E-3</v>
      </c>
      <c r="H36" s="9" t="str">
        <f>IF($B36="N/A","N/A",IF(G36&gt;=3,"No",IF(G36&lt;0,"No","Yes")))</f>
        <v>Yes</v>
      </c>
      <c r="I36" s="10">
        <v>-99.4</v>
      </c>
      <c r="J36" s="10">
        <v>-30.8</v>
      </c>
      <c r="K36" s="9" t="str">
        <f t="shared" si="8"/>
        <v>No</v>
      </c>
    </row>
    <row r="37" spans="1:11" x14ac:dyDescent="0.2">
      <c r="A37" s="81" t="s">
        <v>385</v>
      </c>
      <c r="B37" s="34" t="s">
        <v>262</v>
      </c>
      <c r="C37" s="80">
        <v>13.100329806</v>
      </c>
      <c r="D37" s="9" t="str">
        <f>IF($B37="N/A","N/A",IF(C37&gt;=25,"No",IF(C37&lt;0,"No","Yes")))</f>
        <v>Yes</v>
      </c>
      <c r="E37" s="8">
        <v>15.293418943000001</v>
      </c>
      <c r="F37" s="9" t="str">
        <f>IF($B37="N/A","N/A",IF(E37&gt;=25,"No",IF(E37&lt;0,"No","Yes")))</f>
        <v>Yes</v>
      </c>
      <c r="G37" s="8">
        <v>15.177002629</v>
      </c>
      <c r="H37" s="9" t="str">
        <f>IF($B37="N/A","N/A",IF(G37&gt;=25,"No",IF(G37&lt;0,"No","Yes")))</f>
        <v>Yes</v>
      </c>
      <c r="I37" s="10">
        <v>16.739999999999998</v>
      </c>
      <c r="J37" s="10">
        <v>-0.76100000000000001</v>
      </c>
      <c r="K37" s="9" t="str">
        <f t="shared" si="8"/>
        <v>Yes</v>
      </c>
    </row>
    <row r="38" spans="1:11" x14ac:dyDescent="0.2">
      <c r="A38" s="81" t="s">
        <v>386</v>
      </c>
      <c r="B38" s="34" t="s">
        <v>225</v>
      </c>
      <c r="C38" s="80">
        <v>4.9779455964999997</v>
      </c>
      <c r="D38" s="9" t="str">
        <f>IF($B38="N/A","N/A",IF(C38&gt;3,"Yes","No"))</f>
        <v>Yes</v>
      </c>
      <c r="E38" s="8">
        <v>5.1048930817000002</v>
      </c>
      <c r="F38" s="9" t="str">
        <f>IF($B38="N/A","N/A",IF(E38&gt;3,"Yes","No"))</f>
        <v>Yes</v>
      </c>
      <c r="G38" s="8">
        <v>4.9942915247000004</v>
      </c>
      <c r="H38" s="9" t="str">
        <f>IF($B38="N/A","N/A",IF(G38&gt;3,"Yes","No"))</f>
        <v>Yes</v>
      </c>
      <c r="I38" s="10">
        <v>2.5499999999999998</v>
      </c>
      <c r="J38" s="10">
        <v>-2.17</v>
      </c>
      <c r="K38" s="9" t="str">
        <f t="shared" si="8"/>
        <v>Yes</v>
      </c>
    </row>
    <row r="39" spans="1:11" x14ac:dyDescent="0.2">
      <c r="A39" s="81" t="s">
        <v>387</v>
      </c>
      <c r="B39" s="34" t="s">
        <v>224</v>
      </c>
      <c r="C39" s="80">
        <v>0.51950604980000004</v>
      </c>
      <c r="D39" s="9" t="str">
        <f>IF($B39="N/A","N/A",IF(C39&gt;1,"Yes","No"))</f>
        <v>No</v>
      </c>
      <c r="E39" s="8">
        <v>0.53653075829999997</v>
      </c>
      <c r="F39" s="9" t="str">
        <f>IF($B39="N/A","N/A",IF(E39&gt;1,"Yes","No"))</f>
        <v>No</v>
      </c>
      <c r="G39" s="8">
        <v>0.5633713991</v>
      </c>
      <c r="H39" s="9" t="str">
        <f>IF($B39="N/A","N/A",IF(G39&gt;1,"Yes","No"))</f>
        <v>No</v>
      </c>
      <c r="I39" s="10">
        <v>3.2770000000000001</v>
      </c>
      <c r="J39" s="10">
        <v>5.0030000000000001</v>
      </c>
      <c r="K39" s="9" t="str">
        <f t="shared" si="8"/>
        <v>Yes</v>
      </c>
    </row>
    <row r="40" spans="1:11" x14ac:dyDescent="0.2">
      <c r="A40" s="81" t="s">
        <v>388</v>
      </c>
      <c r="B40" s="34" t="s">
        <v>217</v>
      </c>
      <c r="C40" s="80">
        <v>2.4788176000000001E-3</v>
      </c>
      <c r="D40" s="9" t="str">
        <f>IF($B40="N/A","N/A",IF(C40&gt;15,"No",IF(C40&lt;-15,"No","Yes")))</f>
        <v>N/A</v>
      </c>
      <c r="E40" s="8">
        <v>1.9705503999999999E-3</v>
      </c>
      <c r="F40" s="9" t="str">
        <f>IF($B40="N/A","N/A",IF(E40&gt;15,"No",IF(E40&lt;-15,"No","Yes")))</f>
        <v>N/A</v>
      </c>
      <c r="G40" s="8">
        <v>8.8533150000000001E-4</v>
      </c>
      <c r="H40" s="9" t="str">
        <f>IF($B40="N/A","N/A",IF(G40&gt;15,"No",IF(G40&lt;-15,"No","Yes")))</f>
        <v>N/A</v>
      </c>
      <c r="I40" s="10">
        <v>-20.5</v>
      </c>
      <c r="J40" s="10">
        <v>-55.1</v>
      </c>
      <c r="K40" s="9" t="str">
        <f t="shared" si="8"/>
        <v>No</v>
      </c>
    </row>
    <row r="41" spans="1:11" x14ac:dyDescent="0.2">
      <c r="A41" s="81" t="s">
        <v>389</v>
      </c>
      <c r="B41" s="34" t="s">
        <v>217</v>
      </c>
      <c r="C41" s="80">
        <v>4.4286569999999999E-4</v>
      </c>
      <c r="D41" s="9" t="str">
        <f>IF($B41="N/A","N/A",IF(C41&gt;15,"No",IF(C41&lt;-15,"No","Yes")))</f>
        <v>N/A</v>
      </c>
      <c r="E41" s="8">
        <v>4.1005669999999997E-4</v>
      </c>
      <c r="F41" s="9" t="str">
        <f>IF($B41="N/A","N/A",IF(E41&gt;15,"No",IF(E41&lt;-15,"No","Yes")))</f>
        <v>N/A</v>
      </c>
      <c r="G41" s="8">
        <v>3.0057549999999998E-4</v>
      </c>
      <c r="H41" s="9" t="str">
        <f>IF($B41="N/A","N/A",IF(G41&gt;15,"No",IF(G41&lt;-15,"No","Yes")))</f>
        <v>N/A</v>
      </c>
      <c r="I41" s="10">
        <v>-7.41</v>
      </c>
      <c r="J41" s="10">
        <v>-26.7</v>
      </c>
      <c r="K41" s="9" t="str">
        <f t="shared" si="8"/>
        <v>Yes</v>
      </c>
    </row>
    <row r="42" spans="1:11" x14ac:dyDescent="0.2">
      <c r="A42" s="81" t="s">
        <v>390</v>
      </c>
      <c r="B42" s="34" t="s">
        <v>263</v>
      </c>
      <c r="C42" s="80">
        <v>0</v>
      </c>
      <c r="D42" s="9" t="str">
        <f>IF($B42="N/A","N/A",IF(C42&gt;0,"Yes","No"))</f>
        <v>No</v>
      </c>
      <c r="E42" s="8">
        <v>0</v>
      </c>
      <c r="F42" s="9" t="str">
        <f>IF($B42="N/A","N/A",IF(E42&gt;0,"Yes","No"))</f>
        <v>No</v>
      </c>
      <c r="G42" s="8">
        <v>0</v>
      </c>
      <c r="H42" s="9" t="str">
        <f>IF($B42="N/A","N/A",IF(G42&gt;0,"Yes","No"))</f>
        <v>No</v>
      </c>
      <c r="I42" s="10" t="s">
        <v>1743</v>
      </c>
      <c r="J42" s="10" t="s">
        <v>1743</v>
      </c>
      <c r="K42" s="9" t="str">
        <f t="shared" si="8"/>
        <v>N/A</v>
      </c>
    </row>
    <row r="43" spans="1:11" x14ac:dyDescent="0.2">
      <c r="A43" s="81" t="s">
        <v>391</v>
      </c>
      <c r="B43" s="34" t="s">
        <v>263</v>
      </c>
      <c r="C43" s="80">
        <v>12.715910091</v>
      </c>
      <c r="D43" s="9" t="str">
        <f>IF($B43="N/A","N/A",IF(C43&gt;0,"Yes","No"))</f>
        <v>Yes</v>
      </c>
      <c r="E43" s="8">
        <v>10.618282402</v>
      </c>
      <c r="F43" s="9" t="str">
        <f>IF($B43="N/A","N/A",IF(E43&gt;0,"Yes","No"))</f>
        <v>Yes</v>
      </c>
      <c r="G43" s="8">
        <v>11.114489701</v>
      </c>
      <c r="H43" s="9" t="str">
        <f>IF($B43="N/A","N/A",IF(G43&gt;0,"Yes","No"))</f>
        <v>Yes</v>
      </c>
      <c r="I43" s="10">
        <v>-16.5</v>
      </c>
      <c r="J43" s="10">
        <v>4.673</v>
      </c>
      <c r="K43" s="9" t="str">
        <f t="shared" si="8"/>
        <v>Yes</v>
      </c>
    </row>
    <row r="44" spans="1:11" x14ac:dyDescent="0.2">
      <c r="A44" s="81" t="s">
        <v>392</v>
      </c>
      <c r="B44" s="34" t="s">
        <v>263</v>
      </c>
      <c r="C44" s="80">
        <v>0</v>
      </c>
      <c r="D44" s="9" t="str">
        <f>IF($B44="N/A","N/A",IF(C44&gt;0,"Yes","No"))</f>
        <v>No</v>
      </c>
      <c r="E44" s="8">
        <v>0</v>
      </c>
      <c r="F44" s="9" t="str">
        <f>IF($B44="N/A","N/A",IF(E44&gt;0,"Yes","No"))</f>
        <v>No</v>
      </c>
      <c r="G44" s="8">
        <v>0</v>
      </c>
      <c r="H44" s="9" t="str">
        <f>IF($B44="N/A","N/A",IF(G44&gt;0,"Yes","No"))</f>
        <v>No</v>
      </c>
      <c r="I44" s="10" t="s">
        <v>1743</v>
      </c>
      <c r="J44" s="10" t="s">
        <v>1743</v>
      </c>
      <c r="K44" s="9" t="str">
        <f t="shared" si="8"/>
        <v>N/A</v>
      </c>
    </row>
    <row r="45" spans="1:11" x14ac:dyDescent="0.2">
      <c r="A45" s="81" t="s">
        <v>393</v>
      </c>
      <c r="B45" s="34" t="s">
        <v>224</v>
      </c>
      <c r="C45" s="80">
        <v>0</v>
      </c>
      <c r="D45" s="9" t="str">
        <f>IF($B45="N/A","N/A",IF(C45&gt;1,"Yes","No"))</f>
        <v>No</v>
      </c>
      <c r="E45" s="8">
        <v>0</v>
      </c>
      <c r="F45" s="9" t="str">
        <f>IF($B45="N/A","N/A",IF(E45&gt;1,"Yes","No"))</f>
        <v>No</v>
      </c>
      <c r="G45" s="8">
        <v>0</v>
      </c>
      <c r="H45" s="9" t="str">
        <f>IF($B45="N/A","N/A",IF(G45&gt;1,"Yes","No"))</f>
        <v>No</v>
      </c>
      <c r="I45" s="10" t="s">
        <v>1743</v>
      </c>
      <c r="J45" s="10" t="s">
        <v>1743</v>
      </c>
      <c r="K45" s="9" t="str">
        <f t="shared" si="8"/>
        <v>N/A</v>
      </c>
    </row>
    <row r="46" spans="1:11" x14ac:dyDescent="0.2">
      <c r="A46" s="81" t="s">
        <v>394</v>
      </c>
      <c r="B46" s="34" t="s">
        <v>263</v>
      </c>
      <c r="C46" s="80">
        <v>0.19964015930000001</v>
      </c>
      <c r="D46" s="9" t="str">
        <f>IF($B46="N/A","N/A",IF(C46&gt;0,"Yes","No"))</f>
        <v>Yes</v>
      </c>
      <c r="E46" s="8">
        <v>0.20120117009999999</v>
      </c>
      <c r="F46" s="9" t="str">
        <f>IF($B46="N/A","N/A",IF(E46&gt;0,"Yes","No"))</f>
        <v>Yes</v>
      </c>
      <c r="G46" s="8">
        <v>0.23263997489999999</v>
      </c>
      <c r="H46" s="9" t="str">
        <f>IF($B46="N/A","N/A",IF(G46&gt;0,"Yes","No"))</f>
        <v>Yes</v>
      </c>
      <c r="I46" s="10">
        <v>0.78190000000000004</v>
      </c>
      <c r="J46" s="10">
        <v>15.63</v>
      </c>
      <c r="K46" s="9" t="str">
        <f t="shared" si="8"/>
        <v>Yes</v>
      </c>
    </row>
    <row r="47" spans="1:11" x14ac:dyDescent="0.2">
      <c r="A47" s="81" t="s">
        <v>395</v>
      </c>
      <c r="B47" s="34" t="s">
        <v>217</v>
      </c>
      <c r="C47" s="80">
        <v>7.7009421499999994E-2</v>
      </c>
      <c r="D47" s="9" t="str">
        <f>IF($B47="N/A","N/A",IF(C47&gt;15,"No",IF(C47&lt;-15,"No","Yes")))</f>
        <v>N/A</v>
      </c>
      <c r="E47" s="8">
        <v>7.9021349500000004E-2</v>
      </c>
      <c r="F47" s="9" t="str">
        <f>IF($B47="N/A","N/A",IF(E47&gt;15,"No",IF(E47&lt;-15,"No","Yes")))</f>
        <v>N/A</v>
      </c>
      <c r="G47" s="8">
        <v>7.1028724000000001E-2</v>
      </c>
      <c r="H47" s="9" t="str">
        <f>IF($B47="N/A","N/A",IF(G47&gt;15,"No",IF(G47&lt;-15,"No","Yes")))</f>
        <v>N/A</v>
      </c>
      <c r="I47" s="10">
        <v>2.613</v>
      </c>
      <c r="J47" s="10">
        <v>-10.1</v>
      </c>
      <c r="K47" s="9" t="str">
        <f t="shared" si="8"/>
        <v>Yes</v>
      </c>
    </row>
    <row r="48" spans="1:11" x14ac:dyDescent="0.2">
      <c r="A48" s="81" t="s">
        <v>396</v>
      </c>
      <c r="B48" s="34" t="s">
        <v>217</v>
      </c>
      <c r="C48" s="80">
        <v>0.55216739390000003</v>
      </c>
      <c r="D48" s="9" t="str">
        <f>IF($B48="N/A","N/A",IF(C48&gt;15,"No",IF(C48&lt;-15,"No","Yes")))</f>
        <v>N/A</v>
      </c>
      <c r="E48" s="8">
        <v>0.61054030329999998</v>
      </c>
      <c r="F48" s="9" t="str">
        <f>IF($B48="N/A","N/A",IF(E48&gt;15,"No",IF(E48&lt;-15,"No","Yes")))</f>
        <v>N/A</v>
      </c>
      <c r="G48" s="8">
        <v>0.66624473149999996</v>
      </c>
      <c r="H48" s="9" t="str">
        <f>IF($B48="N/A","N/A",IF(G48&gt;15,"No",IF(G48&lt;-15,"No","Yes")))</f>
        <v>N/A</v>
      </c>
      <c r="I48" s="10">
        <v>10.57</v>
      </c>
      <c r="J48" s="10">
        <v>9.1240000000000006</v>
      </c>
      <c r="K48" s="9" t="str">
        <f t="shared" si="8"/>
        <v>Yes</v>
      </c>
    </row>
    <row r="49" spans="1:11" x14ac:dyDescent="0.2">
      <c r="A49" s="81" t="s">
        <v>397</v>
      </c>
      <c r="B49" s="34" t="s">
        <v>217</v>
      </c>
      <c r="C49" s="80">
        <v>1.1068074545</v>
      </c>
      <c r="D49" s="9" t="str">
        <f>IF($B49="N/A","N/A",IF(C49&gt;15,"No",IF(C49&lt;-15,"No","Yes")))</f>
        <v>N/A</v>
      </c>
      <c r="E49" s="8">
        <v>1.1752225953</v>
      </c>
      <c r="F49" s="9" t="str">
        <f>IF($B49="N/A","N/A",IF(E49&gt;15,"No",IF(E49&lt;-15,"No","Yes")))</f>
        <v>N/A</v>
      </c>
      <c r="G49" s="8">
        <v>1.2464101037999999</v>
      </c>
      <c r="H49" s="9" t="str">
        <f>IF($B49="N/A","N/A",IF(G49&gt;15,"No",IF(G49&lt;-15,"No","Yes")))</f>
        <v>N/A</v>
      </c>
      <c r="I49" s="10">
        <v>6.181</v>
      </c>
      <c r="J49" s="10">
        <v>6.0570000000000004</v>
      </c>
      <c r="K49" s="9" t="str">
        <f t="shared" si="8"/>
        <v>Yes</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1.4395595060999999</v>
      </c>
      <c r="D51" s="9" t="str">
        <f>IF($B51="N/A","N/A",IF(C51&gt;15,"No",IF(C51&lt;-15,"No","Yes")))</f>
        <v>N/A</v>
      </c>
      <c r="E51" s="8">
        <v>1.9021164963999999</v>
      </c>
      <c r="F51" s="9" t="str">
        <f>IF($B51="N/A","N/A",IF(E51&gt;15,"No",IF(E51&lt;-15,"No","Yes")))</f>
        <v>N/A</v>
      </c>
      <c r="G51" s="8">
        <v>2.0222337339999998</v>
      </c>
      <c r="H51" s="9" t="str">
        <f>IF($B51="N/A","N/A",IF(G51&gt;15,"No",IF(G51&lt;-15,"No","Yes")))</f>
        <v>N/A</v>
      </c>
      <c r="I51" s="10">
        <v>32.130000000000003</v>
      </c>
      <c r="J51" s="10">
        <v>6.3150000000000004</v>
      </c>
      <c r="K51" s="9" t="str">
        <f t="shared" si="8"/>
        <v>Yes</v>
      </c>
    </row>
    <row r="52" spans="1:11" x14ac:dyDescent="0.2">
      <c r="A52" s="81" t="s">
        <v>400</v>
      </c>
      <c r="B52" s="34" t="s">
        <v>224</v>
      </c>
      <c r="C52" s="80">
        <v>7.2834059273999996</v>
      </c>
      <c r="D52" s="9" t="str">
        <f>IF($B52="N/A","N/A",IF(C52&gt;1,"Yes","No"))</f>
        <v>Yes</v>
      </c>
      <c r="E52" s="8">
        <v>7.1891545005999999</v>
      </c>
      <c r="F52" s="9" t="str">
        <f>IF($B52="N/A","N/A",IF(E52&gt;1,"Yes","No"))</f>
        <v>Yes</v>
      </c>
      <c r="G52" s="8">
        <v>7.8896369817999998</v>
      </c>
      <c r="H52" s="9" t="str">
        <f>IF($B52="N/A","N/A",IF(G52&gt;1,"Yes","No"))</f>
        <v>Yes</v>
      </c>
      <c r="I52" s="10">
        <v>-1.29</v>
      </c>
      <c r="J52" s="10">
        <v>9.7439999999999998</v>
      </c>
      <c r="K52" s="9" t="str">
        <f t="shared" si="8"/>
        <v>Yes</v>
      </c>
    </row>
    <row r="53" spans="1:11" x14ac:dyDescent="0.2">
      <c r="A53" s="81" t="s">
        <v>401</v>
      </c>
      <c r="B53" s="34" t="s">
        <v>263</v>
      </c>
      <c r="C53" s="80">
        <v>0.38993708290000001</v>
      </c>
      <c r="D53" s="9" t="str">
        <f>IF($B53="N/A","N/A",IF(C53&gt;0,"Yes","No"))</f>
        <v>Yes</v>
      </c>
      <c r="E53" s="8">
        <v>0.43290600489999997</v>
      </c>
      <c r="F53" s="9" t="str">
        <f>IF($B53="N/A","N/A",IF(E53&gt;0,"Yes","No"))</f>
        <v>Yes</v>
      </c>
      <c r="G53" s="8">
        <v>0.47778935569999997</v>
      </c>
      <c r="H53" s="9" t="str">
        <f>IF($B53="N/A","N/A",IF(G53&gt;0,"Yes","No"))</f>
        <v>Yes</v>
      </c>
      <c r="I53" s="10">
        <v>11.02</v>
      </c>
      <c r="J53" s="10">
        <v>10.37</v>
      </c>
      <c r="K53" s="9" t="str">
        <f t="shared" si="8"/>
        <v>Yes</v>
      </c>
    </row>
    <row r="54" spans="1:11" x14ac:dyDescent="0.2">
      <c r="A54" s="81" t="s">
        <v>402</v>
      </c>
      <c r="B54" s="34" t="s">
        <v>264</v>
      </c>
      <c r="C54" s="80">
        <v>0</v>
      </c>
      <c r="D54" s="9" t="str">
        <f>IF($B54="N/A","N/A",IF(C54&gt;=1,"No",IF(C54&lt;0,"No","Yes")))</f>
        <v>Yes</v>
      </c>
      <c r="E54" s="8">
        <v>0</v>
      </c>
      <c r="F54" s="9" t="str">
        <f>IF($B54="N/A","N/A",IF(E54&gt;=1,"No",IF(E54&lt;0,"No","Yes")))</f>
        <v>Yes</v>
      </c>
      <c r="G54" s="8">
        <v>0</v>
      </c>
      <c r="H54" s="9" t="str">
        <f>IF($B54="N/A","N/A",IF(G54&gt;=1,"No",IF(G54&lt;0,"No","Yes")))</f>
        <v>Yes</v>
      </c>
      <c r="I54" s="10" t="s">
        <v>1743</v>
      </c>
      <c r="J54" s="10" t="s">
        <v>1743</v>
      </c>
      <c r="K54" s="9" t="str">
        <f t="shared" si="8"/>
        <v>N/A</v>
      </c>
    </row>
    <row r="55" spans="1:11" x14ac:dyDescent="0.2">
      <c r="A55" s="81" t="s">
        <v>872</v>
      </c>
      <c r="B55" s="34" t="s">
        <v>217</v>
      </c>
      <c r="C55" s="83">
        <v>97.527987296999996</v>
      </c>
      <c r="D55" s="9" t="str">
        <f>IF($B55="N/A","N/A",IF(C55&gt;15,"No",IF(C55&lt;-15,"No","Yes")))</f>
        <v>N/A</v>
      </c>
      <c r="E55" s="36">
        <v>96.704805683000004</v>
      </c>
      <c r="F55" s="9" t="str">
        <f>IF($B55="N/A","N/A",IF(E55&gt;15,"No",IF(E55&lt;-15,"No","Yes")))</f>
        <v>N/A</v>
      </c>
      <c r="G55" s="36">
        <v>100.0325338</v>
      </c>
      <c r="H55" s="9" t="str">
        <f>IF($B55="N/A","N/A",IF(G55&gt;15,"No",IF(G55&lt;-15,"No","Yes")))</f>
        <v>N/A</v>
      </c>
      <c r="I55" s="10">
        <v>-0.84399999999999997</v>
      </c>
      <c r="J55" s="10">
        <v>3.4409999999999998</v>
      </c>
      <c r="K55" s="9" t="str">
        <f t="shared" ref="K55:K74" si="9">IF(J55="Div by 0", "N/A", IF(J55="N/A","N/A", IF(J55&gt;30, "No", IF(J55&lt;-30, "No", "Yes"))))</f>
        <v>Yes</v>
      </c>
    </row>
    <row r="56" spans="1:11" x14ac:dyDescent="0.2">
      <c r="A56" s="81" t="s">
        <v>873</v>
      </c>
      <c r="B56" s="34" t="s">
        <v>265</v>
      </c>
      <c r="C56" s="83">
        <v>87.830230893000007</v>
      </c>
      <c r="D56" s="9" t="str">
        <f>IF($B56="N/A","N/A",IF(C56&gt;90,"No",IF(C56&lt;20,"No","Yes")))</f>
        <v>Yes</v>
      </c>
      <c r="E56" s="36">
        <v>87.424204782999993</v>
      </c>
      <c r="F56" s="9" t="str">
        <f>IF($B56="N/A","N/A",IF(E56&gt;90,"No",IF(E56&lt;20,"No","Yes")))</f>
        <v>Yes</v>
      </c>
      <c r="G56" s="36">
        <v>86.806034449999999</v>
      </c>
      <c r="H56" s="9" t="str">
        <f>IF($B56="N/A","N/A",IF(G56&gt;90,"No",IF(G56&lt;20,"No","Yes")))</f>
        <v>Yes</v>
      </c>
      <c r="I56" s="10">
        <v>-0.46200000000000002</v>
      </c>
      <c r="J56" s="10">
        <v>-0.70699999999999996</v>
      </c>
      <c r="K56" s="9" t="str">
        <f t="shared" si="9"/>
        <v>Yes</v>
      </c>
    </row>
    <row r="57" spans="1:11" x14ac:dyDescent="0.2">
      <c r="A57" s="81" t="s">
        <v>874</v>
      </c>
      <c r="B57" s="34" t="s">
        <v>266</v>
      </c>
      <c r="C57" s="83">
        <v>51.006570236999998</v>
      </c>
      <c r="D57" s="9" t="str">
        <f>IF($B57="N/A","N/A",IF(C57&gt;60,"No",IF(C57&lt;10,"No","Yes")))</f>
        <v>Yes</v>
      </c>
      <c r="E57" s="36">
        <v>50.211958002000003</v>
      </c>
      <c r="F57" s="9" t="str">
        <f>IF($B57="N/A","N/A",IF(E57&gt;60,"No",IF(E57&lt;10,"No","Yes")))</f>
        <v>Yes</v>
      </c>
      <c r="G57" s="36">
        <v>49.793661356000001</v>
      </c>
      <c r="H57" s="9" t="str">
        <f>IF($B57="N/A","N/A",IF(G57&gt;60,"No",IF(G57&lt;10,"No","Yes")))</f>
        <v>Yes</v>
      </c>
      <c r="I57" s="10">
        <v>-1.56</v>
      </c>
      <c r="J57" s="10">
        <v>-0.83299999999999996</v>
      </c>
      <c r="K57" s="9" t="str">
        <f t="shared" si="9"/>
        <v>Yes</v>
      </c>
    </row>
    <row r="58" spans="1:11" ht="25.5" x14ac:dyDescent="0.2">
      <c r="A58" s="81" t="s">
        <v>875</v>
      </c>
      <c r="B58" s="34" t="s">
        <v>267</v>
      </c>
      <c r="C58" s="83">
        <v>82.359657605999999</v>
      </c>
      <c r="D58" s="9" t="str">
        <f>IF($B58="N/A","N/A",IF(C58&gt;100,"No",IF(C58&lt;10,"No","Yes")))</f>
        <v>Yes</v>
      </c>
      <c r="E58" s="36">
        <v>79.010129711999994</v>
      </c>
      <c r="F58" s="9" t="str">
        <f>IF($B58="N/A","N/A",IF(E58&gt;100,"No",IF(E58&lt;10,"No","Yes")))</f>
        <v>Yes</v>
      </c>
      <c r="G58" s="36">
        <v>77.830312860999996</v>
      </c>
      <c r="H58" s="9" t="str">
        <f>IF($B58="N/A","N/A",IF(G58&gt;100,"No",IF(G58&lt;10,"No","Yes")))</f>
        <v>Yes</v>
      </c>
      <c r="I58" s="10">
        <v>-4.07</v>
      </c>
      <c r="J58" s="10">
        <v>-1.49</v>
      </c>
      <c r="K58" s="9" t="str">
        <f t="shared" si="9"/>
        <v>Yes</v>
      </c>
    </row>
    <row r="59" spans="1:11" x14ac:dyDescent="0.2">
      <c r="A59" s="81" t="s">
        <v>876</v>
      </c>
      <c r="B59" s="34" t="s">
        <v>268</v>
      </c>
      <c r="C59" s="83">
        <v>72.078093272999993</v>
      </c>
      <c r="D59" s="9" t="str">
        <f>IF($B59="N/A","N/A",IF(C59&gt;100,"No",IF(C59&lt;20,"No","Yes")))</f>
        <v>Yes</v>
      </c>
      <c r="E59" s="36">
        <v>71.364928012999997</v>
      </c>
      <c r="F59" s="9" t="str">
        <f>IF($B59="N/A","N/A",IF(E59&gt;100,"No",IF(E59&lt;20,"No","Yes")))</f>
        <v>Yes</v>
      </c>
      <c r="G59" s="36">
        <v>94.980309160999994</v>
      </c>
      <c r="H59" s="9" t="str">
        <f>IF($B59="N/A","N/A",IF(G59&gt;100,"No",IF(G59&lt;20,"No","Yes")))</f>
        <v>Yes</v>
      </c>
      <c r="I59" s="10">
        <v>-0.98899999999999999</v>
      </c>
      <c r="J59" s="10">
        <v>33.090000000000003</v>
      </c>
      <c r="K59" s="9" t="str">
        <f t="shared" si="9"/>
        <v>No</v>
      </c>
    </row>
    <row r="60" spans="1:11" x14ac:dyDescent="0.2">
      <c r="A60" s="81" t="s">
        <v>877</v>
      </c>
      <c r="B60" s="34" t="s">
        <v>268</v>
      </c>
      <c r="C60" s="83">
        <v>88.552890473999994</v>
      </c>
      <c r="D60" s="9" t="str">
        <f>IF($B60="N/A","N/A",IF(C60&gt;100,"No",IF(C60&lt;20,"No","Yes")))</f>
        <v>Yes</v>
      </c>
      <c r="E60" s="36">
        <v>64.027898379999996</v>
      </c>
      <c r="F60" s="9" t="str">
        <f>IF($B60="N/A","N/A",IF(E60&gt;100,"No",IF(E60&lt;20,"No","Yes")))</f>
        <v>Yes</v>
      </c>
      <c r="G60" s="36">
        <v>61.241710830999999</v>
      </c>
      <c r="H60" s="9" t="str">
        <f>IF($B60="N/A","N/A",IF(G60&gt;100,"No",IF(G60&lt;20,"No","Yes")))</f>
        <v>Yes</v>
      </c>
      <c r="I60" s="10">
        <v>-27.7</v>
      </c>
      <c r="J60" s="10">
        <v>-4.3499999999999996</v>
      </c>
      <c r="K60" s="9" t="str">
        <f t="shared" si="9"/>
        <v>Yes</v>
      </c>
    </row>
    <row r="61" spans="1:11" ht="25.5" x14ac:dyDescent="0.2">
      <c r="A61" s="81" t="s">
        <v>878</v>
      </c>
      <c r="B61" s="34" t="s">
        <v>217</v>
      </c>
      <c r="C61" s="83">
        <v>68.204340212999995</v>
      </c>
      <c r="D61" s="9" t="str">
        <f>IF($B61="N/A","N/A",IF(C61&gt;15,"No",IF(C61&lt;-15,"No","Yes")))</f>
        <v>N/A</v>
      </c>
      <c r="E61" s="36">
        <v>67.303533584999997</v>
      </c>
      <c r="F61" s="9" t="str">
        <f>IF($B61="N/A","N/A",IF(E61&gt;15,"No",IF(E61&lt;-15,"No","Yes")))</f>
        <v>N/A</v>
      </c>
      <c r="G61" s="36">
        <v>62.556208263000002</v>
      </c>
      <c r="H61" s="9" t="str">
        <f>IF($B61="N/A","N/A",IF(G61&gt;15,"No",IF(G61&lt;-15,"No","Yes")))</f>
        <v>N/A</v>
      </c>
      <c r="I61" s="10">
        <v>-1.32</v>
      </c>
      <c r="J61" s="10">
        <v>-7.05</v>
      </c>
      <c r="K61" s="9" t="str">
        <f t="shared" si="9"/>
        <v>Yes</v>
      </c>
    </row>
    <row r="62" spans="1:11" x14ac:dyDescent="0.2">
      <c r="A62" s="81" t="s">
        <v>879</v>
      </c>
      <c r="B62" s="34" t="s">
        <v>269</v>
      </c>
      <c r="C62" s="83">
        <v>38.254713457999998</v>
      </c>
      <c r="D62" s="9" t="str">
        <f>IF($B62="N/A","N/A",IF(C62&gt;60,"No",IF(C62&lt;10,"No","Yes")))</f>
        <v>Yes</v>
      </c>
      <c r="E62" s="36">
        <v>39.379745260999997</v>
      </c>
      <c r="F62" s="9" t="str">
        <f>IF($B62="N/A","N/A",IF(E62&gt;60,"No",IF(E62&lt;10,"No","Yes")))</f>
        <v>Yes</v>
      </c>
      <c r="G62" s="36">
        <v>40.796289262999998</v>
      </c>
      <c r="H62" s="9" t="str">
        <f>IF($B62="N/A","N/A",IF(G62&gt;60,"No",IF(G62&lt;10,"No","Yes")))</f>
        <v>Yes</v>
      </c>
      <c r="I62" s="10">
        <v>2.9409999999999998</v>
      </c>
      <c r="J62" s="10">
        <v>3.597</v>
      </c>
      <c r="K62" s="9" t="str">
        <f t="shared" si="9"/>
        <v>Yes</v>
      </c>
    </row>
    <row r="63" spans="1:11" x14ac:dyDescent="0.2">
      <c r="A63" s="81" t="s">
        <v>880</v>
      </c>
      <c r="B63" s="34" t="s">
        <v>269</v>
      </c>
      <c r="C63" s="83">
        <v>20.016271116999999</v>
      </c>
      <c r="D63" s="9" t="str">
        <f>IF($B63="N/A","N/A",IF(C63&gt;60,"No",IF(C63&lt;10,"No","Yes")))</f>
        <v>Yes</v>
      </c>
      <c r="E63" s="36">
        <v>120.05379236</v>
      </c>
      <c r="F63" s="9" t="str">
        <f>IF($B63="N/A","N/A",IF(E63&gt;60,"No",IF(E63&lt;10,"No","Yes")))</f>
        <v>No</v>
      </c>
      <c r="G63" s="36">
        <v>105.42910448000001</v>
      </c>
      <c r="H63" s="9" t="str">
        <f>IF($B63="N/A","N/A",IF(G63&gt;60,"No",IF(G63&lt;10,"No","Yes")))</f>
        <v>No</v>
      </c>
      <c r="I63" s="10">
        <v>499.8</v>
      </c>
      <c r="J63" s="10">
        <v>-12.2</v>
      </c>
      <c r="K63" s="9" t="str">
        <f t="shared" si="9"/>
        <v>Yes</v>
      </c>
    </row>
    <row r="64" spans="1:11" x14ac:dyDescent="0.2">
      <c r="A64" s="81" t="s">
        <v>881</v>
      </c>
      <c r="B64" s="34" t="s">
        <v>217</v>
      </c>
      <c r="C64" s="83">
        <v>179.10577190000001</v>
      </c>
      <c r="D64" s="9" t="str">
        <f t="shared" ref="D64:D74" si="10">IF($B64="N/A","N/A",IF(C64&gt;15,"No",IF(C64&lt;-15,"No","Yes")))</f>
        <v>N/A</v>
      </c>
      <c r="E64" s="36">
        <v>135.97327042000001</v>
      </c>
      <c r="F64" s="9" t="str">
        <f>IF($B64="N/A","N/A",IF(E64&gt;15,"No",IF(E64&lt;-15,"No","Yes")))</f>
        <v>N/A</v>
      </c>
      <c r="G64" s="36">
        <v>134.67311207</v>
      </c>
      <c r="H64" s="9" t="str">
        <f>IF($B64="N/A","N/A",IF(G64&gt;15,"No",IF(G64&lt;-15,"No","Yes")))</f>
        <v>N/A</v>
      </c>
      <c r="I64" s="10">
        <v>-24.1</v>
      </c>
      <c r="J64" s="10">
        <v>-0.95599999999999996</v>
      </c>
      <c r="K64" s="9" t="str">
        <f t="shared" si="9"/>
        <v>Yes</v>
      </c>
    </row>
    <row r="65" spans="1:11" ht="15.75" customHeight="1" x14ac:dyDescent="0.2">
      <c r="A65" s="81" t="s">
        <v>882</v>
      </c>
      <c r="B65" s="34" t="s">
        <v>217</v>
      </c>
      <c r="C65" s="83">
        <v>95.234488485</v>
      </c>
      <c r="D65" s="9" t="str">
        <f t="shared" si="10"/>
        <v>N/A</v>
      </c>
      <c r="E65" s="36">
        <v>92.744823701000001</v>
      </c>
      <c r="F65" s="9" t="str">
        <f t="shared" ref="F65:F73" si="11">IF($B65="N/A","N/A",IF(E65&gt;15,"No",IF(E65&lt;-15,"No","Yes")))</f>
        <v>N/A</v>
      </c>
      <c r="G65" s="36">
        <v>91.916782201000004</v>
      </c>
      <c r="H65" s="9" t="str">
        <f t="shared" ref="H65:H86" si="12">IF($B65="N/A","N/A",IF(G65&gt;15,"No",IF(G65&lt;-15,"No","Yes")))</f>
        <v>N/A</v>
      </c>
      <c r="I65" s="10">
        <v>-2.61</v>
      </c>
      <c r="J65" s="10">
        <v>-0.89300000000000002</v>
      </c>
      <c r="K65" s="9" t="str">
        <f t="shared" si="9"/>
        <v>Yes</v>
      </c>
    </row>
    <row r="66" spans="1:11" ht="25.5" x14ac:dyDescent="0.2">
      <c r="A66" s="81" t="s">
        <v>883</v>
      </c>
      <c r="B66" s="34" t="s">
        <v>217</v>
      </c>
      <c r="C66" s="83">
        <v>248.71957139</v>
      </c>
      <c r="D66" s="9" t="str">
        <f t="shared" si="10"/>
        <v>N/A</v>
      </c>
      <c r="E66" s="36">
        <v>244.84154043999999</v>
      </c>
      <c r="F66" s="9" t="str">
        <f t="shared" si="11"/>
        <v>N/A</v>
      </c>
      <c r="G66" s="36">
        <v>244.73189636000001</v>
      </c>
      <c r="H66" s="9" t="str">
        <f t="shared" si="12"/>
        <v>N/A</v>
      </c>
      <c r="I66" s="10">
        <v>-1.56</v>
      </c>
      <c r="J66" s="10">
        <v>-4.4999999999999998E-2</v>
      </c>
      <c r="K66" s="9" t="str">
        <f t="shared" si="9"/>
        <v>Yes</v>
      </c>
    </row>
    <row r="67" spans="1:11" ht="25.5" x14ac:dyDescent="0.2">
      <c r="A67" s="81" t="s">
        <v>884</v>
      </c>
      <c r="B67" s="34" t="s">
        <v>217</v>
      </c>
      <c r="C67" s="83" t="s">
        <v>1743</v>
      </c>
      <c r="D67" s="9" t="str">
        <f t="shared" si="10"/>
        <v>N/A</v>
      </c>
      <c r="E67" s="36" t="s">
        <v>1743</v>
      </c>
      <c r="F67" s="9" t="str">
        <f t="shared" si="11"/>
        <v>N/A</v>
      </c>
      <c r="G67" s="36" t="s">
        <v>1743</v>
      </c>
      <c r="H67" s="9" t="str">
        <f t="shared" si="12"/>
        <v>N/A</v>
      </c>
      <c r="I67" s="10" t="s">
        <v>1743</v>
      </c>
      <c r="J67" s="10" t="s">
        <v>1743</v>
      </c>
      <c r="K67" s="9" t="str">
        <f t="shared" si="9"/>
        <v>N/A</v>
      </c>
    </row>
    <row r="68" spans="1:11" ht="25.5" x14ac:dyDescent="0.2">
      <c r="A68" s="81" t="s">
        <v>885</v>
      </c>
      <c r="B68" s="34" t="s">
        <v>217</v>
      </c>
      <c r="C68" s="83">
        <v>88.315045897999994</v>
      </c>
      <c r="D68" s="9" t="str">
        <f t="shared" si="10"/>
        <v>N/A</v>
      </c>
      <c r="E68" s="36">
        <v>100.02118197</v>
      </c>
      <c r="F68" s="9" t="str">
        <f t="shared" si="11"/>
        <v>N/A</v>
      </c>
      <c r="G68" s="36">
        <v>105.49114962</v>
      </c>
      <c r="H68" s="9" t="str">
        <f t="shared" si="12"/>
        <v>N/A</v>
      </c>
      <c r="I68" s="10">
        <v>13.25</v>
      </c>
      <c r="J68" s="10">
        <v>5.4690000000000003</v>
      </c>
      <c r="K68" s="9" t="str">
        <f t="shared" si="9"/>
        <v>Yes</v>
      </c>
    </row>
    <row r="69" spans="1:11" ht="25.5" x14ac:dyDescent="0.2">
      <c r="A69" s="81" t="s">
        <v>886</v>
      </c>
      <c r="B69" s="34" t="s">
        <v>217</v>
      </c>
      <c r="C69" s="83" t="s">
        <v>1743</v>
      </c>
      <c r="D69" s="9" t="str">
        <f t="shared" si="10"/>
        <v>N/A</v>
      </c>
      <c r="E69" s="36" t="s">
        <v>1743</v>
      </c>
      <c r="F69" s="9" t="str">
        <f t="shared" si="11"/>
        <v>N/A</v>
      </c>
      <c r="G69" s="36" t="s">
        <v>1743</v>
      </c>
      <c r="H69" s="9" t="str">
        <f t="shared" si="12"/>
        <v>N/A</v>
      </c>
      <c r="I69" s="10" t="s">
        <v>1743</v>
      </c>
      <c r="J69" s="10" t="s">
        <v>1743</v>
      </c>
      <c r="K69" s="9" t="str">
        <f t="shared" si="9"/>
        <v>N/A</v>
      </c>
    </row>
    <row r="70" spans="1:11" ht="25.5" x14ac:dyDescent="0.2">
      <c r="A70" s="81" t="s">
        <v>887</v>
      </c>
      <c r="B70" s="34" t="s">
        <v>217</v>
      </c>
      <c r="C70" s="83" t="s">
        <v>1743</v>
      </c>
      <c r="D70" s="9" t="str">
        <f t="shared" si="10"/>
        <v>N/A</v>
      </c>
      <c r="E70" s="36" t="s">
        <v>1743</v>
      </c>
      <c r="F70" s="9" t="str">
        <f t="shared" si="11"/>
        <v>N/A</v>
      </c>
      <c r="G70" s="36" t="s">
        <v>1743</v>
      </c>
      <c r="H70" s="9" t="str">
        <f t="shared" si="12"/>
        <v>N/A</v>
      </c>
      <c r="I70" s="10" t="s">
        <v>1743</v>
      </c>
      <c r="J70" s="10" t="s">
        <v>1743</v>
      </c>
      <c r="K70" s="9" t="str">
        <f t="shared" si="9"/>
        <v>N/A</v>
      </c>
    </row>
    <row r="71" spans="1:11" x14ac:dyDescent="0.2">
      <c r="A71" s="81" t="s">
        <v>888</v>
      </c>
      <c r="B71" s="34" t="s">
        <v>217</v>
      </c>
      <c r="C71" s="83">
        <v>2418.6231321</v>
      </c>
      <c r="D71" s="9" t="str">
        <f t="shared" si="10"/>
        <v>N/A</v>
      </c>
      <c r="E71" s="36">
        <v>2472.9793930999999</v>
      </c>
      <c r="F71" s="9" t="str">
        <f t="shared" si="11"/>
        <v>N/A</v>
      </c>
      <c r="G71" s="36">
        <v>2246.6029035000001</v>
      </c>
      <c r="H71" s="9" t="str">
        <f t="shared" si="12"/>
        <v>N/A</v>
      </c>
      <c r="I71" s="10">
        <v>2.2469999999999999</v>
      </c>
      <c r="J71" s="10">
        <v>-9.15</v>
      </c>
      <c r="K71" s="9" t="str">
        <f t="shared" si="9"/>
        <v>Yes</v>
      </c>
    </row>
    <row r="72" spans="1:11" ht="25.5" x14ac:dyDescent="0.2">
      <c r="A72" s="81" t="s">
        <v>889</v>
      </c>
      <c r="B72" s="34" t="s">
        <v>217</v>
      </c>
      <c r="C72" s="83">
        <v>499.21363014999997</v>
      </c>
      <c r="D72" s="9" t="str">
        <f t="shared" si="10"/>
        <v>N/A</v>
      </c>
      <c r="E72" s="36">
        <v>472.88045534999998</v>
      </c>
      <c r="F72" s="9" t="str">
        <f t="shared" si="11"/>
        <v>N/A</v>
      </c>
      <c r="G72" s="36">
        <v>440.53982753000003</v>
      </c>
      <c r="H72" s="9" t="str">
        <f t="shared" si="12"/>
        <v>N/A</v>
      </c>
      <c r="I72" s="10">
        <v>-5.27</v>
      </c>
      <c r="J72" s="10">
        <v>-6.84</v>
      </c>
      <c r="K72" s="9" t="str">
        <f t="shared" si="9"/>
        <v>Yes</v>
      </c>
    </row>
    <row r="73" spans="1:11" x14ac:dyDescent="0.2">
      <c r="A73" s="81" t="s">
        <v>890</v>
      </c>
      <c r="B73" s="34" t="s">
        <v>217</v>
      </c>
      <c r="C73" s="83">
        <v>76.266006427999997</v>
      </c>
      <c r="D73" s="9" t="str">
        <f t="shared" si="10"/>
        <v>N/A</v>
      </c>
      <c r="E73" s="36">
        <v>88.001206517</v>
      </c>
      <c r="F73" s="9" t="str">
        <f t="shared" si="11"/>
        <v>N/A</v>
      </c>
      <c r="G73" s="36">
        <v>96.931957159000007</v>
      </c>
      <c r="H73" s="9" t="str">
        <f t="shared" si="12"/>
        <v>N/A</v>
      </c>
      <c r="I73" s="10">
        <v>15.39</v>
      </c>
      <c r="J73" s="10">
        <v>10.15</v>
      </c>
      <c r="K73" s="9" t="str">
        <f t="shared" si="9"/>
        <v>Yes</v>
      </c>
    </row>
    <row r="74" spans="1:11" x14ac:dyDescent="0.2">
      <c r="A74" s="81" t="s">
        <v>891</v>
      </c>
      <c r="B74" s="34" t="s">
        <v>217</v>
      </c>
      <c r="C74" s="83">
        <v>211.8048742</v>
      </c>
      <c r="D74" s="9" t="str">
        <f t="shared" si="10"/>
        <v>N/A</v>
      </c>
      <c r="E74" s="36">
        <v>205.40510709</v>
      </c>
      <c r="F74" s="9" t="str">
        <f>IF($B74="N/A","N/A",IF(E74&gt;15,"No",IF(E74&lt;-15,"No","Yes")))</f>
        <v>N/A</v>
      </c>
      <c r="G74" s="36">
        <v>203.13384880999999</v>
      </c>
      <c r="H74" s="9" t="str">
        <f t="shared" si="12"/>
        <v>N/A</v>
      </c>
      <c r="I74" s="10">
        <v>-3.02</v>
      </c>
      <c r="J74" s="10">
        <v>-1.1100000000000001</v>
      </c>
      <c r="K74" s="9" t="str">
        <f t="shared" si="9"/>
        <v>Yes</v>
      </c>
    </row>
    <row r="75" spans="1:11" x14ac:dyDescent="0.2">
      <c r="A75" s="81" t="s">
        <v>892</v>
      </c>
      <c r="B75" s="34" t="s">
        <v>217</v>
      </c>
      <c r="C75" s="80">
        <v>6.8305880700000002E-2</v>
      </c>
      <c r="D75" s="9" t="str">
        <f t="shared" ref="D75:D80" si="13">IF($B75="N/A","N/A",IF(C75&gt;15,"No",IF(C75&lt;-15,"No","Yes")))</f>
        <v>N/A</v>
      </c>
      <c r="E75" s="8">
        <v>6.2846889500000003E-2</v>
      </c>
      <c r="F75" s="9" t="str">
        <f>IF($B75="N/A","N/A",IF(E75&gt;15,"No",IF(E75&lt;-15,"No","Yes")))</f>
        <v>N/A</v>
      </c>
      <c r="G75" s="8">
        <v>5.7256900999999999E-2</v>
      </c>
      <c r="H75" s="9" t="str">
        <f t="shared" si="12"/>
        <v>N/A</v>
      </c>
      <c r="I75" s="10">
        <v>-7.99</v>
      </c>
      <c r="J75" s="10">
        <v>-8.89</v>
      </c>
      <c r="K75" s="9" t="str">
        <f t="shared" ref="K75:K80" si="14">IF(J75="Div by 0", "N/A", IF(J75="N/A","N/A", IF(J75&gt;30, "No", IF(J75&lt;-30, "No", "Yes"))))</f>
        <v>Yes</v>
      </c>
    </row>
    <row r="76" spans="1:11" x14ac:dyDescent="0.2">
      <c r="A76" s="81" t="s">
        <v>893</v>
      </c>
      <c r="B76" s="34" t="s">
        <v>217</v>
      </c>
      <c r="C76" s="80">
        <v>0.1150835684</v>
      </c>
      <c r="D76" s="9" t="str">
        <f t="shared" si="13"/>
        <v>N/A</v>
      </c>
      <c r="E76" s="8">
        <v>0.1177660155</v>
      </c>
      <c r="F76" s="9" t="str">
        <f t="shared" ref="F76:F86" si="15">IF($B76="N/A","N/A",IF(E76&gt;15,"No",IF(E76&lt;-15,"No","Yes")))</f>
        <v>N/A</v>
      </c>
      <c r="G76" s="8">
        <v>0.1142186914</v>
      </c>
      <c r="H76" s="9" t="str">
        <f t="shared" si="12"/>
        <v>N/A</v>
      </c>
      <c r="I76" s="10">
        <v>2.331</v>
      </c>
      <c r="J76" s="10">
        <v>-3.01</v>
      </c>
      <c r="K76" s="9" t="str">
        <f t="shared" si="14"/>
        <v>Yes</v>
      </c>
    </row>
    <row r="77" spans="1:11" x14ac:dyDescent="0.2">
      <c r="A77" s="81" t="s">
        <v>894</v>
      </c>
      <c r="B77" s="34" t="s">
        <v>217</v>
      </c>
      <c r="C77" s="80">
        <v>0.29460409380000002</v>
      </c>
      <c r="D77" s="9" t="str">
        <f t="shared" si="13"/>
        <v>N/A</v>
      </c>
      <c r="E77" s="8">
        <v>0.30146004119999997</v>
      </c>
      <c r="F77" s="9" t="str">
        <f t="shared" si="15"/>
        <v>N/A</v>
      </c>
      <c r="G77" s="8">
        <v>0.30680561420000002</v>
      </c>
      <c r="H77" s="9" t="str">
        <f t="shared" si="12"/>
        <v>N/A</v>
      </c>
      <c r="I77" s="10">
        <v>2.327</v>
      </c>
      <c r="J77" s="10">
        <v>1.7729999999999999</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10.624827505000001</v>
      </c>
      <c r="D79" s="9" t="str">
        <f t="shared" si="13"/>
        <v>N/A</v>
      </c>
      <c r="E79" s="8">
        <v>12.755173464</v>
      </c>
      <c r="F79" s="9" t="str">
        <f t="shared" si="15"/>
        <v>N/A</v>
      </c>
      <c r="G79" s="8">
        <v>14.928754588</v>
      </c>
      <c r="H79" s="9" t="str">
        <f t="shared" si="12"/>
        <v>N/A</v>
      </c>
      <c r="I79" s="10">
        <v>20.05</v>
      </c>
      <c r="J79" s="10">
        <v>17.04</v>
      </c>
      <c r="K79" s="9" t="str">
        <f t="shared" si="14"/>
        <v>Yes</v>
      </c>
    </row>
    <row r="80" spans="1:11" ht="25.5" x14ac:dyDescent="0.2">
      <c r="A80" s="81" t="s">
        <v>897</v>
      </c>
      <c r="B80" s="34" t="s">
        <v>217</v>
      </c>
      <c r="C80" s="85" t="s">
        <v>217</v>
      </c>
      <c r="D80" s="9" t="str">
        <f t="shared" si="13"/>
        <v>N/A</v>
      </c>
      <c r="E80" s="85" t="s">
        <v>217</v>
      </c>
      <c r="F80" s="9" t="str">
        <f t="shared" si="15"/>
        <v>N/A</v>
      </c>
      <c r="G80" s="85">
        <v>14.881646208999999</v>
      </c>
      <c r="H80" s="9" t="str">
        <f t="shared" si="12"/>
        <v>N/A</v>
      </c>
      <c r="I80" s="10" t="s">
        <v>217</v>
      </c>
      <c r="J80" s="86" t="s">
        <v>217</v>
      </c>
      <c r="K80" s="9" t="str">
        <f t="shared" si="14"/>
        <v>N/A</v>
      </c>
    </row>
    <row r="81" spans="1:11" x14ac:dyDescent="0.2">
      <c r="A81" s="81" t="s">
        <v>898</v>
      </c>
      <c r="B81" s="34" t="s">
        <v>217</v>
      </c>
      <c r="C81" s="87">
        <v>37.338586222000004</v>
      </c>
      <c r="D81" s="9" t="str">
        <f t="shared" ref="D81:D86" si="16">IF($B81="N/A","N/A",IF(C81&gt;15,"No",IF(C81&lt;-15,"No","Yes")))</f>
        <v>N/A</v>
      </c>
      <c r="E81" s="88">
        <v>36.139827820999997</v>
      </c>
      <c r="F81" s="9" t="str">
        <f t="shared" si="15"/>
        <v>N/A</v>
      </c>
      <c r="G81" s="88">
        <v>34.833062900000002</v>
      </c>
      <c r="H81" s="9" t="str">
        <f>IF($B81="N/A","N/A",IF(G81&gt;15,"No",IF(G81&lt;-15,"No","Yes")))</f>
        <v>N/A</v>
      </c>
      <c r="I81" s="10">
        <v>-3.21</v>
      </c>
      <c r="J81" s="10">
        <v>-3.62</v>
      </c>
      <c r="K81" s="9" t="str">
        <f t="shared" ref="K81:K86" si="17">IF(J81="Div by 0", "N/A", IF(J81="N/A","N/A", IF(J81&gt;30, "No", IF(J81&lt;-30, "No", "Yes"))))</f>
        <v>Yes</v>
      </c>
    </row>
    <row r="82" spans="1:11" x14ac:dyDescent="0.2">
      <c r="A82" s="81" t="s">
        <v>899</v>
      </c>
      <c r="B82" s="34" t="s">
        <v>217</v>
      </c>
      <c r="C82" s="87">
        <v>68.172528060000005</v>
      </c>
      <c r="D82" s="9" t="str">
        <f t="shared" si="16"/>
        <v>N/A</v>
      </c>
      <c r="E82" s="88">
        <v>74.986168875000004</v>
      </c>
      <c r="F82" s="9" t="str">
        <f t="shared" si="15"/>
        <v>N/A</v>
      </c>
      <c r="G82" s="88">
        <v>79.859425837000003</v>
      </c>
      <c r="H82" s="9" t="str">
        <f t="shared" si="12"/>
        <v>N/A</v>
      </c>
      <c r="I82" s="10">
        <v>9.9949999999999992</v>
      </c>
      <c r="J82" s="10">
        <v>6.4989999999999997</v>
      </c>
      <c r="K82" s="9" t="str">
        <f t="shared" si="17"/>
        <v>Yes</v>
      </c>
    </row>
    <row r="83" spans="1:11" x14ac:dyDescent="0.2">
      <c r="A83" s="81" t="s">
        <v>900</v>
      </c>
      <c r="B83" s="34" t="s">
        <v>217</v>
      </c>
      <c r="C83" s="87">
        <v>102.67057792</v>
      </c>
      <c r="D83" s="9" t="str">
        <f t="shared" si="16"/>
        <v>N/A</v>
      </c>
      <c r="E83" s="88">
        <v>104.75294718000001</v>
      </c>
      <c r="F83" s="9" t="str">
        <f t="shared" si="15"/>
        <v>N/A</v>
      </c>
      <c r="G83" s="88">
        <v>108.55317064</v>
      </c>
      <c r="H83" s="9" t="str">
        <f t="shared" si="12"/>
        <v>N/A</v>
      </c>
      <c r="I83" s="10">
        <v>2.028</v>
      </c>
      <c r="J83" s="10">
        <v>3.6280000000000001</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273.42083401000002</v>
      </c>
      <c r="D85" s="9" t="str">
        <f t="shared" si="16"/>
        <v>N/A</v>
      </c>
      <c r="E85" s="88">
        <v>219.19394156999999</v>
      </c>
      <c r="F85" s="9" t="str">
        <f t="shared" si="15"/>
        <v>N/A</v>
      </c>
      <c r="G85" s="88">
        <v>209.22261026000001</v>
      </c>
      <c r="H85" s="9" t="str">
        <f t="shared" si="12"/>
        <v>N/A</v>
      </c>
      <c r="I85" s="10">
        <v>-19.8</v>
      </c>
      <c r="J85" s="10">
        <v>-4.55</v>
      </c>
      <c r="K85" s="9" t="str">
        <f t="shared" si="17"/>
        <v>Yes</v>
      </c>
    </row>
    <row r="86" spans="1:11" ht="25.5" x14ac:dyDescent="0.2">
      <c r="A86" s="81" t="s">
        <v>903</v>
      </c>
      <c r="B86" s="34" t="s">
        <v>217</v>
      </c>
      <c r="C86" s="89" t="s">
        <v>217</v>
      </c>
      <c r="D86" s="9" t="str">
        <f t="shared" si="16"/>
        <v>N/A</v>
      </c>
      <c r="E86" s="89" t="s">
        <v>217</v>
      </c>
      <c r="F86" s="9" t="str">
        <f t="shared" si="15"/>
        <v>N/A</v>
      </c>
      <c r="G86" s="89">
        <v>207.43116466000001</v>
      </c>
      <c r="H86" s="9" t="str">
        <f t="shared" si="12"/>
        <v>N/A</v>
      </c>
      <c r="I86" s="10" t="s">
        <v>217</v>
      </c>
      <c r="J86" s="10" t="s">
        <v>217</v>
      </c>
      <c r="K86" s="9" t="str">
        <f t="shared" si="17"/>
        <v>N/A</v>
      </c>
    </row>
    <row r="87" spans="1:11" x14ac:dyDescent="0.2">
      <c r="A87" s="81" t="s">
        <v>32</v>
      </c>
      <c r="B87" s="34" t="s">
        <v>270</v>
      </c>
      <c r="C87" s="80">
        <v>94.766717733999997</v>
      </c>
      <c r="D87" s="9" t="str">
        <f>IF($B87="N/A","N/A",IF(C87&gt;60,"Yes","No"))</f>
        <v>Yes</v>
      </c>
      <c r="E87" s="8">
        <v>95.017844871999998</v>
      </c>
      <c r="F87" s="9" t="str">
        <f>IF($B87="N/A","N/A",IF(E87&gt;60,"Yes","No"))</f>
        <v>Yes</v>
      </c>
      <c r="G87" s="8">
        <v>95.414392789999994</v>
      </c>
      <c r="H87" s="9" t="str">
        <f>IF($B87="N/A","N/A",IF(G87&gt;60,"Yes","No"))</f>
        <v>Yes</v>
      </c>
      <c r="I87" s="10">
        <v>0.26500000000000001</v>
      </c>
      <c r="J87" s="10">
        <v>0.4173</v>
      </c>
      <c r="K87" s="9" t="str">
        <f t="shared" ref="K87:K105" si="18">IF(J87="Div by 0", "N/A", IF(J87="N/A","N/A", IF(J87&gt;30, "No", IF(J87&lt;-30, "No", "Yes"))))</f>
        <v>Yes</v>
      </c>
    </row>
    <row r="88" spans="1:11" x14ac:dyDescent="0.2">
      <c r="A88" s="81" t="s">
        <v>39</v>
      </c>
      <c r="B88" s="34" t="s">
        <v>271</v>
      </c>
      <c r="C88" s="80">
        <v>99.999837018999997</v>
      </c>
      <c r="D88" s="9" t="str">
        <f>IF($B88="N/A","N/A",IF(C88&gt;100,"No",IF(C88&lt;85,"No","Yes")))</f>
        <v>Yes</v>
      </c>
      <c r="E88" s="8">
        <v>100</v>
      </c>
      <c r="F88" s="9" t="str">
        <f>IF($B88="N/A","N/A",IF(E88&gt;100,"No",IF(E88&lt;85,"No","Yes")))</f>
        <v>Yes</v>
      </c>
      <c r="G88" s="8">
        <v>99.999630624999995</v>
      </c>
      <c r="H88" s="9" t="str">
        <f>IF($B88="N/A","N/A",IF(G88&gt;100,"No",IF(G88&lt;85,"No","Yes")))</f>
        <v>Yes</v>
      </c>
      <c r="I88" s="10">
        <v>2.0000000000000001E-4</v>
      </c>
      <c r="J88" s="10">
        <v>0</v>
      </c>
      <c r="K88" s="9" t="str">
        <f t="shared" si="18"/>
        <v>Yes</v>
      </c>
    </row>
    <row r="89" spans="1:11" x14ac:dyDescent="0.2">
      <c r="A89" s="81" t="s">
        <v>904</v>
      </c>
      <c r="B89" s="34" t="s">
        <v>217</v>
      </c>
      <c r="C89" s="80">
        <v>31.969482318000001</v>
      </c>
      <c r="D89" s="9" t="str">
        <f>IF($B89="N/A","N/A",IF(C89&gt;15,"No",IF(C89&lt;-15,"No","Yes")))</f>
        <v>N/A</v>
      </c>
      <c r="E89" s="8">
        <v>33.431862328999998</v>
      </c>
      <c r="F89" s="9" t="str">
        <f>IF($B89="N/A","N/A",IF(E89&gt;15,"No",IF(E89&lt;-15,"No","Yes")))</f>
        <v>N/A</v>
      </c>
      <c r="G89" s="8">
        <v>32.513846897000001</v>
      </c>
      <c r="H89" s="9" t="str">
        <f>IF($B89="N/A","N/A",IF(G89&gt;15,"No",IF(G89&lt;-15,"No","Yes")))</f>
        <v>N/A</v>
      </c>
      <c r="I89" s="10">
        <v>4.5739999999999998</v>
      </c>
      <c r="J89" s="10">
        <v>-2.75</v>
      </c>
      <c r="K89" s="9" t="str">
        <f t="shared" si="18"/>
        <v>Yes</v>
      </c>
    </row>
    <row r="90" spans="1:11" x14ac:dyDescent="0.2">
      <c r="A90" s="81" t="s">
        <v>845</v>
      </c>
      <c r="B90" s="34" t="s">
        <v>272</v>
      </c>
      <c r="C90" s="80">
        <v>8.7847246989999999</v>
      </c>
      <c r="D90" s="9" t="str">
        <f>IF($B90="N/A","N/A",IF(C90&gt;25,"No",IF(C90&lt;5,"No","Yes")))</f>
        <v>Yes</v>
      </c>
      <c r="E90" s="8">
        <v>9.3178560794000003</v>
      </c>
      <c r="F90" s="9" t="str">
        <f>IF($B90="N/A","N/A",IF(E90&gt;25,"No",IF(E90&lt;5,"No","Yes")))</f>
        <v>Yes</v>
      </c>
      <c r="G90" s="8">
        <v>9.3432576827999991</v>
      </c>
      <c r="H90" s="9" t="str">
        <f>IF($B90="N/A","N/A",IF(G90&gt;25,"No",IF(G90&lt;5,"No","Yes")))</f>
        <v>Yes</v>
      </c>
      <c r="I90" s="10">
        <v>6.069</v>
      </c>
      <c r="J90" s="10">
        <v>0.27260000000000001</v>
      </c>
      <c r="K90" s="9" t="str">
        <f t="shared" si="18"/>
        <v>Yes</v>
      </c>
    </row>
    <row r="91" spans="1:11" x14ac:dyDescent="0.2">
      <c r="A91" s="81" t="s">
        <v>846</v>
      </c>
      <c r="B91" s="34" t="s">
        <v>273</v>
      </c>
      <c r="C91" s="80">
        <v>43.505935020999999</v>
      </c>
      <c r="D91" s="9" t="str">
        <f>IF($B91="N/A","N/A",IF(C91&gt;70,"No",IF(C91&lt;40,"No","Yes")))</f>
        <v>Yes</v>
      </c>
      <c r="E91" s="8">
        <v>43.226020142000003</v>
      </c>
      <c r="F91" s="9" t="str">
        <f>IF($B91="N/A","N/A",IF(E91&gt;70,"No",IF(E91&lt;40,"No","Yes")))</f>
        <v>Yes</v>
      </c>
      <c r="G91" s="8">
        <v>42.287967578999996</v>
      </c>
      <c r="H91" s="9" t="str">
        <f>IF($B91="N/A","N/A",IF(G91&gt;70,"No",IF(G91&lt;40,"No","Yes")))</f>
        <v>Yes</v>
      </c>
      <c r="I91" s="10">
        <v>-0.64300000000000002</v>
      </c>
      <c r="J91" s="10">
        <v>-2.17</v>
      </c>
      <c r="K91" s="9" t="str">
        <f t="shared" si="18"/>
        <v>Yes</v>
      </c>
    </row>
    <row r="92" spans="1:11" x14ac:dyDescent="0.2">
      <c r="A92" s="81" t="s">
        <v>847</v>
      </c>
      <c r="B92" s="34" t="s">
        <v>274</v>
      </c>
      <c r="C92" s="80">
        <v>47.709327297999998</v>
      </c>
      <c r="D92" s="9" t="str">
        <f>IF($B92="N/A","N/A",IF(C92&gt;55,"No",IF(C92&lt;20,"No","Yes")))</f>
        <v>Yes</v>
      </c>
      <c r="E92" s="8">
        <v>47.456123777999998</v>
      </c>
      <c r="F92" s="9" t="str">
        <f>IF($B92="N/A","N/A",IF(E92&gt;55,"No",IF(E92&lt;20,"No","Yes")))</f>
        <v>Yes</v>
      </c>
      <c r="G92" s="8">
        <v>48.368665913000001</v>
      </c>
      <c r="H92" s="9" t="str">
        <f>IF($B92="N/A","N/A",IF(G92&gt;55,"No",IF(G92&lt;20,"No","Yes")))</f>
        <v>Yes</v>
      </c>
      <c r="I92" s="10">
        <v>-0.53100000000000003</v>
      </c>
      <c r="J92" s="10">
        <v>1.923</v>
      </c>
      <c r="K92" s="9" t="str">
        <f t="shared" si="18"/>
        <v>Yes</v>
      </c>
    </row>
    <row r="93" spans="1:11" x14ac:dyDescent="0.2">
      <c r="A93" s="81" t="s">
        <v>167</v>
      </c>
      <c r="B93" s="34" t="s">
        <v>250</v>
      </c>
      <c r="C93" s="80">
        <v>95.899328264999994</v>
      </c>
      <c r="D93" s="9" t="str">
        <f>IF($B93="N/A","N/A",IF(C93&gt;95,"Yes","No"))</f>
        <v>Yes</v>
      </c>
      <c r="E93" s="8">
        <v>95.855778719</v>
      </c>
      <c r="F93" s="9" t="str">
        <f>IF($B93="N/A","N/A",IF(E93&gt;95,"Yes","No"))</f>
        <v>Yes</v>
      </c>
      <c r="G93" s="8">
        <v>96.111525753999999</v>
      </c>
      <c r="H93" s="9" t="str">
        <f>IF($B93="N/A","N/A",IF(G93&gt;95,"Yes","No"))</f>
        <v>Yes</v>
      </c>
      <c r="I93" s="10">
        <v>-4.4999999999999998E-2</v>
      </c>
      <c r="J93" s="10">
        <v>0.26679999999999998</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1" t="s">
        <v>43</v>
      </c>
      <c r="B98" s="34" t="s">
        <v>227</v>
      </c>
      <c r="C98" s="80">
        <v>97.950002971999993</v>
      </c>
      <c r="D98" s="9" t="str">
        <f>IF($B98="N/A","N/A",IF(C98&gt;100,"No",IF(C98&lt;98,"No","Yes")))</f>
        <v>No</v>
      </c>
      <c r="E98" s="8">
        <v>97.889589021000006</v>
      </c>
      <c r="F98" s="9" t="str">
        <f>IF($B98="N/A","N/A",IF(E98&gt;100,"No",IF(E98&lt;98,"No","Yes")))</f>
        <v>No</v>
      </c>
      <c r="G98" s="8">
        <v>97.984822852999997</v>
      </c>
      <c r="H98" s="9" t="str">
        <f>IF($B98="N/A","N/A",IF(G98&gt;100,"No",IF(G98&lt;98,"No","Yes")))</f>
        <v>No</v>
      </c>
      <c r="I98" s="10">
        <v>-6.2E-2</v>
      </c>
      <c r="J98" s="10">
        <v>9.7299999999999998E-2</v>
      </c>
      <c r="K98" s="9" t="str">
        <f t="shared" si="18"/>
        <v>Yes</v>
      </c>
    </row>
    <row r="99" spans="1:11" x14ac:dyDescent="0.2">
      <c r="A99" s="81" t="s">
        <v>44</v>
      </c>
      <c r="B99" s="34" t="s">
        <v>217</v>
      </c>
      <c r="C99" s="80">
        <v>55.775471273000001</v>
      </c>
      <c r="D99" s="9" t="str">
        <f>IF($B99="N/A","N/A",IF(C99&gt;15,"No",IF(C99&lt;-15,"No","Yes")))</f>
        <v>N/A</v>
      </c>
      <c r="E99" s="8">
        <v>55.372205412</v>
      </c>
      <c r="F99" s="9" t="str">
        <f>IF($B99="N/A","N/A",IF(E99&gt;15,"No",IF(E99&lt;-15,"No","Yes")))</f>
        <v>N/A</v>
      </c>
      <c r="G99" s="8">
        <v>55.117509478000002</v>
      </c>
      <c r="H99" s="9" t="str">
        <f>IF($B99="N/A","N/A",IF(G99&gt;15,"No",IF(G99&lt;-15,"No","Yes")))</f>
        <v>N/A</v>
      </c>
      <c r="I99" s="10">
        <v>-0.72299999999999998</v>
      </c>
      <c r="J99" s="10">
        <v>-0.46</v>
      </c>
      <c r="K99" s="9" t="str">
        <f t="shared" si="18"/>
        <v>Yes</v>
      </c>
    </row>
    <row r="100" spans="1:11" x14ac:dyDescent="0.2">
      <c r="A100" s="81" t="s">
        <v>45</v>
      </c>
      <c r="B100" s="34" t="s">
        <v>217</v>
      </c>
      <c r="C100" s="80">
        <v>44.224528726999999</v>
      </c>
      <c r="D100" s="9" t="str">
        <f>IF($B100="N/A","N/A",IF(C100&gt;15,"No",IF(C100&lt;-15,"No","Yes")))</f>
        <v>N/A</v>
      </c>
      <c r="E100" s="8">
        <v>44.627794588</v>
      </c>
      <c r="F100" s="9" t="str">
        <f>IF($B100="N/A","N/A",IF(E100&gt;15,"No",IF(E100&lt;-15,"No","Yes")))</f>
        <v>N/A</v>
      </c>
      <c r="G100" s="8">
        <v>44.882490521999998</v>
      </c>
      <c r="H100" s="9" t="str">
        <f>IF($B100="N/A","N/A",IF(G100&gt;15,"No",IF(G100&lt;-15,"No","Yes")))</f>
        <v>N/A</v>
      </c>
      <c r="I100" s="10">
        <v>0.91190000000000004</v>
      </c>
      <c r="J100" s="10">
        <v>0.57069999999999999</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0</v>
      </c>
      <c r="D103" s="9" t="str">
        <f>IF($B103="N/A","N/A",IF(C103&gt;15,"No",IF(C103&lt;-15,"No","Yes")))</f>
        <v>N/A</v>
      </c>
      <c r="E103" s="8">
        <v>0</v>
      </c>
      <c r="F103" s="9" t="str">
        <f>IF($B103="N/A","N/A",IF(E103&gt;15,"No",IF(E103&lt;-15,"No","Yes")))</f>
        <v>N/A</v>
      </c>
      <c r="G103" s="8">
        <v>0</v>
      </c>
      <c r="H103" s="9" t="str">
        <f>IF($B103="N/A","N/A",IF(G103&gt;15,"No",IF(G103&lt;-15,"No","Yes")))</f>
        <v>N/A</v>
      </c>
      <c r="I103" s="10" t="s">
        <v>1743</v>
      </c>
      <c r="J103" s="10" t="s">
        <v>1743</v>
      </c>
      <c r="K103" s="9" t="str">
        <f t="shared" si="18"/>
        <v>N/A</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97.992133229999993</v>
      </c>
      <c r="D105" s="9" t="str">
        <f>IF($B105="N/A","N/A",IF(C105&gt;100,"No",IF(C105&lt;98,"No","Yes")))</f>
        <v>No</v>
      </c>
      <c r="E105" s="8">
        <v>98.022153700000004</v>
      </c>
      <c r="F105" s="9" t="str">
        <f>IF($B105="N/A","N/A",IF(E105&gt;100,"No",IF(E105&lt;98,"No","Yes")))</f>
        <v>Yes</v>
      </c>
      <c r="G105" s="8">
        <v>98.074050407000001</v>
      </c>
      <c r="H105" s="9" t="str">
        <f>IF($B105="N/A","N/A",IF(G105&gt;100,"No",IF(G105&lt;98,"No","Yes")))</f>
        <v>Yes</v>
      </c>
      <c r="I105" s="10">
        <v>3.0599999999999999E-2</v>
      </c>
      <c r="J105" s="10">
        <v>5.2900000000000003E-2</v>
      </c>
      <c r="K105" s="9" t="str">
        <f t="shared" si="18"/>
        <v>Yes</v>
      </c>
    </row>
    <row r="106" spans="1:11" x14ac:dyDescent="0.2">
      <c r="A106" s="81" t="s">
        <v>49</v>
      </c>
      <c r="B106" s="59" t="s">
        <v>217</v>
      </c>
      <c r="C106" s="80">
        <v>0</v>
      </c>
      <c r="D106" s="9" t="str">
        <f>IF($B106="N/A","N/A",IF(C106&gt;15,"No",IF(C106&lt;-15,"No","Yes")))</f>
        <v>N/A</v>
      </c>
      <c r="E106" s="8">
        <v>0</v>
      </c>
      <c r="F106" s="9" t="str">
        <f>IF($B106="N/A","N/A",IF(E106&gt;15,"No",IF(E106&lt;-15,"No","Yes")))</f>
        <v>N/A</v>
      </c>
      <c r="G106" s="8">
        <v>1.5301798705</v>
      </c>
      <c r="H106" s="9" t="str">
        <f>IF($B106="N/A","N/A",IF(G106&gt;15,"No",IF(G106&lt;-15,"No","Yes")))</f>
        <v>N/A</v>
      </c>
      <c r="I106" s="10" t="s">
        <v>1743</v>
      </c>
      <c r="J106" s="10" t="s">
        <v>1743</v>
      </c>
      <c r="K106" s="9" t="str">
        <f>IF(J106="Div by 0", "N/A", IF(J106="N/A","N/A", IF(J106&gt;30, "No", IF(J106&lt;-30, "No", "Yes"))))</f>
        <v>N/A</v>
      </c>
    </row>
    <row r="107" spans="1:11" x14ac:dyDescent="0.2">
      <c r="A107" s="81" t="s">
        <v>907</v>
      </c>
      <c r="B107" s="34" t="s">
        <v>217</v>
      </c>
      <c r="C107" s="90">
        <v>71.337616131999994</v>
      </c>
      <c r="D107" s="9" t="str">
        <f t="shared" ref="D107:D130" si="19">IF($B107="N/A","N/A",IF(C107&gt;15,"No",IF(C107&lt;-15,"No","Yes")))</f>
        <v>N/A</v>
      </c>
      <c r="E107" s="9">
        <v>70.749998320000003</v>
      </c>
      <c r="F107" s="9" t="str">
        <f t="shared" ref="F107:F130" si="20">IF($B107="N/A","N/A",IF(E107&gt;15,"No",IF(E107&lt;-15,"No","Yes")))</f>
        <v>N/A</v>
      </c>
      <c r="G107" s="8">
        <v>70.499126391000004</v>
      </c>
      <c r="H107" s="9" t="str">
        <f t="shared" ref="H107:H130" si="21">IF($B107="N/A","N/A",IF(G107&gt;15,"No",IF(G107&lt;-15,"No","Yes")))</f>
        <v>N/A</v>
      </c>
      <c r="I107" s="10">
        <v>-0.82399999999999995</v>
      </c>
      <c r="J107" s="10">
        <v>-0.35499999999999998</v>
      </c>
      <c r="K107" s="9" t="str">
        <f t="shared" ref="K107:K130" si="22">IF(J107="Div by 0", "N/A", IF(J107="N/A","N/A", IF(J107&gt;30, "No", IF(J107&lt;-30, "No", "Yes"))))</f>
        <v>Yes</v>
      </c>
    </row>
    <row r="108" spans="1:11" x14ac:dyDescent="0.2">
      <c r="A108" s="81" t="s">
        <v>908</v>
      </c>
      <c r="B108" s="34" t="s">
        <v>217</v>
      </c>
      <c r="C108" s="90">
        <v>18.038146851</v>
      </c>
      <c r="D108" s="34" t="s">
        <v>217</v>
      </c>
      <c r="E108" s="9">
        <v>16.495221186999999</v>
      </c>
      <c r="F108" s="34" t="s">
        <v>217</v>
      </c>
      <c r="G108" s="8">
        <v>14.573370508</v>
      </c>
      <c r="H108" s="34" t="s">
        <v>217</v>
      </c>
      <c r="I108" s="10">
        <v>-8.5500000000000007</v>
      </c>
      <c r="J108" s="10">
        <v>-11.7</v>
      </c>
      <c r="K108" s="9" t="str">
        <f t="shared" si="22"/>
        <v>Yes</v>
      </c>
    </row>
    <row r="109" spans="1:11" x14ac:dyDescent="0.2">
      <c r="A109" s="81" t="s">
        <v>909</v>
      </c>
      <c r="B109" s="34" t="s">
        <v>217</v>
      </c>
      <c r="C109" s="90">
        <v>0</v>
      </c>
      <c r="D109" s="9" t="str">
        <f t="shared" si="19"/>
        <v>N/A</v>
      </c>
      <c r="E109" s="9">
        <v>0</v>
      </c>
      <c r="F109" s="9" t="str">
        <f t="shared" si="20"/>
        <v>N/A</v>
      </c>
      <c r="G109" s="8">
        <v>0</v>
      </c>
      <c r="H109" s="9" t="str">
        <f t="shared" si="21"/>
        <v>N/A</v>
      </c>
      <c r="I109" s="10" t="s">
        <v>1743</v>
      </c>
      <c r="J109" s="10" t="s">
        <v>1743</v>
      </c>
      <c r="K109" s="9" t="str">
        <f t="shared" si="22"/>
        <v>N/A</v>
      </c>
    </row>
    <row r="110" spans="1:11" x14ac:dyDescent="0.2">
      <c r="A110" s="81" t="s">
        <v>910</v>
      </c>
      <c r="B110" s="34" t="s">
        <v>217</v>
      </c>
      <c r="C110" s="90">
        <v>1.1068074545</v>
      </c>
      <c r="D110" s="9" t="str">
        <f t="shared" si="19"/>
        <v>N/A</v>
      </c>
      <c r="E110" s="9">
        <v>1.1706834951</v>
      </c>
      <c r="F110" s="9" t="str">
        <f t="shared" si="20"/>
        <v>N/A</v>
      </c>
      <c r="G110" s="8">
        <v>1.069327412</v>
      </c>
      <c r="H110" s="9" t="str">
        <f t="shared" si="21"/>
        <v>N/A</v>
      </c>
      <c r="I110" s="10">
        <v>5.7709999999999999</v>
      </c>
      <c r="J110" s="10">
        <v>-8.66</v>
      </c>
      <c r="K110" s="9" t="str">
        <f t="shared" si="22"/>
        <v>Yes</v>
      </c>
    </row>
    <row r="111" spans="1:11" x14ac:dyDescent="0.2">
      <c r="A111" s="81" t="s">
        <v>911</v>
      </c>
      <c r="B111" s="34" t="s">
        <v>217</v>
      </c>
      <c r="C111" s="90">
        <v>0.28358780989999999</v>
      </c>
      <c r="D111" s="9" t="str">
        <f t="shared" si="19"/>
        <v>N/A</v>
      </c>
      <c r="E111" s="9">
        <v>0.33858156589999999</v>
      </c>
      <c r="F111" s="9" t="str">
        <f t="shared" si="20"/>
        <v>N/A</v>
      </c>
      <c r="G111" s="8">
        <v>0.28016915949999999</v>
      </c>
      <c r="H111" s="9" t="str">
        <f t="shared" si="21"/>
        <v>N/A</v>
      </c>
      <c r="I111" s="10">
        <v>19.39</v>
      </c>
      <c r="J111" s="10">
        <v>-17.3</v>
      </c>
      <c r="K111" s="9" t="str">
        <f t="shared" si="22"/>
        <v>Yes</v>
      </c>
    </row>
    <row r="112" spans="1:11" x14ac:dyDescent="0.2">
      <c r="A112" s="81" t="s">
        <v>912</v>
      </c>
      <c r="B112" s="34" t="s">
        <v>217</v>
      </c>
      <c r="C112" s="90">
        <v>0.4917592845</v>
      </c>
      <c r="D112" s="9" t="str">
        <f t="shared" si="19"/>
        <v>N/A</v>
      </c>
      <c r="E112" s="9">
        <v>0.49446577180000001</v>
      </c>
      <c r="F112" s="9" t="str">
        <f t="shared" si="20"/>
        <v>N/A</v>
      </c>
      <c r="G112" s="8">
        <v>0.50301583800000005</v>
      </c>
      <c r="H112" s="9" t="str">
        <f t="shared" si="21"/>
        <v>N/A</v>
      </c>
      <c r="I112" s="10">
        <v>0.5504</v>
      </c>
      <c r="J112" s="10">
        <v>1.7290000000000001</v>
      </c>
      <c r="K112" s="9" t="str">
        <f t="shared" si="22"/>
        <v>Yes</v>
      </c>
    </row>
    <row r="113" spans="1:11" x14ac:dyDescent="0.2">
      <c r="A113" s="81" t="s">
        <v>913</v>
      </c>
      <c r="B113" s="34" t="s">
        <v>217</v>
      </c>
      <c r="C113" s="90">
        <v>2.4603599999999999E-5</v>
      </c>
      <c r="D113" s="9" t="str">
        <f t="shared" si="19"/>
        <v>N/A</v>
      </c>
      <c r="E113" s="9">
        <v>0</v>
      </c>
      <c r="F113" s="9" t="str">
        <f t="shared" si="20"/>
        <v>N/A</v>
      </c>
      <c r="G113" s="8">
        <v>0</v>
      </c>
      <c r="H113" s="9" t="str">
        <f t="shared" si="21"/>
        <v>N/A</v>
      </c>
      <c r="I113" s="10">
        <v>-100</v>
      </c>
      <c r="J113" s="10" t="s">
        <v>1743</v>
      </c>
      <c r="K113" s="9" t="str">
        <f t="shared" si="22"/>
        <v>N/A</v>
      </c>
    </row>
    <row r="114" spans="1:11" x14ac:dyDescent="0.2">
      <c r="A114" s="81" t="s">
        <v>914</v>
      </c>
      <c r="B114" s="34" t="s">
        <v>217</v>
      </c>
      <c r="C114" s="90">
        <v>0</v>
      </c>
      <c r="D114" s="9" t="str">
        <f t="shared" si="19"/>
        <v>N/A</v>
      </c>
      <c r="E114" s="9">
        <v>0</v>
      </c>
      <c r="F114" s="9" t="str">
        <f t="shared" si="20"/>
        <v>N/A</v>
      </c>
      <c r="G114" s="8">
        <v>0</v>
      </c>
      <c r="H114" s="9" t="str">
        <f t="shared" si="21"/>
        <v>N/A</v>
      </c>
      <c r="I114" s="10" t="s">
        <v>1743</v>
      </c>
      <c r="J114" s="10" t="s">
        <v>1743</v>
      </c>
      <c r="K114" s="9" t="str">
        <f t="shared" si="22"/>
        <v>N/A</v>
      </c>
    </row>
    <row r="115" spans="1:11" x14ac:dyDescent="0.2">
      <c r="A115" s="81" t="s">
        <v>915</v>
      </c>
      <c r="B115" s="34" t="s">
        <v>217</v>
      </c>
      <c r="C115" s="90">
        <v>11.931496552</v>
      </c>
      <c r="D115" s="9" t="str">
        <f t="shared" si="19"/>
        <v>N/A</v>
      </c>
      <c r="E115" s="9">
        <v>10.030152837999999</v>
      </c>
      <c r="F115" s="9" t="str">
        <f t="shared" si="20"/>
        <v>N/A</v>
      </c>
      <c r="G115" s="8">
        <v>8.4104414246000001</v>
      </c>
      <c r="H115" s="9" t="str">
        <f t="shared" si="21"/>
        <v>N/A</v>
      </c>
      <c r="I115" s="10">
        <v>-15.9</v>
      </c>
      <c r="J115" s="10">
        <v>-16.100000000000001</v>
      </c>
      <c r="K115" s="9" t="str">
        <f t="shared" si="22"/>
        <v>Yes</v>
      </c>
    </row>
    <row r="116" spans="1:11" x14ac:dyDescent="0.2">
      <c r="A116" s="81" t="s">
        <v>916</v>
      </c>
      <c r="B116" s="34" t="s">
        <v>217</v>
      </c>
      <c r="C116" s="90">
        <v>0.43098212050000001</v>
      </c>
      <c r="D116" s="9" t="str">
        <f t="shared" si="19"/>
        <v>N/A</v>
      </c>
      <c r="E116" s="9">
        <v>0.45521423020000001</v>
      </c>
      <c r="F116" s="9" t="str">
        <f t="shared" si="20"/>
        <v>N/A</v>
      </c>
      <c r="G116" s="8">
        <v>0.48176788240000001</v>
      </c>
      <c r="H116" s="9" t="str">
        <f t="shared" si="21"/>
        <v>N/A</v>
      </c>
      <c r="I116" s="10">
        <v>5.6230000000000002</v>
      </c>
      <c r="J116" s="10">
        <v>5.8330000000000002</v>
      </c>
      <c r="K116" s="9" t="str">
        <f t="shared" si="22"/>
        <v>Yes</v>
      </c>
    </row>
    <row r="117" spans="1:11" x14ac:dyDescent="0.2">
      <c r="A117" s="81" t="s">
        <v>917</v>
      </c>
      <c r="B117" s="34" t="s">
        <v>217</v>
      </c>
      <c r="C117" s="90">
        <v>0.1978625457</v>
      </c>
      <c r="D117" s="9" t="str">
        <f t="shared" si="19"/>
        <v>N/A</v>
      </c>
      <c r="E117" s="9">
        <v>0.20030132340000001</v>
      </c>
      <c r="F117" s="9" t="str">
        <f t="shared" si="20"/>
        <v>N/A</v>
      </c>
      <c r="G117" s="8">
        <v>0.23193498870000001</v>
      </c>
      <c r="H117" s="9" t="str">
        <f t="shared" si="21"/>
        <v>N/A</v>
      </c>
      <c r="I117" s="10">
        <v>1.2330000000000001</v>
      </c>
      <c r="J117" s="10">
        <v>15.79</v>
      </c>
      <c r="K117" s="9" t="str">
        <f t="shared" si="22"/>
        <v>Yes</v>
      </c>
    </row>
    <row r="118" spans="1:11" x14ac:dyDescent="0.2">
      <c r="A118" s="81" t="s">
        <v>918</v>
      </c>
      <c r="B118" s="34" t="s">
        <v>217</v>
      </c>
      <c r="C118" s="90">
        <v>3.5956264798999999</v>
      </c>
      <c r="D118" s="9" t="str">
        <f t="shared" si="19"/>
        <v>N/A</v>
      </c>
      <c r="E118" s="9">
        <v>3.8058219627000001</v>
      </c>
      <c r="F118" s="9" t="str">
        <f t="shared" si="20"/>
        <v>N/A</v>
      </c>
      <c r="G118" s="8">
        <v>3.5967138026000001</v>
      </c>
      <c r="H118" s="9" t="str">
        <f t="shared" si="21"/>
        <v>N/A</v>
      </c>
      <c r="I118" s="10">
        <v>5.8460000000000001</v>
      </c>
      <c r="J118" s="10">
        <v>-5.49</v>
      </c>
      <c r="K118" s="9" t="str">
        <f t="shared" si="22"/>
        <v>Yes</v>
      </c>
    </row>
    <row r="119" spans="1:11" x14ac:dyDescent="0.2">
      <c r="A119" s="81" t="s">
        <v>919</v>
      </c>
      <c r="B119" s="34" t="s">
        <v>217</v>
      </c>
      <c r="C119" s="90">
        <v>10.624237018000001</v>
      </c>
      <c r="D119" s="9" t="str">
        <f t="shared" si="19"/>
        <v>N/A</v>
      </c>
      <c r="E119" s="9">
        <v>12.754780493</v>
      </c>
      <c r="F119" s="9" t="str">
        <f t="shared" si="20"/>
        <v>N/A</v>
      </c>
      <c r="G119" s="8">
        <v>14.927503100999999</v>
      </c>
      <c r="H119" s="9" t="str">
        <f t="shared" si="21"/>
        <v>N/A</v>
      </c>
      <c r="I119" s="10">
        <v>20.05</v>
      </c>
      <c r="J119" s="10">
        <v>17.03</v>
      </c>
      <c r="K119" s="9" t="str">
        <f t="shared" si="22"/>
        <v>Yes</v>
      </c>
    </row>
    <row r="120" spans="1:11" x14ac:dyDescent="0.2">
      <c r="A120" s="81" t="s">
        <v>920</v>
      </c>
      <c r="B120" s="34" t="s">
        <v>217</v>
      </c>
      <c r="C120" s="90">
        <v>8.6724787456999994</v>
      </c>
      <c r="D120" s="9" t="str">
        <f t="shared" si="19"/>
        <v>N/A</v>
      </c>
      <c r="E120" s="9">
        <v>10.394579369000001</v>
      </c>
      <c r="F120" s="9" t="str">
        <f t="shared" si="20"/>
        <v>N/A</v>
      </c>
      <c r="G120" s="8">
        <v>9.7106490785999995</v>
      </c>
      <c r="H120" s="9" t="str">
        <f t="shared" si="21"/>
        <v>N/A</v>
      </c>
      <c r="I120" s="10">
        <v>19.86</v>
      </c>
      <c r="J120" s="10">
        <v>-6.58</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0.17558527930000001</v>
      </c>
      <c r="H122" s="9" t="str">
        <f t="shared" si="21"/>
        <v>N/A</v>
      </c>
      <c r="I122" s="10" t="s">
        <v>1743</v>
      </c>
      <c r="J122" s="10" t="s">
        <v>1743</v>
      </c>
      <c r="K122" s="9" t="str">
        <f t="shared" si="22"/>
        <v>N/A</v>
      </c>
    </row>
    <row r="123" spans="1:11" x14ac:dyDescent="0.2">
      <c r="A123" s="81" t="s">
        <v>923</v>
      </c>
      <c r="B123" s="34" t="s">
        <v>217</v>
      </c>
      <c r="C123" s="90">
        <v>0.10634927299999999</v>
      </c>
      <c r="D123" s="9" t="str">
        <f t="shared" si="19"/>
        <v>N/A</v>
      </c>
      <c r="E123" s="9">
        <v>9.4324438900000002E-2</v>
      </c>
      <c r="F123" s="9" t="str">
        <f t="shared" si="20"/>
        <v>N/A</v>
      </c>
      <c r="G123" s="8">
        <v>0.19762019619999999</v>
      </c>
      <c r="H123" s="9" t="str">
        <f t="shared" si="21"/>
        <v>N/A</v>
      </c>
      <c r="I123" s="10">
        <v>-11.3</v>
      </c>
      <c r="J123" s="10">
        <v>109.5</v>
      </c>
      <c r="K123" s="9" t="str">
        <f t="shared" si="22"/>
        <v>No</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1.4392027532</v>
      </c>
      <c r="D125" s="9" t="str">
        <f t="shared" si="19"/>
        <v>N/A</v>
      </c>
      <c r="E125" s="9">
        <v>1.9021108012000001</v>
      </c>
      <c r="F125" s="9" t="str">
        <f t="shared" si="20"/>
        <v>N/A</v>
      </c>
      <c r="G125" s="8">
        <v>2.0218566483</v>
      </c>
      <c r="H125" s="9" t="str">
        <f t="shared" si="21"/>
        <v>N/A</v>
      </c>
      <c r="I125" s="10">
        <v>32.159999999999997</v>
      </c>
      <c r="J125" s="10">
        <v>6.2949999999999999</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2.2779141874</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0.40620624589999998</v>
      </c>
      <c r="D130" s="9" t="str">
        <f t="shared" si="19"/>
        <v>N/A</v>
      </c>
      <c r="E130" s="9">
        <v>0.36376588360000001</v>
      </c>
      <c r="F130" s="9" t="str">
        <f t="shared" si="20"/>
        <v>N/A</v>
      </c>
      <c r="G130" s="8">
        <v>0.54387771149999997</v>
      </c>
      <c r="H130" s="9" t="str">
        <f t="shared" si="21"/>
        <v>N/A</v>
      </c>
      <c r="I130" s="10">
        <v>-10.4</v>
      </c>
      <c r="J130" s="10">
        <v>49.51</v>
      </c>
      <c r="K130" s="9" t="str">
        <f t="shared" si="22"/>
        <v>No</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5231526</v>
      </c>
      <c r="D6" s="9" t="str">
        <f>IF($B6="N/A","N/A",IF(C6&gt;15,"No",IF(C6&lt;-15,"No","Yes")))</f>
        <v>N/A</v>
      </c>
      <c r="E6" s="35">
        <v>5164388</v>
      </c>
      <c r="F6" s="9" t="str">
        <f>IF($B6="N/A","N/A",IF(E6&gt;15,"No",IF(E6&lt;-15,"No","Yes")))</f>
        <v>N/A</v>
      </c>
      <c r="G6" s="35">
        <v>4594790</v>
      </c>
      <c r="H6" s="9" t="str">
        <f>IF($B6="N/A","N/A",IF(G6&gt;15,"No",IF(G6&lt;-15,"No","Yes")))</f>
        <v>N/A</v>
      </c>
      <c r="I6" s="10">
        <v>-1.28</v>
      </c>
      <c r="J6" s="10">
        <v>-11</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15.894956843999999</v>
      </c>
      <c r="D9" s="9" t="str">
        <f t="shared" ref="D9:D17" si="1">IF($B9="N/A","N/A",IF(C9&gt;15,"No",IF(C9&lt;-15,"No","Yes")))</f>
        <v>N/A</v>
      </c>
      <c r="E9" s="36">
        <v>14.978204194</v>
      </c>
      <c r="F9" s="9" t="str">
        <f>IF($B9="N/A","N/A",IF(E9&gt;15,"No",IF(E9&lt;-15,"No","Yes")))</f>
        <v>N/A</v>
      </c>
      <c r="G9" s="36">
        <v>21.095441140999998</v>
      </c>
      <c r="H9" s="9" t="str">
        <f>IF($B9="N/A","N/A",IF(G9&gt;15,"No",IF(G9&lt;-15,"No","Yes")))</f>
        <v>N/A</v>
      </c>
      <c r="I9" s="10">
        <v>-5.77</v>
      </c>
      <c r="J9" s="10">
        <v>40.840000000000003</v>
      </c>
      <c r="K9" s="9" t="str">
        <f t="shared" si="0"/>
        <v>No</v>
      </c>
    </row>
    <row r="10" spans="1:11" x14ac:dyDescent="0.2">
      <c r="A10" s="81" t="s">
        <v>16</v>
      </c>
      <c r="B10" s="34" t="s">
        <v>217</v>
      </c>
      <c r="C10" s="80">
        <v>2.4016701819000001</v>
      </c>
      <c r="D10" s="9" t="str">
        <f t="shared" si="1"/>
        <v>N/A</v>
      </c>
      <c r="E10" s="8">
        <v>2.4672429723999998</v>
      </c>
      <c r="F10" s="9" t="str">
        <f>IF($B10="N/A","N/A",IF(E10&gt;15,"No",IF(E10&lt;-15,"No","Yes")))</f>
        <v>N/A</v>
      </c>
      <c r="G10" s="8">
        <v>2.3047625680000001</v>
      </c>
      <c r="H10" s="9" t="str">
        <f>IF($B10="N/A","N/A",IF(G10&gt;15,"No",IF(G10&lt;-15,"No","Yes")))</f>
        <v>N/A</v>
      </c>
      <c r="I10" s="10">
        <v>2.73</v>
      </c>
      <c r="J10" s="10">
        <v>-6.59</v>
      </c>
      <c r="K10" s="9" t="str">
        <f t="shared" si="0"/>
        <v>Yes</v>
      </c>
    </row>
    <row r="11" spans="1:11" x14ac:dyDescent="0.2">
      <c r="A11" s="81" t="s">
        <v>36</v>
      </c>
      <c r="B11" s="34" t="s">
        <v>217</v>
      </c>
      <c r="C11" s="80">
        <v>0</v>
      </c>
      <c r="D11" s="9" t="str">
        <f t="shared" si="1"/>
        <v>N/A</v>
      </c>
      <c r="E11" s="8">
        <v>0</v>
      </c>
      <c r="F11" s="9" t="str">
        <f>IF($B11="N/A","N/A",IF(E11&gt;15,"No",IF(E11&lt;-15,"No","Yes")))</f>
        <v>N/A</v>
      </c>
      <c r="G11" s="8">
        <v>0.24991347350000001</v>
      </c>
      <c r="H11" s="9" t="str">
        <f>IF($B11="N/A","N/A",IF(G11&gt;15,"No",IF(G11&lt;-15,"No","Yes")))</f>
        <v>N/A</v>
      </c>
      <c r="I11" s="10" t="s">
        <v>1743</v>
      </c>
      <c r="J11" s="10" t="s">
        <v>1743</v>
      </c>
      <c r="K11" s="9" t="str">
        <f t="shared" si="0"/>
        <v>N/A</v>
      </c>
    </row>
    <row r="12" spans="1:11" x14ac:dyDescent="0.2">
      <c r="A12" s="81" t="s">
        <v>37</v>
      </c>
      <c r="B12" s="34" t="s">
        <v>217</v>
      </c>
      <c r="C12" s="80">
        <v>100</v>
      </c>
      <c r="D12" s="9" t="str">
        <f t="shared" si="1"/>
        <v>N/A</v>
      </c>
      <c r="E12" s="8" t="s">
        <v>1743</v>
      </c>
      <c r="F12" s="9" t="str">
        <f>IF($B12="N/A","N/A",IF(E12&gt;15,"No",IF(E12&lt;-15,"No","Yes")))</f>
        <v>N/A</v>
      </c>
      <c r="G12" s="8">
        <v>100</v>
      </c>
      <c r="H12" s="9" t="str">
        <f>IF($B12="N/A","N/A",IF(G12&gt;15,"No",IF(G12&lt;-15,"No","Yes")))</f>
        <v>N/A</v>
      </c>
      <c r="I12" s="10" t="s">
        <v>1743</v>
      </c>
      <c r="J12" s="10" t="s">
        <v>1743</v>
      </c>
      <c r="K12" s="9" t="str">
        <f t="shared" si="0"/>
        <v>N/A</v>
      </c>
    </row>
    <row r="13" spans="1:11" x14ac:dyDescent="0.2">
      <c r="A13" s="81" t="s">
        <v>38</v>
      </c>
      <c r="B13" s="34" t="s">
        <v>217</v>
      </c>
      <c r="C13" s="80">
        <v>2.8695115963000002</v>
      </c>
      <c r="D13" s="9" t="str">
        <f t="shared" si="1"/>
        <v>N/A</v>
      </c>
      <c r="E13" s="8">
        <v>2.9791818742</v>
      </c>
      <c r="F13" s="9" t="str">
        <f>IF($B13="N/A","N/A",IF(E13&gt;15,"No",IF(E13&lt;-15,"No","Yes")))</f>
        <v>N/A</v>
      </c>
      <c r="G13" s="8">
        <v>2.6380817354000001</v>
      </c>
      <c r="H13" s="9" t="str">
        <f>IF($B13="N/A","N/A",IF(G13&gt;15,"No",IF(G13&lt;-15,"No","Yes")))</f>
        <v>N/A</v>
      </c>
      <c r="I13" s="10">
        <v>3.8220000000000001</v>
      </c>
      <c r="J13" s="10">
        <v>-11.4</v>
      </c>
      <c r="K13" s="9" t="str">
        <f t="shared" si="0"/>
        <v>Yes</v>
      </c>
    </row>
    <row r="14" spans="1:11" x14ac:dyDescent="0.2">
      <c r="A14" s="81" t="s">
        <v>676</v>
      </c>
      <c r="B14" s="34" t="s">
        <v>217</v>
      </c>
      <c r="C14" s="80">
        <v>28.36776497</v>
      </c>
      <c r="D14" s="9" t="str">
        <f t="shared" si="1"/>
        <v>N/A</v>
      </c>
      <c r="E14" s="8">
        <v>24.956819666000001</v>
      </c>
      <c r="F14" s="9" t="str">
        <f t="shared" ref="F14:F33" si="2">IF($B14="N/A","N/A",IF(E14&gt;15,"No",IF(E14&lt;-15,"No","Yes")))</f>
        <v>N/A</v>
      </c>
      <c r="G14" s="8">
        <v>27.632035414000001</v>
      </c>
      <c r="H14" s="9" t="str">
        <f t="shared" ref="H14:H33" si="3">IF($B14="N/A","N/A",IF(G14&gt;15,"No",IF(G14&lt;-15,"No","Yes")))</f>
        <v>N/A</v>
      </c>
      <c r="I14" s="10">
        <v>-12</v>
      </c>
      <c r="J14" s="10">
        <v>10.72</v>
      </c>
      <c r="K14" s="9" t="str">
        <f t="shared" ref="K14:K30" si="4">IF(J14="Div by 0", "N/A", IF(J14="N/A","N/A", IF(J14&gt;30, "No", IF(J14&lt;-30, "No", "Yes"))))</f>
        <v>Yes</v>
      </c>
    </row>
    <row r="15" spans="1:11" x14ac:dyDescent="0.2">
      <c r="A15" s="81" t="s">
        <v>677</v>
      </c>
      <c r="B15" s="34" t="s">
        <v>217</v>
      </c>
      <c r="C15" s="80">
        <v>3.1333305042999999</v>
      </c>
      <c r="D15" s="9" t="str">
        <f t="shared" si="1"/>
        <v>N/A</v>
      </c>
      <c r="E15" s="8">
        <v>2.9645526246</v>
      </c>
      <c r="F15" s="9" t="str">
        <f t="shared" si="2"/>
        <v>N/A</v>
      </c>
      <c r="G15" s="8">
        <v>3.0747433505999999</v>
      </c>
      <c r="H15" s="9" t="str">
        <f t="shared" si="3"/>
        <v>N/A</v>
      </c>
      <c r="I15" s="10">
        <v>-5.39</v>
      </c>
      <c r="J15" s="10">
        <v>3.7170000000000001</v>
      </c>
      <c r="K15" s="9" t="str">
        <f t="shared" si="4"/>
        <v>Yes</v>
      </c>
    </row>
    <row r="16" spans="1:11" x14ac:dyDescent="0.2">
      <c r="A16" s="81" t="s">
        <v>380</v>
      </c>
      <c r="B16" s="34" t="s">
        <v>217</v>
      </c>
      <c r="C16" s="80">
        <v>16.304516119999999</v>
      </c>
      <c r="D16" s="9" t="str">
        <f t="shared" si="1"/>
        <v>N/A</v>
      </c>
      <c r="E16" s="8">
        <v>17.183875418</v>
      </c>
      <c r="F16" s="9" t="str">
        <f t="shared" si="2"/>
        <v>N/A</v>
      </c>
      <c r="G16" s="8">
        <v>13.959767476</v>
      </c>
      <c r="H16" s="9" t="str">
        <f t="shared" si="3"/>
        <v>N/A</v>
      </c>
      <c r="I16" s="10">
        <v>5.3929999999999998</v>
      </c>
      <c r="J16" s="10">
        <v>-18.8</v>
      </c>
      <c r="K16" s="9" t="str">
        <f t="shared" si="4"/>
        <v>Yes</v>
      </c>
    </row>
    <row r="17" spans="1:11" x14ac:dyDescent="0.2">
      <c r="A17" s="81" t="s">
        <v>381</v>
      </c>
      <c r="B17" s="34" t="s">
        <v>217</v>
      </c>
      <c r="C17" s="80">
        <v>0.99835115029999999</v>
      </c>
      <c r="D17" s="9" t="str">
        <f t="shared" si="1"/>
        <v>N/A</v>
      </c>
      <c r="E17" s="8">
        <v>1.1845546848999999</v>
      </c>
      <c r="F17" s="9" t="str">
        <f t="shared" si="2"/>
        <v>N/A</v>
      </c>
      <c r="G17" s="8">
        <v>3.1510689280999999</v>
      </c>
      <c r="H17" s="9" t="str">
        <f t="shared" si="3"/>
        <v>N/A</v>
      </c>
      <c r="I17" s="10">
        <v>18.649999999999999</v>
      </c>
      <c r="J17" s="10">
        <v>166</v>
      </c>
      <c r="K17" s="9" t="str">
        <f t="shared" si="4"/>
        <v>No</v>
      </c>
    </row>
    <row r="18" spans="1:11" x14ac:dyDescent="0.2">
      <c r="A18" s="81" t="s">
        <v>382</v>
      </c>
      <c r="B18" s="34" t="s">
        <v>217</v>
      </c>
      <c r="C18" s="80">
        <v>1.9114899999999999E-5</v>
      </c>
      <c r="D18" s="9" t="str">
        <f t="shared" ref="D18:D33" si="5">IF($B18="N/A","N/A",IF(C18&gt;15,"No",IF(C18&lt;-15,"No","Yes")))</f>
        <v>N/A</v>
      </c>
      <c r="E18" s="8">
        <v>0</v>
      </c>
      <c r="F18" s="9" t="str">
        <f t="shared" si="2"/>
        <v>N/A</v>
      </c>
      <c r="G18" s="8">
        <v>6.5291300000000003E-5</v>
      </c>
      <c r="H18" s="9" t="str">
        <f t="shared" si="3"/>
        <v>N/A</v>
      </c>
      <c r="I18" s="10">
        <v>-100</v>
      </c>
      <c r="J18" s="10" t="s">
        <v>1743</v>
      </c>
      <c r="K18" s="9" t="str">
        <f t="shared" si="4"/>
        <v>N/A</v>
      </c>
    </row>
    <row r="19" spans="1:11" x14ac:dyDescent="0.2">
      <c r="A19" s="81" t="s">
        <v>383</v>
      </c>
      <c r="B19" s="34" t="s">
        <v>217</v>
      </c>
      <c r="C19" s="80">
        <v>33.192265507000002</v>
      </c>
      <c r="D19" s="9" t="str">
        <f t="shared" si="5"/>
        <v>N/A</v>
      </c>
      <c r="E19" s="8">
        <v>34.713483959999998</v>
      </c>
      <c r="F19" s="9" t="str">
        <f t="shared" si="2"/>
        <v>N/A</v>
      </c>
      <c r="G19" s="8">
        <v>32.948448134000003</v>
      </c>
      <c r="H19" s="9" t="str">
        <f t="shared" si="3"/>
        <v>N/A</v>
      </c>
      <c r="I19" s="10">
        <v>4.5830000000000002</v>
      </c>
      <c r="J19" s="10">
        <v>-5.08</v>
      </c>
      <c r="K19" s="9" t="str">
        <f t="shared" si="4"/>
        <v>Yes</v>
      </c>
    </row>
    <row r="20" spans="1:11" x14ac:dyDescent="0.2">
      <c r="A20" s="81" t="s">
        <v>385</v>
      </c>
      <c r="B20" s="34" t="s">
        <v>217</v>
      </c>
      <c r="C20" s="80">
        <v>1.1737684185999999</v>
      </c>
      <c r="D20" s="9" t="str">
        <f t="shared" si="5"/>
        <v>N/A</v>
      </c>
      <c r="E20" s="8">
        <v>1.3007349563999999</v>
      </c>
      <c r="F20" s="9" t="str">
        <f t="shared" si="2"/>
        <v>N/A</v>
      </c>
      <c r="G20" s="8">
        <v>1.1230981176999999</v>
      </c>
      <c r="H20" s="9" t="str">
        <f t="shared" si="3"/>
        <v>N/A</v>
      </c>
      <c r="I20" s="10">
        <v>10.82</v>
      </c>
      <c r="J20" s="10">
        <v>-13.7</v>
      </c>
      <c r="K20" s="9" t="str">
        <f t="shared" si="4"/>
        <v>Yes</v>
      </c>
    </row>
    <row r="21" spans="1:11" x14ac:dyDescent="0.2">
      <c r="A21" s="81" t="s">
        <v>386</v>
      </c>
      <c r="B21" s="34" t="s">
        <v>217</v>
      </c>
      <c r="C21" s="80">
        <v>11.874126211</v>
      </c>
      <c r="D21" s="9" t="str">
        <f t="shared" si="5"/>
        <v>N/A</v>
      </c>
      <c r="E21" s="8">
        <v>13.177398755</v>
      </c>
      <c r="F21" s="9" t="str">
        <f t="shared" si="2"/>
        <v>N/A</v>
      </c>
      <c r="G21" s="8">
        <v>13.891450968999999</v>
      </c>
      <c r="H21" s="9" t="str">
        <f t="shared" si="3"/>
        <v>N/A</v>
      </c>
      <c r="I21" s="10">
        <v>10.98</v>
      </c>
      <c r="J21" s="10">
        <v>5.4189999999999996</v>
      </c>
      <c r="K21" s="9" t="str">
        <f t="shared" si="4"/>
        <v>Yes</v>
      </c>
    </row>
    <row r="22" spans="1:11" x14ac:dyDescent="0.2">
      <c r="A22" s="81" t="s">
        <v>387</v>
      </c>
      <c r="B22" s="34" t="s">
        <v>217</v>
      </c>
      <c r="C22" s="80">
        <v>1.2117305734999999</v>
      </c>
      <c r="D22" s="9" t="str">
        <f t="shared" si="5"/>
        <v>N/A</v>
      </c>
      <c r="E22" s="8">
        <v>1.3103198288</v>
      </c>
      <c r="F22" s="9" t="str">
        <f t="shared" si="2"/>
        <v>N/A</v>
      </c>
      <c r="G22" s="8">
        <v>1.0927376442000001</v>
      </c>
      <c r="H22" s="9" t="str">
        <f t="shared" si="3"/>
        <v>N/A</v>
      </c>
      <c r="I22" s="10">
        <v>8.1359999999999992</v>
      </c>
      <c r="J22" s="10">
        <v>-16.600000000000001</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6.5291300000000003E-5</v>
      </c>
      <c r="H24" s="9" t="str">
        <f t="shared" si="3"/>
        <v>N/A</v>
      </c>
      <c r="I24" s="10" t="s">
        <v>1743</v>
      </c>
      <c r="J24" s="10" t="s">
        <v>1743</v>
      </c>
      <c r="K24" s="9" t="str">
        <f t="shared" si="4"/>
        <v>N/A</v>
      </c>
    </row>
    <row r="25" spans="1:11" x14ac:dyDescent="0.2">
      <c r="A25" s="81" t="s">
        <v>392</v>
      </c>
      <c r="B25" s="34" t="s">
        <v>217</v>
      </c>
      <c r="C25" s="80">
        <v>0</v>
      </c>
      <c r="D25" s="9" t="str">
        <f t="shared" si="5"/>
        <v>N/A</v>
      </c>
      <c r="E25" s="8">
        <v>0</v>
      </c>
      <c r="F25" s="9" t="str">
        <f t="shared" si="2"/>
        <v>N/A</v>
      </c>
      <c r="G25" s="8">
        <v>0</v>
      </c>
      <c r="H25" s="9" t="str">
        <f t="shared" si="3"/>
        <v>N/A</v>
      </c>
      <c r="I25" s="10" t="s">
        <v>1743</v>
      </c>
      <c r="J25" s="10" t="s">
        <v>1743</v>
      </c>
      <c r="K25" s="9" t="str">
        <f t="shared" si="4"/>
        <v>N/A</v>
      </c>
    </row>
    <row r="26" spans="1:11" x14ac:dyDescent="0.2">
      <c r="A26" s="81" t="s">
        <v>393</v>
      </c>
      <c r="B26" s="34" t="s">
        <v>217</v>
      </c>
      <c r="C26" s="80">
        <v>0.30052416830000001</v>
      </c>
      <c r="D26" s="9" t="str">
        <f t="shared" si="5"/>
        <v>N/A</v>
      </c>
      <c r="E26" s="8">
        <v>0.30466339860000002</v>
      </c>
      <c r="F26" s="9" t="str">
        <f t="shared" si="2"/>
        <v>N/A</v>
      </c>
      <c r="G26" s="8">
        <v>0.34943925619999999</v>
      </c>
      <c r="H26" s="9" t="str">
        <f t="shared" si="3"/>
        <v>N/A</v>
      </c>
      <c r="I26" s="10">
        <v>1.377</v>
      </c>
      <c r="J26" s="10">
        <v>14.7</v>
      </c>
      <c r="K26" s="9" t="str">
        <f t="shared" si="4"/>
        <v>Yes</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2.4109600143000001</v>
      </c>
      <c r="D29" s="9" t="str">
        <f t="shared" si="5"/>
        <v>N/A</v>
      </c>
      <c r="E29" s="8">
        <v>2.0108675026</v>
      </c>
      <c r="F29" s="9" t="str">
        <f t="shared" si="2"/>
        <v>N/A</v>
      </c>
      <c r="G29" s="8">
        <v>1.6532420415</v>
      </c>
      <c r="H29" s="9" t="str">
        <f t="shared" si="3"/>
        <v>N/A</v>
      </c>
      <c r="I29" s="10">
        <v>-16.600000000000001</v>
      </c>
      <c r="J29" s="10">
        <v>-17.8</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99.764886957000002</v>
      </c>
      <c r="D31" s="9" t="str">
        <f t="shared" si="5"/>
        <v>N/A</v>
      </c>
      <c r="E31" s="8">
        <v>99.756137609999996</v>
      </c>
      <c r="F31" s="9" t="str">
        <f t="shared" si="2"/>
        <v>N/A</v>
      </c>
      <c r="G31" s="8">
        <v>99.850722231000006</v>
      </c>
      <c r="H31" s="9" t="str">
        <f t="shared" si="3"/>
        <v>N/A</v>
      </c>
      <c r="I31" s="10">
        <v>-8.9999999999999993E-3</v>
      </c>
      <c r="J31" s="10">
        <v>9.4799999999999995E-2</v>
      </c>
      <c r="K31" s="9" t="str">
        <f t="shared" ref="K31:K43" si="6">IF(J31="Div by 0", "N/A", IF(J31="N/A","N/A", IF(J31&gt;30, "No", IF(J31&lt;-30, "No", "Yes"))))</f>
        <v>Yes</v>
      </c>
    </row>
    <row r="32" spans="1:11" x14ac:dyDescent="0.2">
      <c r="A32" s="81" t="s">
        <v>39</v>
      </c>
      <c r="B32" s="34" t="s">
        <v>271</v>
      </c>
      <c r="C32" s="80">
        <v>99.951198504000004</v>
      </c>
      <c r="D32" s="9" t="str">
        <f>IF($B32="N/A","N/A",IF(C32&gt;100,"No",IF(C32&lt;85,"No","Yes")))</f>
        <v>Yes</v>
      </c>
      <c r="E32" s="8">
        <v>99.958837693999996</v>
      </c>
      <c r="F32" s="9" t="str">
        <f>IF($B32="N/A","N/A",IF(E32&gt;100,"No",IF(E32&lt;85,"No","Yes")))</f>
        <v>Yes</v>
      </c>
      <c r="G32" s="8">
        <v>99.957632910000001</v>
      </c>
      <c r="H32" s="9" t="str">
        <f>IF($B32="N/A","N/A",IF(G32&gt;100,"No",IF(G32&lt;85,"No","Yes")))</f>
        <v>Yes</v>
      </c>
      <c r="I32" s="10">
        <v>7.6E-3</v>
      </c>
      <c r="J32" s="10">
        <v>-1E-3</v>
      </c>
      <c r="K32" s="9" t="str">
        <f t="shared" si="6"/>
        <v>Yes</v>
      </c>
    </row>
    <row r="33" spans="1:11" x14ac:dyDescent="0.2">
      <c r="A33" s="81" t="s">
        <v>904</v>
      </c>
      <c r="B33" s="34" t="s">
        <v>217</v>
      </c>
      <c r="C33" s="80">
        <v>56.360157616999999</v>
      </c>
      <c r="D33" s="9" t="str">
        <f t="shared" si="5"/>
        <v>N/A</v>
      </c>
      <c r="E33" s="8">
        <v>57.647103125999998</v>
      </c>
      <c r="F33" s="9" t="str">
        <f t="shared" si="2"/>
        <v>N/A</v>
      </c>
      <c r="G33" s="8">
        <v>55.680479937000001</v>
      </c>
      <c r="H33" s="9" t="str">
        <f t="shared" si="3"/>
        <v>N/A</v>
      </c>
      <c r="I33" s="10">
        <v>2.2829999999999999</v>
      </c>
      <c r="J33" s="10">
        <v>-3.41</v>
      </c>
      <c r="K33" s="9" t="str">
        <f t="shared" si="6"/>
        <v>Yes</v>
      </c>
    </row>
    <row r="34" spans="1:11" x14ac:dyDescent="0.2">
      <c r="A34" s="81" t="s">
        <v>845</v>
      </c>
      <c r="B34" s="34" t="s">
        <v>272</v>
      </c>
      <c r="C34" s="80">
        <v>6.2344684824999996</v>
      </c>
      <c r="D34" s="9" t="str">
        <f>IF($B34="N/A","N/A",IF(C34&gt;25,"No",IF(C34&lt;5,"No","Yes")))</f>
        <v>Yes</v>
      </c>
      <c r="E34" s="8">
        <v>6.2063428778</v>
      </c>
      <c r="F34" s="9" t="str">
        <f>IF($B34="N/A","N/A",IF(E34&gt;25,"No",IF(E34&lt;5,"No","Yes")))</f>
        <v>Yes</v>
      </c>
      <c r="G34" s="8">
        <v>6.1043202262999996</v>
      </c>
      <c r="H34" s="9" t="str">
        <f>IF($B34="N/A","N/A",IF(G34&gt;25,"No",IF(G34&lt;5,"No","Yes")))</f>
        <v>Yes</v>
      </c>
      <c r="I34" s="10">
        <v>-0.45100000000000001</v>
      </c>
      <c r="J34" s="10">
        <v>-1.64</v>
      </c>
      <c r="K34" s="9" t="str">
        <f t="shared" si="6"/>
        <v>Yes</v>
      </c>
    </row>
    <row r="35" spans="1:11" x14ac:dyDescent="0.2">
      <c r="A35" s="81" t="s">
        <v>846</v>
      </c>
      <c r="B35" s="34" t="s">
        <v>273</v>
      </c>
      <c r="C35" s="80">
        <v>40.218587966999998</v>
      </c>
      <c r="D35" s="9" t="str">
        <f>IF($B35="N/A","N/A",IF(C35&gt;70,"No",IF(C35&lt;40,"No","Yes")))</f>
        <v>Yes</v>
      </c>
      <c r="E35" s="8">
        <v>39.231013507</v>
      </c>
      <c r="F35" s="9" t="str">
        <f>IF($B35="N/A","N/A",IF(E35&gt;70,"No",IF(E35&lt;40,"No","Yes")))</f>
        <v>No</v>
      </c>
      <c r="G35" s="8">
        <v>40.368414432999998</v>
      </c>
      <c r="H35" s="9" t="str">
        <f>IF($B35="N/A","N/A",IF(G35&gt;70,"No",IF(G35&lt;40,"No","Yes")))</f>
        <v>Yes</v>
      </c>
      <c r="I35" s="10">
        <v>-2.46</v>
      </c>
      <c r="J35" s="10">
        <v>2.899</v>
      </c>
      <c r="K35" s="9" t="str">
        <f t="shared" si="6"/>
        <v>Yes</v>
      </c>
    </row>
    <row r="36" spans="1:11" x14ac:dyDescent="0.2">
      <c r="A36" s="81" t="s">
        <v>847</v>
      </c>
      <c r="B36" s="34" t="s">
        <v>274</v>
      </c>
      <c r="C36" s="80">
        <v>53.528128500000001</v>
      </c>
      <c r="D36" s="9" t="str">
        <f>IF($B36="N/A","N/A",IF(C36&gt;55,"No",IF(C36&lt;20,"No","Yes")))</f>
        <v>Yes</v>
      </c>
      <c r="E36" s="8">
        <v>54.544785758000003</v>
      </c>
      <c r="F36" s="9" t="str">
        <f>IF($B36="N/A","N/A",IF(E36&gt;55,"No",IF(E36&lt;20,"No","Yes")))</f>
        <v>Yes</v>
      </c>
      <c r="G36" s="8">
        <v>53.515800476999999</v>
      </c>
      <c r="H36" s="9" t="str">
        <f>IF($B36="N/A","N/A",IF(G36&gt;55,"No",IF(G36&lt;20,"No","Yes")))</f>
        <v>Yes</v>
      </c>
      <c r="I36" s="10">
        <v>1.899</v>
      </c>
      <c r="J36" s="10">
        <v>-1.89</v>
      </c>
      <c r="K36" s="9" t="str">
        <f t="shared" si="6"/>
        <v>Yes</v>
      </c>
    </row>
    <row r="37" spans="1:11" x14ac:dyDescent="0.2">
      <c r="A37" s="81" t="s">
        <v>167</v>
      </c>
      <c r="B37" s="34" t="s">
        <v>250</v>
      </c>
      <c r="C37" s="80">
        <v>92.926538069000003</v>
      </c>
      <c r="D37" s="9" t="str">
        <f>IF($B37="N/A","N/A",IF(C37&gt;95,"Yes","No"))</f>
        <v>No</v>
      </c>
      <c r="E37" s="8">
        <v>92.353711610999994</v>
      </c>
      <c r="F37" s="9" t="str">
        <f>IF($B37="N/A","N/A",IF(E37&gt;95,"Yes","No"))</f>
        <v>No</v>
      </c>
      <c r="G37" s="8">
        <v>92.525860812000005</v>
      </c>
      <c r="H37" s="9" t="str">
        <f>IF($B37="N/A","N/A",IF(G37&gt;95,"Yes","No"))</f>
        <v>No</v>
      </c>
      <c r="I37" s="10">
        <v>-0.61599999999999999</v>
      </c>
      <c r="J37" s="10">
        <v>0.18640000000000001</v>
      </c>
      <c r="K37" s="9" t="str">
        <f t="shared" si="6"/>
        <v>Yes</v>
      </c>
    </row>
    <row r="38" spans="1:11" x14ac:dyDescent="0.2">
      <c r="A38" s="81" t="s">
        <v>41</v>
      </c>
      <c r="B38" s="34" t="s">
        <v>217</v>
      </c>
      <c r="C38" s="8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1" t="s">
        <v>42</v>
      </c>
      <c r="B39" s="34" t="s">
        <v>217</v>
      </c>
      <c r="C39" s="80">
        <v>100</v>
      </c>
      <c r="D39" s="9" t="str">
        <f t="shared" si="7"/>
        <v>N/A</v>
      </c>
      <c r="E39" s="8" t="s">
        <v>1743</v>
      </c>
      <c r="F39" s="9" t="str">
        <f>IF($B39="N/A","N/A",IF(E39&gt;15,"No",IF(E39&lt;-15,"No","Yes")))</f>
        <v>N/A</v>
      </c>
      <c r="G39" s="8">
        <v>100</v>
      </c>
      <c r="H39" s="9" t="str">
        <f>IF($B39="N/A","N/A",IF(G39&gt;15,"No",IF(G39&lt;-15,"No","Yes")))</f>
        <v>N/A</v>
      </c>
      <c r="I39" s="10" t="s">
        <v>1743</v>
      </c>
      <c r="J39" s="10" t="s">
        <v>1743</v>
      </c>
      <c r="K39" s="9" t="str">
        <f t="shared" si="6"/>
        <v>N/A</v>
      </c>
    </row>
    <row r="40" spans="1:11" x14ac:dyDescent="0.2">
      <c r="A40" s="81" t="s">
        <v>43</v>
      </c>
      <c r="B40" s="34" t="s">
        <v>227</v>
      </c>
      <c r="C40" s="80">
        <v>95.675257791000007</v>
      </c>
      <c r="D40" s="9" t="str">
        <f>IF($B40="N/A","N/A",IF(C40&gt;100,"No",IF(C40&lt;98,"No","Yes")))</f>
        <v>No</v>
      </c>
      <c r="E40" s="8">
        <v>95.155328123999993</v>
      </c>
      <c r="F40" s="9" t="str">
        <f>IF($B40="N/A","N/A",IF(E40&gt;100,"No",IF(E40&lt;98,"No","Yes")))</f>
        <v>No</v>
      </c>
      <c r="G40" s="8">
        <v>95.255333114999999</v>
      </c>
      <c r="H40" s="9" t="str">
        <f>IF($B40="N/A","N/A",IF(G40&gt;100,"No",IF(G40&lt;98,"No","Yes")))</f>
        <v>No</v>
      </c>
      <c r="I40" s="10">
        <v>-0.54300000000000004</v>
      </c>
      <c r="J40" s="10">
        <v>0.1051</v>
      </c>
      <c r="K40" s="9" t="str">
        <f t="shared" si="6"/>
        <v>Yes</v>
      </c>
    </row>
    <row r="41" spans="1:11" x14ac:dyDescent="0.2">
      <c r="A41" s="81" t="s">
        <v>44</v>
      </c>
      <c r="B41" s="34" t="s">
        <v>217</v>
      </c>
      <c r="C41" s="80">
        <v>83.173402480999997</v>
      </c>
      <c r="D41" s="9" t="str">
        <f t="shared" si="7"/>
        <v>N/A</v>
      </c>
      <c r="E41" s="8">
        <v>81.960409299999995</v>
      </c>
      <c r="F41" s="9" t="str">
        <f t="shared" ref="F41:F47" si="8">IF($B41="N/A","N/A",IF(E41&gt;15,"No",IF(E41&lt;-15,"No","Yes")))</f>
        <v>N/A</v>
      </c>
      <c r="G41" s="8">
        <v>80.179302243999999</v>
      </c>
      <c r="H41" s="9" t="str">
        <f t="shared" ref="H41:H47" si="9">IF($B41="N/A","N/A",IF(G41&gt;15,"No",IF(G41&lt;-15,"No","Yes")))</f>
        <v>N/A</v>
      </c>
      <c r="I41" s="10">
        <v>-1.46</v>
      </c>
      <c r="J41" s="10">
        <v>-2.17</v>
      </c>
      <c r="K41" s="9" t="str">
        <f t="shared" si="6"/>
        <v>Yes</v>
      </c>
    </row>
    <row r="42" spans="1:11" x14ac:dyDescent="0.2">
      <c r="A42" s="81" t="s">
        <v>45</v>
      </c>
      <c r="B42" s="34" t="s">
        <v>217</v>
      </c>
      <c r="C42" s="80">
        <v>16.826597519</v>
      </c>
      <c r="D42" s="9" t="str">
        <f t="shared" si="7"/>
        <v>N/A</v>
      </c>
      <c r="E42" s="8">
        <v>18.039590700000002</v>
      </c>
      <c r="F42" s="9" t="str">
        <f t="shared" si="8"/>
        <v>N/A</v>
      </c>
      <c r="G42" s="8">
        <v>19.820697756000001</v>
      </c>
      <c r="H42" s="9" t="str">
        <f t="shared" si="9"/>
        <v>N/A</v>
      </c>
      <c r="I42" s="10">
        <v>7.2089999999999996</v>
      </c>
      <c r="J42" s="10">
        <v>9.8729999999999993</v>
      </c>
      <c r="K42" s="9" t="str">
        <f t="shared" si="6"/>
        <v>Yes</v>
      </c>
    </row>
    <row r="43" spans="1:11" x14ac:dyDescent="0.2">
      <c r="A43" s="81" t="s">
        <v>50</v>
      </c>
      <c r="B43" s="34" t="s">
        <v>217</v>
      </c>
      <c r="C43" s="80">
        <v>0</v>
      </c>
      <c r="D43" s="9" t="str">
        <f t="shared" si="7"/>
        <v>N/A</v>
      </c>
      <c r="E43" s="8">
        <v>0</v>
      </c>
      <c r="F43" s="9" t="str">
        <f t="shared" si="8"/>
        <v>N/A</v>
      </c>
      <c r="G43" s="8">
        <v>0</v>
      </c>
      <c r="H43" s="9" t="str">
        <f t="shared" si="9"/>
        <v>N/A</v>
      </c>
      <c r="I43" s="10" t="s">
        <v>1743</v>
      </c>
      <c r="J43" s="10" t="s">
        <v>1743</v>
      </c>
      <c r="K43" s="9" t="str">
        <f t="shared" si="6"/>
        <v>N/A</v>
      </c>
    </row>
    <row r="44" spans="1:11" x14ac:dyDescent="0.2">
      <c r="A44" s="81" t="s">
        <v>907</v>
      </c>
      <c r="B44" s="34" t="s">
        <v>217</v>
      </c>
      <c r="C44" s="80">
        <v>86.948779380999994</v>
      </c>
      <c r="D44" s="9" t="str">
        <f t="shared" si="7"/>
        <v>N/A</v>
      </c>
      <c r="E44" s="8">
        <v>85.545993058999997</v>
      </c>
      <c r="F44" s="9" t="str">
        <f t="shared" si="8"/>
        <v>N/A</v>
      </c>
      <c r="G44" s="8">
        <v>85.027890283999994</v>
      </c>
      <c r="H44" s="9" t="str">
        <f t="shared" si="9"/>
        <v>N/A</v>
      </c>
      <c r="I44" s="10">
        <v>-1.61</v>
      </c>
      <c r="J44" s="10">
        <v>-0.60599999999999998</v>
      </c>
      <c r="K44" s="9" t="str">
        <f>IF(J44="Div by 0", "N/A", IF(J44="N/A","N/A", IF(J44&gt;30, "No", IF(J44&lt;-30, "No", "Yes"))))</f>
        <v>Yes</v>
      </c>
    </row>
    <row r="45" spans="1:11" x14ac:dyDescent="0.2">
      <c r="A45" s="81" t="s">
        <v>908</v>
      </c>
      <c r="B45" s="34" t="s">
        <v>217</v>
      </c>
      <c r="C45" s="80">
        <v>13.051220619</v>
      </c>
      <c r="D45" s="9" t="str">
        <f t="shared" si="7"/>
        <v>N/A</v>
      </c>
      <c r="E45" s="8">
        <v>14.454006940999999</v>
      </c>
      <c r="F45" s="9" t="str">
        <f t="shared" si="8"/>
        <v>N/A</v>
      </c>
      <c r="G45" s="8">
        <v>14.972109716</v>
      </c>
      <c r="H45" s="9" t="str">
        <f t="shared" si="9"/>
        <v>N/A</v>
      </c>
      <c r="I45" s="10">
        <v>10.75</v>
      </c>
      <c r="J45" s="10">
        <v>3.5840000000000001</v>
      </c>
      <c r="K45" s="9" t="str">
        <f>IF(J45="Div by 0", "N/A", IF(J45="N/A","N/A", IF(J45&gt;30, "No", IF(J45&lt;-30, "No", "Yes"))))</f>
        <v>Yes</v>
      </c>
    </row>
    <row r="46" spans="1:11" x14ac:dyDescent="0.2">
      <c r="A46" s="81" t="s">
        <v>931</v>
      </c>
      <c r="B46" s="34" t="s">
        <v>217</v>
      </c>
      <c r="C46" s="80">
        <v>1.9114899999999999E-5</v>
      </c>
      <c r="D46" s="9" t="str">
        <f t="shared" si="7"/>
        <v>N/A</v>
      </c>
      <c r="E46" s="8">
        <v>0</v>
      </c>
      <c r="F46" s="9" t="str">
        <f t="shared" si="8"/>
        <v>N/A</v>
      </c>
      <c r="G46" s="8">
        <v>6.5291300000000003E-5</v>
      </c>
      <c r="H46" s="9" t="str">
        <f t="shared" si="9"/>
        <v>N/A</v>
      </c>
      <c r="I46" s="10">
        <v>-100</v>
      </c>
      <c r="J46" s="10" t="s">
        <v>1743</v>
      </c>
      <c r="K46" s="9" t="str">
        <f>IF(J46="Div by 0", "N/A", IF(J46="N/A","N/A", IF(J46&gt;30, "No", IF(J46&lt;-30, "No", "Yes"))))</f>
        <v>N/A</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23792139</v>
      </c>
      <c r="F6" s="9" t="str">
        <f t="shared" ref="F6:F15" si="1">IF($B6="N/A","N/A",IF(E6&lt;0,"No","Yes"))</f>
        <v>N/A</v>
      </c>
      <c r="G6" s="79">
        <v>22357302</v>
      </c>
      <c r="H6" s="9" t="str">
        <f t="shared" ref="H6:H15" si="2">IF($B6="N/A","N/A",IF(G6&lt;0,"No","Yes"))</f>
        <v>N/A</v>
      </c>
      <c r="I6" s="10" t="s">
        <v>217</v>
      </c>
      <c r="J6" s="10">
        <v>-6.03</v>
      </c>
      <c r="K6" s="9" t="str">
        <f t="shared" ref="K6:K15" si="3">IF(J6="Div by 0", "N/A", IF(J6="N/A","N/A", IF(J6&gt;30, "No", IF(J6&lt;-30, "No", "Yes"))))</f>
        <v>Yes</v>
      </c>
    </row>
    <row r="7" spans="1:11" x14ac:dyDescent="0.2">
      <c r="A7" s="78" t="s">
        <v>445</v>
      </c>
      <c r="B7" s="5" t="s">
        <v>217</v>
      </c>
      <c r="C7" s="80" t="s">
        <v>217</v>
      </c>
      <c r="D7" s="9" t="str">
        <f t="shared" si="0"/>
        <v>N/A</v>
      </c>
      <c r="E7" s="80">
        <v>2.01284971E-2</v>
      </c>
      <c r="F7" s="9" t="str">
        <f t="shared" si="1"/>
        <v>N/A</v>
      </c>
      <c r="G7" s="80">
        <v>9.4823610000000001E-4</v>
      </c>
      <c r="H7" s="9" t="str">
        <f t="shared" si="2"/>
        <v>N/A</v>
      </c>
      <c r="I7" s="10" t="s">
        <v>217</v>
      </c>
      <c r="J7" s="10">
        <v>-95.3</v>
      </c>
      <c r="K7" s="9" t="str">
        <f t="shared" si="3"/>
        <v>No</v>
      </c>
    </row>
    <row r="8" spans="1:11" x14ac:dyDescent="0.2">
      <c r="A8" s="78" t="s">
        <v>446</v>
      </c>
      <c r="B8" s="5" t="s">
        <v>217</v>
      </c>
      <c r="C8" s="80" t="s">
        <v>217</v>
      </c>
      <c r="D8" s="9" t="str">
        <f t="shared" si="0"/>
        <v>N/A</v>
      </c>
      <c r="E8" s="80">
        <v>2.9415934397000001</v>
      </c>
      <c r="F8" s="9" t="str">
        <f t="shared" si="1"/>
        <v>N/A</v>
      </c>
      <c r="G8" s="80">
        <v>2.2562203615</v>
      </c>
      <c r="H8" s="9" t="str">
        <f t="shared" si="2"/>
        <v>N/A</v>
      </c>
      <c r="I8" s="10" t="s">
        <v>217</v>
      </c>
      <c r="J8" s="10">
        <v>-23.3</v>
      </c>
      <c r="K8" s="9" t="str">
        <f t="shared" si="3"/>
        <v>Yes</v>
      </c>
    </row>
    <row r="9" spans="1:11" x14ac:dyDescent="0.2">
      <c r="A9" s="78" t="s">
        <v>447</v>
      </c>
      <c r="B9" s="5" t="s">
        <v>217</v>
      </c>
      <c r="C9" s="80" t="s">
        <v>217</v>
      </c>
      <c r="D9" s="9" t="str">
        <f t="shared" si="0"/>
        <v>N/A</v>
      </c>
      <c r="E9" s="80">
        <v>68.520522682000006</v>
      </c>
      <c r="F9" s="9" t="str">
        <f t="shared" si="1"/>
        <v>N/A</v>
      </c>
      <c r="G9" s="80">
        <v>69.839325872000003</v>
      </c>
      <c r="H9" s="9" t="str">
        <f t="shared" si="2"/>
        <v>N/A</v>
      </c>
      <c r="I9" s="10" t="s">
        <v>217</v>
      </c>
      <c r="J9" s="10">
        <v>1.925</v>
      </c>
      <c r="K9" s="9" t="str">
        <f t="shared" si="3"/>
        <v>Yes</v>
      </c>
    </row>
    <row r="10" spans="1:11" x14ac:dyDescent="0.2">
      <c r="A10" s="78" t="s">
        <v>448</v>
      </c>
      <c r="B10" s="5" t="s">
        <v>217</v>
      </c>
      <c r="C10" s="80" t="s">
        <v>217</v>
      </c>
      <c r="D10" s="9" t="str">
        <f t="shared" si="0"/>
        <v>N/A</v>
      </c>
      <c r="E10" s="80">
        <v>27.587364045000001</v>
      </c>
      <c r="F10" s="9" t="str">
        <f t="shared" si="1"/>
        <v>N/A</v>
      </c>
      <c r="G10" s="80">
        <v>26.594496957</v>
      </c>
      <c r="H10" s="9" t="str">
        <f t="shared" si="2"/>
        <v>N/A</v>
      </c>
      <c r="I10" s="10" t="s">
        <v>217</v>
      </c>
      <c r="J10" s="10">
        <v>-3.6</v>
      </c>
      <c r="K10" s="9" t="str">
        <f t="shared" si="3"/>
        <v>Yes</v>
      </c>
    </row>
    <row r="11" spans="1:11" x14ac:dyDescent="0.2">
      <c r="A11" s="78" t="s">
        <v>1644</v>
      </c>
      <c r="B11" s="5" t="s">
        <v>217</v>
      </c>
      <c r="C11" s="80" t="s">
        <v>217</v>
      </c>
      <c r="D11" s="9" t="str">
        <f t="shared" si="0"/>
        <v>N/A</v>
      </c>
      <c r="E11" s="80">
        <v>78.526172027000001</v>
      </c>
      <c r="F11" s="9" t="str">
        <f t="shared" si="1"/>
        <v>N/A</v>
      </c>
      <c r="G11" s="80">
        <v>86.732768559999997</v>
      </c>
      <c r="H11" s="9" t="str">
        <f t="shared" si="2"/>
        <v>N/A</v>
      </c>
      <c r="I11" s="10" t="s">
        <v>217</v>
      </c>
      <c r="J11" s="10">
        <v>10.45</v>
      </c>
      <c r="K11" s="9" t="str">
        <f t="shared" si="3"/>
        <v>Yes</v>
      </c>
    </row>
    <row r="12" spans="1:11" x14ac:dyDescent="0.2">
      <c r="A12" s="78" t="s">
        <v>16</v>
      </c>
      <c r="B12" s="5" t="s">
        <v>217</v>
      </c>
      <c r="C12" s="80" t="s">
        <v>217</v>
      </c>
      <c r="D12" s="9" t="str">
        <f t="shared" si="0"/>
        <v>N/A</v>
      </c>
      <c r="E12" s="80">
        <v>0.1074220355</v>
      </c>
      <c r="F12" s="9" t="str">
        <f t="shared" si="1"/>
        <v>N/A</v>
      </c>
      <c r="G12" s="80">
        <v>5.9358682900000001E-2</v>
      </c>
      <c r="H12" s="9" t="str">
        <f t="shared" si="2"/>
        <v>N/A</v>
      </c>
      <c r="I12" s="10" t="s">
        <v>217</v>
      </c>
      <c r="J12" s="10">
        <v>-44.7</v>
      </c>
      <c r="K12" s="9" t="str">
        <f t="shared" si="3"/>
        <v>No</v>
      </c>
    </row>
    <row r="13" spans="1:11" x14ac:dyDescent="0.2">
      <c r="A13" s="78" t="s">
        <v>36</v>
      </c>
      <c r="B13" s="5" t="s">
        <v>217</v>
      </c>
      <c r="C13" s="80" t="s">
        <v>217</v>
      </c>
      <c r="D13" s="9" t="str">
        <f t="shared" si="0"/>
        <v>N/A</v>
      </c>
      <c r="E13" s="80">
        <v>0</v>
      </c>
      <c r="F13" s="9" t="str">
        <f t="shared" si="1"/>
        <v>N/A</v>
      </c>
      <c r="G13" s="80">
        <v>0</v>
      </c>
      <c r="H13" s="9" t="str">
        <f t="shared" si="2"/>
        <v>N/A</v>
      </c>
      <c r="I13" s="10" t="s">
        <v>217</v>
      </c>
      <c r="J13" s="10" t="s">
        <v>1743</v>
      </c>
      <c r="K13" s="9" t="str">
        <f t="shared" si="3"/>
        <v>N/A</v>
      </c>
    </row>
    <row r="14" spans="1:11" x14ac:dyDescent="0.2">
      <c r="A14" s="78" t="s">
        <v>37</v>
      </c>
      <c r="B14" s="5" t="s">
        <v>217</v>
      </c>
      <c r="C14" s="80" t="s">
        <v>217</v>
      </c>
      <c r="D14" s="9" t="str">
        <f t="shared" si="0"/>
        <v>N/A</v>
      </c>
      <c r="E14" s="80">
        <v>0.34782608700000001</v>
      </c>
      <c r="F14" s="9" t="str">
        <f t="shared" si="1"/>
        <v>N/A</v>
      </c>
      <c r="G14" s="80">
        <v>1.5247159367000001</v>
      </c>
      <c r="H14" s="9" t="str">
        <f t="shared" si="2"/>
        <v>N/A</v>
      </c>
      <c r="I14" s="10" t="s">
        <v>217</v>
      </c>
      <c r="J14" s="10">
        <v>338.4</v>
      </c>
      <c r="K14" s="9" t="str">
        <f t="shared" si="3"/>
        <v>No</v>
      </c>
    </row>
    <row r="15" spans="1:11" x14ac:dyDescent="0.2">
      <c r="A15" s="78" t="s">
        <v>38</v>
      </c>
      <c r="B15" s="5" t="s">
        <v>217</v>
      </c>
      <c r="C15" s="80" t="s">
        <v>217</v>
      </c>
      <c r="D15" s="9" t="str">
        <f t="shared" si="0"/>
        <v>N/A</v>
      </c>
      <c r="E15" s="80">
        <v>0.1208628258</v>
      </c>
      <c r="F15" s="9" t="str">
        <f t="shared" si="1"/>
        <v>N/A</v>
      </c>
      <c r="G15" s="80">
        <v>6.4233877499999995E-2</v>
      </c>
      <c r="H15" s="9" t="str">
        <f t="shared" si="2"/>
        <v>N/A</v>
      </c>
      <c r="I15" s="10" t="s">
        <v>217</v>
      </c>
      <c r="J15" s="10">
        <v>-46.9</v>
      </c>
      <c r="K15" s="9" t="str">
        <f t="shared" si="3"/>
        <v>No</v>
      </c>
    </row>
    <row r="16" spans="1:11" x14ac:dyDescent="0.2">
      <c r="A16" s="78" t="s">
        <v>377</v>
      </c>
      <c r="B16" s="5" t="s">
        <v>217</v>
      </c>
      <c r="C16" s="8" t="s">
        <v>217</v>
      </c>
      <c r="D16" s="9" t="str">
        <f t="shared" ref="D16:D41" si="4">IF($B16="N/A","N/A",IF(C16&lt;0,"No","Yes"))</f>
        <v>N/A</v>
      </c>
      <c r="E16" s="8">
        <v>24.222207353000002</v>
      </c>
      <c r="F16" s="9" t="str">
        <f t="shared" ref="F16:F41" si="5">IF($B16="N/A","N/A",IF(E16&lt;0,"No","Yes"))</f>
        <v>N/A</v>
      </c>
      <c r="G16" s="8">
        <v>26.972615295000001</v>
      </c>
      <c r="H16" s="9" t="str">
        <f t="shared" ref="H16:H41" si="6">IF($B16="N/A","N/A",IF(G16&lt;0,"No","Yes"))</f>
        <v>N/A</v>
      </c>
      <c r="I16" s="10" t="s">
        <v>217</v>
      </c>
      <c r="J16" s="10">
        <v>11.35</v>
      </c>
      <c r="K16" s="9" t="str">
        <f t="shared" ref="K16:K41" si="7">IF(J16="Div by 0", "N/A", IF(J16="N/A","N/A", IF(J16&gt;30, "No", IF(J16&lt;-30, "No", "Yes"))))</f>
        <v>Yes</v>
      </c>
    </row>
    <row r="17" spans="1:11" x14ac:dyDescent="0.2">
      <c r="A17" s="78" t="s">
        <v>378</v>
      </c>
      <c r="B17" s="5" t="s">
        <v>217</v>
      </c>
      <c r="C17" s="8" t="s">
        <v>217</v>
      </c>
      <c r="D17" s="9" t="str">
        <f t="shared" si="4"/>
        <v>N/A</v>
      </c>
      <c r="E17" s="8">
        <v>14.98003248</v>
      </c>
      <c r="F17" s="9" t="str">
        <f t="shared" si="5"/>
        <v>N/A</v>
      </c>
      <c r="G17" s="8">
        <v>17.229167741000001</v>
      </c>
      <c r="H17" s="9" t="str">
        <f t="shared" si="6"/>
        <v>N/A</v>
      </c>
      <c r="I17" s="10" t="s">
        <v>217</v>
      </c>
      <c r="J17" s="10">
        <v>15.01</v>
      </c>
      <c r="K17" s="9" t="str">
        <f t="shared" si="7"/>
        <v>Yes</v>
      </c>
    </row>
    <row r="18" spans="1:11" x14ac:dyDescent="0.2">
      <c r="A18" s="78" t="s">
        <v>379</v>
      </c>
      <c r="B18" s="5" t="s">
        <v>217</v>
      </c>
      <c r="C18" s="8" t="s">
        <v>217</v>
      </c>
      <c r="D18" s="9" t="str">
        <f t="shared" si="4"/>
        <v>N/A</v>
      </c>
      <c r="E18" s="8">
        <v>1.7538776885</v>
      </c>
      <c r="F18" s="9" t="str">
        <f t="shared" si="5"/>
        <v>N/A</v>
      </c>
      <c r="G18" s="8">
        <v>2.2990920041999998</v>
      </c>
      <c r="H18" s="9" t="str">
        <f t="shared" si="6"/>
        <v>N/A</v>
      </c>
      <c r="I18" s="10" t="s">
        <v>217</v>
      </c>
      <c r="J18" s="10">
        <v>31.09</v>
      </c>
      <c r="K18" s="9" t="str">
        <f t="shared" si="7"/>
        <v>No</v>
      </c>
    </row>
    <row r="19" spans="1:11" x14ac:dyDescent="0.2">
      <c r="A19" s="78" t="s">
        <v>380</v>
      </c>
      <c r="B19" s="5" t="s">
        <v>217</v>
      </c>
      <c r="C19" s="8" t="s">
        <v>217</v>
      </c>
      <c r="D19" s="9" t="str">
        <f t="shared" si="4"/>
        <v>N/A</v>
      </c>
      <c r="E19" s="8">
        <v>11.179697259999999</v>
      </c>
      <c r="F19" s="9" t="str">
        <f t="shared" si="5"/>
        <v>N/A</v>
      </c>
      <c r="G19" s="8">
        <v>8.6369569153000008</v>
      </c>
      <c r="H19" s="9" t="str">
        <f t="shared" si="6"/>
        <v>N/A</v>
      </c>
      <c r="I19" s="10" t="s">
        <v>217</v>
      </c>
      <c r="J19" s="10">
        <v>-22.7</v>
      </c>
      <c r="K19" s="9" t="str">
        <f t="shared" si="7"/>
        <v>Yes</v>
      </c>
    </row>
    <row r="20" spans="1:11" x14ac:dyDescent="0.2">
      <c r="A20" s="78" t="s">
        <v>381</v>
      </c>
      <c r="B20" s="5" t="s">
        <v>217</v>
      </c>
      <c r="C20" s="8" t="s">
        <v>217</v>
      </c>
      <c r="D20" s="9" t="str">
        <f t="shared" si="4"/>
        <v>N/A</v>
      </c>
      <c r="E20" s="8">
        <v>11.624596327000001</v>
      </c>
      <c r="F20" s="9" t="str">
        <f t="shared" si="5"/>
        <v>N/A</v>
      </c>
      <c r="G20" s="8">
        <v>9.0980733283999999</v>
      </c>
      <c r="H20" s="9" t="str">
        <f t="shared" si="6"/>
        <v>N/A</v>
      </c>
      <c r="I20" s="10" t="s">
        <v>217</v>
      </c>
      <c r="J20" s="10">
        <v>-21.7</v>
      </c>
      <c r="K20" s="9" t="str">
        <f t="shared" si="7"/>
        <v>Yes</v>
      </c>
    </row>
    <row r="21" spans="1:11" x14ac:dyDescent="0.2">
      <c r="A21" s="78" t="s">
        <v>382</v>
      </c>
      <c r="B21" s="5" t="s">
        <v>217</v>
      </c>
      <c r="C21" s="8" t="s">
        <v>217</v>
      </c>
      <c r="D21" s="9" t="str">
        <f t="shared" si="4"/>
        <v>N/A</v>
      </c>
      <c r="E21" s="8">
        <v>3.1417941499999998E-2</v>
      </c>
      <c r="F21" s="9" t="str">
        <f t="shared" si="5"/>
        <v>N/A</v>
      </c>
      <c r="G21" s="8">
        <v>4.6056625599999998E-2</v>
      </c>
      <c r="H21" s="9" t="str">
        <f t="shared" si="6"/>
        <v>N/A</v>
      </c>
      <c r="I21" s="10" t="s">
        <v>217</v>
      </c>
      <c r="J21" s="10">
        <v>46.59</v>
      </c>
      <c r="K21" s="9" t="str">
        <f t="shared" si="7"/>
        <v>No</v>
      </c>
    </row>
    <row r="22" spans="1:11" x14ac:dyDescent="0.2">
      <c r="A22" s="78" t="s">
        <v>383</v>
      </c>
      <c r="B22" s="5" t="s">
        <v>217</v>
      </c>
      <c r="C22" s="8" t="s">
        <v>217</v>
      </c>
      <c r="D22" s="9" t="str">
        <f t="shared" si="4"/>
        <v>N/A</v>
      </c>
      <c r="E22" s="8">
        <v>25.045924834000001</v>
      </c>
      <c r="F22" s="9" t="str">
        <f t="shared" si="5"/>
        <v>N/A</v>
      </c>
      <c r="G22" s="8">
        <v>24.081187762999999</v>
      </c>
      <c r="H22" s="9" t="str">
        <f t="shared" si="6"/>
        <v>N/A</v>
      </c>
      <c r="I22" s="10" t="s">
        <v>217</v>
      </c>
      <c r="J22" s="10">
        <v>-3.85</v>
      </c>
      <c r="K22" s="9" t="str">
        <f t="shared" si="7"/>
        <v>Yes</v>
      </c>
    </row>
    <row r="23" spans="1:11" x14ac:dyDescent="0.2">
      <c r="A23" s="78" t="s">
        <v>384</v>
      </c>
      <c r="B23" s="5" t="s">
        <v>217</v>
      </c>
      <c r="C23" s="8" t="s">
        <v>217</v>
      </c>
      <c r="D23" s="9" t="str">
        <f t="shared" si="4"/>
        <v>N/A</v>
      </c>
      <c r="E23" s="8">
        <v>1.2609199999999999E-5</v>
      </c>
      <c r="F23" s="9" t="str">
        <f t="shared" si="5"/>
        <v>N/A</v>
      </c>
      <c r="G23" s="8">
        <v>0</v>
      </c>
      <c r="H23" s="9" t="str">
        <f t="shared" si="6"/>
        <v>N/A</v>
      </c>
      <c r="I23" s="10" t="s">
        <v>217</v>
      </c>
      <c r="J23" s="10">
        <v>-100</v>
      </c>
      <c r="K23" s="9" t="str">
        <f t="shared" si="7"/>
        <v>No</v>
      </c>
    </row>
    <row r="24" spans="1:11" x14ac:dyDescent="0.2">
      <c r="A24" s="78" t="s">
        <v>385</v>
      </c>
      <c r="B24" s="5" t="s">
        <v>217</v>
      </c>
      <c r="C24" s="8" t="s">
        <v>217</v>
      </c>
      <c r="D24" s="9" t="str">
        <f t="shared" si="4"/>
        <v>N/A</v>
      </c>
      <c r="E24" s="8">
        <v>0.8721410409</v>
      </c>
      <c r="F24" s="9" t="str">
        <f t="shared" si="5"/>
        <v>N/A</v>
      </c>
      <c r="G24" s="8">
        <v>1.0957961264</v>
      </c>
      <c r="H24" s="9" t="str">
        <f t="shared" si="6"/>
        <v>N/A</v>
      </c>
      <c r="I24" s="10" t="s">
        <v>217</v>
      </c>
      <c r="J24" s="10">
        <v>25.64</v>
      </c>
      <c r="K24" s="9" t="str">
        <f t="shared" si="7"/>
        <v>Yes</v>
      </c>
    </row>
    <row r="25" spans="1:11" x14ac:dyDescent="0.2">
      <c r="A25" s="78" t="s">
        <v>386</v>
      </c>
      <c r="B25" s="5" t="s">
        <v>217</v>
      </c>
      <c r="C25" s="8" t="s">
        <v>217</v>
      </c>
      <c r="D25" s="9" t="str">
        <f t="shared" si="4"/>
        <v>N/A</v>
      </c>
      <c r="E25" s="8">
        <v>3.7985741339999999</v>
      </c>
      <c r="F25" s="9" t="str">
        <f t="shared" si="5"/>
        <v>N/A</v>
      </c>
      <c r="G25" s="8">
        <v>3.3431107683999999</v>
      </c>
      <c r="H25" s="9" t="str">
        <f t="shared" si="6"/>
        <v>N/A</v>
      </c>
      <c r="I25" s="10" t="s">
        <v>217</v>
      </c>
      <c r="J25" s="10">
        <v>-12</v>
      </c>
      <c r="K25" s="9" t="str">
        <f t="shared" si="7"/>
        <v>Yes</v>
      </c>
    </row>
    <row r="26" spans="1:11" x14ac:dyDescent="0.2">
      <c r="A26" s="78" t="s">
        <v>387</v>
      </c>
      <c r="B26" s="5" t="s">
        <v>217</v>
      </c>
      <c r="C26" s="8" t="s">
        <v>217</v>
      </c>
      <c r="D26" s="9" t="str">
        <f t="shared" si="4"/>
        <v>N/A</v>
      </c>
      <c r="E26" s="8">
        <v>0.38398818969999998</v>
      </c>
      <c r="F26" s="9" t="str">
        <f t="shared" si="5"/>
        <v>N/A</v>
      </c>
      <c r="G26" s="8">
        <v>0.42767313940000001</v>
      </c>
      <c r="H26" s="9" t="str">
        <f t="shared" si="6"/>
        <v>N/A</v>
      </c>
      <c r="I26" s="10" t="s">
        <v>217</v>
      </c>
      <c r="J26" s="10">
        <v>11.38</v>
      </c>
      <c r="K26" s="9" t="str">
        <f t="shared" si="7"/>
        <v>Yes</v>
      </c>
    </row>
    <row r="27" spans="1:11" x14ac:dyDescent="0.2">
      <c r="A27" s="78" t="s">
        <v>388</v>
      </c>
      <c r="B27" s="5" t="s">
        <v>217</v>
      </c>
      <c r="C27" s="8" t="s">
        <v>217</v>
      </c>
      <c r="D27" s="9" t="str">
        <f t="shared" si="4"/>
        <v>N/A</v>
      </c>
      <c r="E27" s="8">
        <v>0</v>
      </c>
      <c r="F27" s="9" t="str">
        <f t="shared" si="5"/>
        <v>N/A</v>
      </c>
      <c r="G27" s="8">
        <v>0</v>
      </c>
      <c r="H27" s="9" t="str">
        <f t="shared" si="6"/>
        <v>N/A</v>
      </c>
      <c r="I27" s="10" t="s">
        <v>217</v>
      </c>
      <c r="J27" s="10" t="s">
        <v>1743</v>
      </c>
      <c r="K27" s="9" t="str">
        <f t="shared" si="7"/>
        <v>N/A</v>
      </c>
    </row>
    <row r="28" spans="1:11" x14ac:dyDescent="0.2">
      <c r="A28" s="78" t="s">
        <v>389</v>
      </c>
      <c r="B28" s="5" t="s">
        <v>217</v>
      </c>
      <c r="C28" s="8" t="s">
        <v>217</v>
      </c>
      <c r="D28" s="9" t="str">
        <f t="shared" si="4"/>
        <v>N/A</v>
      </c>
      <c r="E28" s="8">
        <v>0</v>
      </c>
      <c r="F28" s="9" t="str">
        <f t="shared" si="5"/>
        <v>N/A</v>
      </c>
      <c r="G28" s="8">
        <v>0</v>
      </c>
      <c r="H28" s="9" t="str">
        <f t="shared" si="6"/>
        <v>N/A</v>
      </c>
      <c r="I28" s="10" t="s">
        <v>217</v>
      </c>
      <c r="J28" s="10" t="s">
        <v>1743</v>
      </c>
      <c r="K28" s="9" t="str">
        <f t="shared" si="7"/>
        <v>N/A</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0.28245464949999999</v>
      </c>
      <c r="F30" s="9" t="str">
        <f t="shared" si="5"/>
        <v>N/A</v>
      </c>
      <c r="G30" s="8">
        <v>0.19997977389999999</v>
      </c>
      <c r="H30" s="9" t="str">
        <f t="shared" si="6"/>
        <v>N/A</v>
      </c>
      <c r="I30" s="10" t="s">
        <v>217</v>
      </c>
      <c r="J30" s="10">
        <v>-29.2</v>
      </c>
      <c r="K30" s="9" t="str">
        <f t="shared" si="7"/>
        <v>Yes</v>
      </c>
    </row>
    <row r="31" spans="1:11" x14ac:dyDescent="0.2">
      <c r="A31" s="78" t="s">
        <v>392</v>
      </c>
      <c r="B31" s="5" t="s">
        <v>217</v>
      </c>
      <c r="C31" s="8" t="s">
        <v>217</v>
      </c>
      <c r="D31" s="9" t="str">
        <f t="shared" si="4"/>
        <v>N/A</v>
      </c>
      <c r="E31" s="8">
        <v>0</v>
      </c>
      <c r="F31" s="9" t="str">
        <f t="shared" si="5"/>
        <v>N/A</v>
      </c>
      <c r="G31" s="8">
        <v>4.6409978400000003E-2</v>
      </c>
      <c r="H31" s="9" t="str">
        <f t="shared" si="6"/>
        <v>N/A</v>
      </c>
      <c r="I31" s="10" t="s">
        <v>217</v>
      </c>
      <c r="J31" s="10" t="s">
        <v>1743</v>
      </c>
      <c r="K31" s="9" t="str">
        <f t="shared" si="7"/>
        <v>N/A</v>
      </c>
    </row>
    <row r="32" spans="1:11" x14ac:dyDescent="0.2">
      <c r="A32" s="78" t="s">
        <v>393</v>
      </c>
      <c r="B32" s="5" t="s">
        <v>217</v>
      </c>
      <c r="C32" s="8" t="s">
        <v>217</v>
      </c>
      <c r="D32" s="9" t="str">
        <f t="shared" si="4"/>
        <v>N/A</v>
      </c>
      <c r="E32" s="8">
        <v>0</v>
      </c>
      <c r="F32" s="9" t="str">
        <f t="shared" si="5"/>
        <v>N/A</v>
      </c>
      <c r="G32" s="8">
        <v>0.2468146702</v>
      </c>
      <c r="H32" s="9" t="str">
        <f t="shared" si="6"/>
        <v>N/A</v>
      </c>
      <c r="I32" s="10" t="s">
        <v>217</v>
      </c>
      <c r="J32" s="10" t="s">
        <v>1743</v>
      </c>
      <c r="K32" s="9" t="str">
        <f t="shared" si="7"/>
        <v>N/A</v>
      </c>
    </row>
    <row r="33" spans="1:11" x14ac:dyDescent="0.2">
      <c r="A33" s="78" t="s">
        <v>394</v>
      </c>
      <c r="B33" s="5" t="s">
        <v>217</v>
      </c>
      <c r="C33" s="8" t="s">
        <v>217</v>
      </c>
      <c r="D33" s="9" t="str">
        <f t="shared" si="4"/>
        <v>N/A</v>
      </c>
      <c r="E33" s="8">
        <v>5.379928E-4</v>
      </c>
      <c r="F33" s="9" t="str">
        <f t="shared" si="5"/>
        <v>N/A</v>
      </c>
      <c r="G33" s="8">
        <v>1.33916225E-2</v>
      </c>
      <c r="H33" s="9" t="str">
        <f t="shared" si="6"/>
        <v>N/A</v>
      </c>
      <c r="I33" s="10" t="s">
        <v>217</v>
      </c>
      <c r="J33" s="10">
        <v>2389</v>
      </c>
      <c r="K33" s="9" t="str">
        <f t="shared" si="7"/>
        <v>No</v>
      </c>
    </row>
    <row r="34" spans="1:11" x14ac:dyDescent="0.2">
      <c r="A34" s="78" t="s">
        <v>395</v>
      </c>
      <c r="B34" s="5" t="s">
        <v>217</v>
      </c>
      <c r="C34" s="8" t="s">
        <v>217</v>
      </c>
      <c r="D34" s="9" t="str">
        <f t="shared" si="4"/>
        <v>N/A</v>
      </c>
      <c r="E34" s="8">
        <v>0.10012130900000001</v>
      </c>
      <c r="F34" s="9" t="str">
        <f t="shared" si="5"/>
        <v>N/A</v>
      </c>
      <c r="G34" s="8">
        <v>0.11439683959999999</v>
      </c>
      <c r="H34" s="9" t="str">
        <f t="shared" si="6"/>
        <v>N/A</v>
      </c>
      <c r="I34" s="10" t="s">
        <v>217</v>
      </c>
      <c r="J34" s="10">
        <v>14.26</v>
      </c>
      <c r="K34" s="9" t="str">
        <f t="shared" si="7"/>
        <v>Yes</v>
      </c>
    </row>
    <row r="35" spans="1:11" x14ac:dyDescent="0.2">
      <c r="A35" s="78" t="s">
        <v>396</v>
      </c>
      <c r="B35" s="5" t="s">
        <v>217</v>
      </c>
      <c r="C35" s="8" t="s">
        <v>217</v>
      </c>
      <c r="D35" s="9" t="str">
        <f t="shared" si="4"/>
        <v>N/A</v>
      </c>
      <c r="E35" s="8">
        <v>1.358587446</v>
      </c>
      <c r="F35" s="9" t="str">
        <f t="shared" si="5"/>
        <v>N/A</v>
      </c>
      <c r="G35" s="8">
        <v>3.3945705603</v>
      </c>
      <c r="H35" s="9" t="str">
        <f t="shared" si="6"/>
        <v>N/A</v>
      </c>
      <c r="I35" s="10" t="s">
        <v>217</v>
      </c>
      <c r="J35" s="10">
        <v>149.9</v>
      </c>
      <c r="K35" s="9" t="str">
        <f t="shared" si="7"/>
        <v>No</v>
      </c>
    </row>
    <row r="36" spans="1:11" x14ac:dyDescent="0.2">
      <c r="A36" s="78" t="s">
        <v>397</v>
      </c>
      <c r="B36" s="5" t="s">
        <v>217</v>
      </c>
      <c r="C36" s="8" t="s">
        <v>217</v>
      </c>
      <c r="D36" s="9" t="str">
        <f t="shared" si="4"/>
        <v>N/A</v>
      </c>
      <c r="E36" s="8">
        <v>5.5438481000000001E-3</v>
      </c>
      <c r="F36" s="9" t="str">
        <f t="shared" si="5"/>
        <v>N/A</v>
      </c>
      <c r="G36" s="8">
        <v>6.7897404999999996E-3</v>
      </c>
      <c r="H36" s="9" t="str">
        <f t="shared" si="6"/>
        <v>N/A</v>
      </c>
      <c r="I36" s="10" t="s">
        <v>217</v>
      </c>
      <c r="J36" s="10">
        <v>22.47</v>
      </c>
      <c r="K36" s="9" t="str">
        <f t="shared" si="7"/>
        <v>Yes</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4.5225023E-3</v>
      </c>
      <c r="F38" s="9" t="str">
        <f t="shared" si="5"/>
        <v>N/A</v>
      </c>
      <c r="G38" s="8">
        <v>3.6229840000000001E-3</v>
      </c>
      <c r="H38" s="9" t="str">
        <f t="shared" si="6"/>
        <v>N/A</v>
      </c>
      <c r="I38" s="10" t="s">
        <v>217</v>
      </c>
      <c r="J38" s="10">
        <v>-19.899999999999999</v>
      </c>
      <c r="K38" s="9" t="str">
        <f t="shared" si="7"/>
        <v>Yes</v>
      </c>
    </row>
    <row r="39" spans="1:11" x14ac:dyDescent="0.2">
      <c r="A39" s="78" t="s">
        <v>400</v>
      </c>
      <c r="B39" s="5" t="s">
        <v>217</v>
      </c>
      <c r="C39" s="8" t="s">
        <v>217</v>
      </c>
      <c r="D39" s="9" t="str">
        <f t="shared" si="4"/>
        <v>N/A</v>
      </c>
      <c r="E39" s="8">
        <v>2.6279185165999999</v>
      </c>
      <c r="F39" s="9" t="str">
        <f t="shared" si="5"/>
        <v>N/A</v>
      </c>
      <c r="G39" s="8">
        <v>2.6078373374999999</v>
      </c>
      <c r="H39" s="9" t="str">
        <f t="shared" si="6"/>
        <v>N/A</v>
      </c>
      <c r="I39" s="10" t="s">
        <v>217</v>
      </c>
      <c r="J39" s="10">
        <v>-0.76400000000000001</v>
      </c>
      <c r="K39" s="9" t="str">
        <f t="shared" si="7"/>
        <v>Yes</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1.7278438785000001</v>
      </c>
      <c r="F41" s="9" t="str">
        <f t="shared" si="5"/>
        <v>N/A</v>
      </c>
      <c r="G41" s="8">
        <v>0.13645678689999999</v>
      </c>
      <c r="H41" s="9" t="str">
        <f t="shared" si="6"/>
        <v>N/A</v>
      </c>
      <c r="I41" s="10" t="s">
        <v>217</v>
      </c>
      <c r="J41" s="10">
        <v>-92.1</v>
      </c>
      <c r="K41" s="9" t="str">
        <f t="shared" si="7"/>
        <v>No</v>
      </c>
    </row>
    <row r="42" spans="1:11" x14ac:dyDescent="0.2">
      <c r="A42" s="78" t="s">
        <v>32</v>
      </c>
      <c r="B42" s="5" t="s">
        <v>217</v>
      </c>
      <c r="C42" s="8" t="s">
        <v>217</v>
      </c>
      <c r="D42" s="9" t="str">
        <f t="shared" ref="D42:D51" si="8">IF($B42="N/A","N/A",IF(C42&lt;0,"No","Yes"))</f>
        <v>N/A</v>
      </c>
      <c r="E42" s="8">
        <v>84.847339703000003</v>
      </c>
      <c r="F42" s="9" t="str">
        <f t="shared" ref="F42:F51" si="9">IF($B42="N/A","N/A",IF(E42&lt;0,"No","Yes"))</f>
        <v>N/A</v>
      </c>
      <c r="G42" s="8">
        <v>82.728027737999994</v>
      </c>
      <c r="H42" s="9" t="str">
        <f t="shared" ref="H42:H51" si="10">IF($B42="N/A","N/A",IF(G42&lt;0,"No","Yes"))</f>
        <v>N/A</v>
      </c>
      <c r="I42" s="10" t="s">
        <v>217</v>
      </c>
      <c r="J42" s="10">
        <v>-2.5</v>
      </c>
      <c r="K42" s="9" t="str">
        <f t="shared" ref="K42:K51" si="11">IF(J42="Div by 0", "N/A", IF(J42="N/A","N/A", IF(J42&gt;30, "No", IF(J42&lt;-30, "No", "Yes"))))</f>
        <v>Yes</v>
      </c>
    </row>
    <row r="43" spans="1:11" x14ac:dyDescent="0.2">
      <c r="A43" s="78" t="s">
        <v>39</v>
      </c>
      <c r="B43" s="5" t="s">
        <v>217</v>
      </c>
      <c r="C43" s="8" t="s">
        <v>217</v>
      </c>
      <c r="D43" s="9" t="str">
        <f t="shared" si="8"/>
        <v>N/A</v>
      </c>
      <c r="E43" s="8">
        <v>99.946266784000002</v>
      </c>
      <c r="F43" s="9" t="str">
        <f t="shared" si="9"/>
        <v>N/A</v>
      </c>
      <c r="G43" s="8">
        <v>99.942773704999993</v>
      </c>
      <c r="H43" s="9" t="str">
        <f t="shared" si="10"/>
        <v>N/A</v>
      </c>
      <c r="I43" s="10" t="s">
        <v>217</v>
      </c>
      <c r="J43" s="10">
        <v>-3.0000000000000001E-3</v>
      </c>
      <c r="K43" s="9" t="str">
        <f t="shared" si="11"/>
        <v>Yes</v>
      </c>
    </row>
    <row r="44" spans="1:11" x14ac:dyDescent="0.2">
      <c r="A44" s="78" t="s">
        <v>40</v>
      </c>
      <c r="B44" s="5" t="s">
        <v>217</v>
      </c>
      <c r="C44" s="8" t="s">
        <v>217</v>
      </c>
      <c r="D44" s="9" t="str">
        <f t="shared" si="8"/>
        <v>N/A</v>
      </c>
      <c r="E44" s="8">
        <v>23.539469490999998</v>
      </c>
      <c r="F44" s="9" t="str">
        <f t="shared" si="9"/>
        <v>N/A</v>
      </c>
      <c r="G44" s="8">
        <v>30.274114249</v>
      </c>
      <c r="H44" s="9" t="str">
        <f t="shared" si="10"/>
        <v>N/A</v>
      </c>
      <c r="I44" s="10" t="s">
        <v>217</v>
      </c>
      <c r="J44" s="10">
        <v>28.61</v>
      </c>
      <c r="K44" s="9" t="str">
        <f t="shared" si="11"/>
        <v>Yes</v>
      </c>
    </row>
    <row r="45" spans="1:11" x14ac:dyDescent="0.2">
      <c r="A45" s="78" t="s">
        <v>167</v>
      </c>
      <c r="B45" s="5" t="s">
        <v>217</v>
      </c>
      <c r="C45" s="8" t="s">
        <v>217</v>
      </c>
      <c r="D45" s="9" t="str">
        <f t="shared" si="8"/>
        <v>N/A</v>
      </c>
      <c r="E45" s="8">
        <v>90.898279470000006</v>
      </c>
      <c r="F45" s="9" t="str">
        <f t="shared" si="9"/>
        <v>N/A</v>
      </c>
      <c r="G45" s="8">
        <v>93.408301234000007</v>
      </c>
      <c r="H45" s="9" t="str">
        <f t="shared" si="10"/>
        <v>N/A</v>
      </c>
      <c r="I45" s="10" t="s">
        <v>217</v>
      </c>
      <c r="J45" s="10">
        <v>2.7610000000000001</v>
      </c>
      <c r="K45" s="9" t="str">
        <f t="shared" si="11"/>
        <v>Yes</v>
      </c>
    </row>
    <row r="46" spans="1:11" x14ac:dyDescent="0.2">
      <c r="A46" s="78"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
      <c r="A47" s="78" t="s">
        <v>42</v>
      </c>
      <c r="B47" s="5" t="s">
        <v>217</v>
      </c>
      <c r="C47" s="8" t="s">
        <v>217</v>
      </c>
      <c r="D47" s="9" t="str">
        <f t="shared" si="8"/>
        <v>N/A</v>
      </c>
      <c r="E47" s="8">
        <v>100</v>
      </c>
      <c r="F47" s="9" t="str">
        <f t="shared" si="9"/>
        <v>N/A</v>
      </c>
      <c r="G47" s="8">
        <v>99.893172769000003</v>
      </c>
      <c r="H47" s="9" t="str">
        <f t="shared" si="10"/>
        <v>N/A</v>
      </c>
      <c r="I47" s="10" t="s">
        <v>217</v>
      </c>
      <c r="J47" s="10">
        <v>-0.107</v>
      </c>
      <c r="K47" s="9" t="str">
        <f t="shared" si="11"/>
        <v>Yes</v>
      </c>
    </row>
    <row r="48" spans="1:11" x14ac:dyDescent="0.2">
      <c r="A48" s="78" t="s">
        <v>43</v>
      </c>
      <c r="B48" s="5" t="s">
        <v>217</v>
      </c>
      <c r="C48" s="8" t="s">
        <v>217</v>
      </c>
      <c r="D48" s="9" t="str">
        <f t="shared" si="8"/>
        <v>N/A</v>
      </c>
      <c r="E48" s="8">
        <v>96.342981167999994</v>
      </c>
      <c r="F48" s="9" t="str">
        <f t="shared" si="9"/>
        <v>N/A</v>
      </c>
      <c r="G48" s="8">
        <v>97.507359172999998</v>
      </c>
      <c r="H48" s="9" t="str">
        <f t="shared" si="10"/>
        <v>N/A</v>
      </c>
      <c r="I48" s="10" t="s">
        <v>217</v>
      </c>
      <c r="J48" s="10">
        <v>1.2090000000000001</v>
      </c>
      <c r="K48" s="9" t="str">
        <f t="shared" si="11"/>
        <v>Yes</v>
      </c>
    </row>
    <row r="49" spans="1:12" x14ac:dyDescent="0.2">
      <c r="A49" s="78" t="s">
        <v>44</v>
      </c>
      <c r="B49" s="5" t="s">
        <v>217</v>
      </c>
      <c r="C49" s="8" t="s">
        <v>217</v>
      </c>
      <c r="D49" s="9" t="str">
        <f t="shared" si="8"/>
        <v>N/A</v>
      </c>
      <c r="E49" s="8">
        <v>77.516563480000002</v>
      </c>
      <c r="F49" s="9" t="str">
        <f t="shared" si="9"/>
        <v>N/A</v>
      </c>
      <c r="G49" s="8">
        <v>75.932019496999999</v>
      </c>
      <c r="H49" s="9" t="str">
        <f t="shared" si="10"/>
        <v>N/A</v>
      </c>
      <c r="I49" s="10" t="s">
        <v>217</v>
      </c>
      <c r="J49" s="10">
        <v>-2.04</v>
      </c>
      <c r="K49" s="9" t="str">
        <f t="shared" si="11"/>
        <v>Yes</v>
      </c>
    </row>
    <row r="50" spans="1:12" x14ac:dyDescent="0.2">
      <c r="A50" s="78" t="s">
        <v>45</v>
      </c>
      <c r="B50" s="5" t="s">
        <v>217</v>
      </c>
      <c r="C50" s="8" t="s">
        <v>217</v>
      </c>
      <c r="D50" s="9" t="str">
        <f t="shared" si="8"/>
        <v>N/A</v>
      </c>
      <c r="E50" s="8">
        <v>22.483436520000001</v>
      </c>
      <c r="F50" s="9" t="str">
        <f t="shared" si="9"/>
        <v>N/A</v>
      </c>
      <c r="G50" s="8">
        <v>24.067980503000001</v>
      </c>
      <c r="H50" s="9" t="str">
        <f t="shared" si="10"/>
        <v>N/A</v>
      </c>
      <c r="I50" s="10" t="s">
        <v>217</v>
      </c>
      <c r="J50" s="10">
        <v>7.048</v>
      </c>
      <c r="K50" s="9" t="str">
        <f t="shared" si="11"/>
        <v>Yes</v>
      </c>
    </row>
    <row r="51" spans="1:12" x14ac:dyDescent="0.2">
      <c r="A51" s="78" t="s">
        <v>50</v>
      </c>
      <c r="B51" s="5" t="s">
        <v>217</v>
      </c>
      <c r="C51" s="8" t="s">
        <v>217</v>
      </c>
      <c r="D51" s="9" t="str">
        <f t="shared" si="8"/>
        <v>N/A</v>
      </c>
      <c r="E51" s="8">
        <v>0</v>
      </c>
      <c r="F51" s="9" t="str">
        <f t="shared" si="9"/>
        <v>N/A</v>
      </c>
      <c r="G51" s="8">
        <v>0</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11243381</v>
      </c>
      <c r="D7" s="31" t="str">
        <f>IF($B7="N/A","N/A",IF(C7&gt;15,"No",IF(C7&lt;-15,"No","Yes")))</f>
        <v>N/A</v>
      </c>
      <c r="E7" s="30">
        <v>14249077</v>
      </c>
      <c r="F7" s="31" t="str">
        <f>IF($B7="N/A","N/A",IF(E7&gt;15,"No",IF(E7&lt;-15,"No","Yes")))</f>
        <v>N/A</v>
      </c>
      <c r="G7" s="30">
        <v>14554142</v>
      </c>
      <c r="H7" s="31" t="str">
        <f>IF($B7="N/A","N/A",IF(G7&gt;15,"No",IF(G7&lt;-15,"No","Yes")))</f>
        <v>N/A</v>
      </c>
      <c r="I7" s="32">
        <v>26.73</v>
      </c>
      <c r="J7" s="32">
        <v>2.141</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49.967610594999996</v>
      </c>
      <c r="H8" s="31" t="str">
        <f>IF($B8="N/A","N/A",IF(G8&gt;15,"No",IF(G8&lt;-15,"No","Yes")))</f>
        <v>N/A</v>
      </c>
      <c r="I8" s="32" t="s">
        <v>217</v>
      </c>
      <c r="J8" s="32" t="s">
        <v>217</v>
      </c>
      <c r="K8" s="31" t="str">
        <f t="shared" si="0"/>
        <v>N/A</v>
      </c>
    </row>
    <row r="9" spans="1:11" x14ac:dyDescent="0.2">
      <c r="A9" s="3" t="s">
        <v>119</v>
      </c>
      <c r="B9" s="34" t="s">
        <v>217</v>
      </c>
      <c r="C9" s="9">
        <v>42.436550001999997</v>
      </c>
      <c r="D9" s="9" t="str">
        <f>IF($B9="N/A","N/A",IF(C9&gt;15,"No",IF(C9&lt;-15,"No","Yes")))</f>
        <v>N/A</v>
      </c>
      <c r="E9" s="9">
        <v>52.610797177000002</v>
      </c>
      <c r="F9" s="9" t="str">
        <f>IF($B9="N/A","N/A",IF(E9&gt;15,"No",IF(E9&lt;-15,"No","Yes")))</f>
        <v>N/A</v>
      </c>
      <c r="G9" s="9">
        <v>50.032389405000004</v>
      </c>
      <c r="H9" s="9" t="str">
        <f>IF($B9="N/A","N/A",IF(G9&gt;15,"No",IF(G9&lt;-15,"No","Yes")))</f>
        <v>N/A</v>
      </c>
      <c r="I9" s="10">
        <v>23.98</v>
      </c>
      <c r="J9" s="10">
        <v>-4.9000000000000004</v>
      </c>
      <c r="K9" s="9" t="str">
        <f t="shared" si="0"/>
        <v>Yes</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0.7985850592</v>
      </c>
      <c r="F11" s="9" t="str">
        <f>IF(OR($B11="N/A",$E11="N/A"),"N/A",IF(E11&gt;100,"No",IF(E11&lt;95,"No","Yes")))</f>
        <v>No</v>
      </c>
      <c r="G11" s="9">
        <v>81.307025862000003</v>
      </c>
      <c r="H11" s="9" t="str">
        <f>IF($B11="N/A","N/A",IF(G11&gt;100,"No",IF(G11&lt;95,"No","Yes")))</f>
        <v>No</v>
      </c>
      <c r="I11" s="10" t="s">
        <v>217</v>
      </c>
      <c r="J11" s="10">
        <v>10081</v>
      </c>
      <c r="K11" s="9" t="str">
        <f t="shared" si="0"/>
        <v>No</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82.195691229999994</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99.286838017999997</v>
      </c>
      <c r="F13" s="9" t="str">
        <f t="shared" si="2"/>
        <v>Yes</v>
      </c>
      <c r="G13" s="9">
        <v>81.504790869999994</v>
      </c>
      <c r="H13" s="9" t="str">
        <f t="shared" si="3"/>
        <v>No</v>
      </c>
      <c r="I13" s="10" t="s">
        <v>217</v>
      </c>
      <c r="J13" s="10">
        <v>-17.899999999999999</v>
      </c>
      <c r="K13" s="9" t="str">
        <f t="shared" si="0"/>
        <v>Yes</v>
      </c>
    </row>
    <row r="14" spans="1:11" x14ac:dyDescent="0.2">
      <c r="A14" s="3" t="s">
        <v>13</v>
      </c>
      <c r="B14" s="34" t="s">
        <v>217</v>
      </c>
      <c r="C14" s="35">
        <v>6472078</v>
      </c>
      <c r="D14" s="9" t="str">
        <f>IF($B14="N/A","N/A",IF(C14&gt;15,"No",IF(C14&lt;-15,"No","Yes")))</f>
        <v>N/A</v>
      </c>
      <c r="E14" s="35">
        <v>6752524</v>
      </c>
      <c r="F14" s="9" t="str">
        <f>IF($B14="N/A","N/A",IF(E14&gt;15,"No",IF(E14&lt;-15,"No","Yes")))</f>
        <v>N/A</v>
      </c>
      <c r="G14" s="35">
        <v>7272357</v>
      </c>
      <c r="H14" s="9" t="str">
        <f>IF($B14="N/A","N/A",IF(G14&gt;15,"No",IF(G14&lt;-15,"No","Yes")))</f>
        <v>N/A</v>
      </c>
      <c r="I14" s="10">
        <v>4.3330000000000002</v>
      </c>
      <c r="J14" s="10">
        <v>7.6980000000000004</v>
      </c>
      <c r="K14" s="9" t="str">
        <f t="shared" si="0"/>
        <v>Yes</v>
      </c>
    </row>
    <row r="15" spans="1:11" ht="14.25" customHeight="1" x14ac:dyDescent="0.2">
      <c r="A15" s="3" t="s">
        <v>444</v>
      </c>
      <c r="B15" s="34" t="s">
        <v>217</v>
      </c>
      <c r="C15" s="9">
        <v>4.2173626460999998</v>
      </c>
      <c r="D15" s="9" t="str">
        <f>IF($B15="N/A","N/A",IF(C15&gt;15,"No",IF(C15&lt;-15,"No","Yes")))</f>
        <v>N/A</v>
      </c>
      <c r="E15" s="9">
        <v>0</v>
      </c>
      <c r="F15" s="9" t="str">
        <f>IF($B15="N/A","N/A",IF(E15&gt;15,"No",IF(E15&lt;-15,"No","Yes")))</f>
        <v>N/A</v>
      </c>
      <c r="G15" s="9">
        <v>0</v>
      </c>
      <c r="H15" s="9" t="str">
        <f>IF($B15="N/A","N/A",IF(G15&gt;15,"No",IF(G15&lt;-15,"No","Yes")))</f>
        <v>N/A</v>
      </c>
      <c r="I15" s="10">
        <v>-100</v>
      </c>
      <c r="J15" s="10" t="s">
        <v>1743</v>
      </c>
      <c r="K15" s="9" t="str">
        <f t="shared" si="0"/>
        <v>N/A</v>
      </c>
    </row>
    <row r="16" spans="1:11" ht="12.75" customHeight="1" x14ac:dyDescent="0.2">
      <c r="A16" s="3" t="s">
        <v>856</v>
      </c>
      <c r="B16" s="34" t="s">
        <v>217</v>
      </c>
      <c r="C16" s="36">
        <v>92.753344006999995</v>
      </c>
      <c r="D16" s="9" t="str">
        <f>IF($B16="N/A","N/A",IF(C16&gt;15,"No",IF(C16&lt;-15,"No","Yes")))</f>
        <v>N/A</v>
      </c>
      <c r="E16" s="36" t="s">
        <v>1743</v>
      </c>
      <c r="F16" s="9" t="str">
        <f>IF($B16="N/A","N/A",IF(E16&gt;15,"No",IF(E16&lt;-15,"No","Yes")))</f>
        <v>N/A</v>
      </c>
      <c r="G16" s="36" t="s">
        <v>1743</v>
      </c>
      <c r="H16" s="9" t="str">
        <f>IF($B16="N/A","N/A",IF(G16&gt;15,"No",IF(G16&lt;-15,"No","Yes")))</f>
        <v>N/A</v>
      </c>
      <c r="I16" s="10" t="s">
        <v>1743</v>
      </c>
      <c r="J16" s="10" t="s">
        <v>1743</v>
      </c>
      <c r="K16" s="9" t="str">
        <f t="shared" si="0"/>
        <v>N/A</v>
      </c>
    </row>
    <row r="17" spans="1:11" x14ac:dyDescent="0.2">
      <c r="A17" s="3" t="s">
        <v>131</v>
      </c>
      <c r="B17" s="34" t="s">
        <v>217</v>
      </c>
      <c r="C17" s="35">
        <v>4140</v>
      </c>
      <c r="D17" s="9" t="str">
        <f>IF($B17="N/A","N/A",IF(C17&gt;15,"No",IF(C17&lt;-15,"No","Yes")))</f>
        <v>N/A</v>
      </c>
      <c r="E17" s="35">
        <v>7112</v>
      </c>
      <c r="F17" s="9" t="str">
        <f>IF($B17="N/A","N/A",IF(E17&gt;15,"No",IF(E17&lt;-15,"No","Yes")))</f>
        <v>N/A</v>
      </c>
      <c r="G17" s="35">
        <v>4051</v>
      </c>
      <c r="H17" s="9" t="str">
        <f>IF($B17="N/A","N/A",IF(G17&gt;15,"No",IF(G17&lt;-15,"No","Yes")))</f>
        <v>N/A</v>
      </c>
      <c r="I17" s="10">
        <v>71.790000000000006</v>
      </c>
      <c r="J17" s="10">
        <v>-43</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2.7834000800000001E-2</v>
      </c>
      <c r="H18" s="9" t="str">
        <f>IF($B18="N/A","N/A",IF(G18&gt;15,"No",IF(G18&lt;-15,"No","Yes")))</f>
        <v>N/A</v>
      </c>
      <c r="I18" s="10" t="s">
        <v>217</v>
      </c>
      <c r="J18" s="10" t="s">
        <v>217</v>
      </c>
      <c r="K18" s="9" t="str">
        <f t="shared" si="0"/>
        <v>N/A</v>
      </c>
    </row>
    <row r="19" spans="1:11" ht="27.75" customHeight="1" x14ac:dyDescent="0.2">
      <c r="A19" s="3" t="s">
        <v>835</v>
      </c>
      <c r="B19" s="34" t="s">
        <v>217</v>
      </c>
      <c r="C19" s="36">
        <v>45.376570047999998</v>
      </c>
      <c r="D19" s="9" t="str">
        <f>IF($B19="N/A","N/A",IF(C19&gt;60,"No",IF(C19&lt;15,"No","Yes")))</f>
        <v>N/A</v>
      </c>
      <c r="E19" s="36">
        <v>71.231861641999998</v>
      </c>
      <c r="F19" s="9" t="str">
        <f>IF($B19="N/A","N/A",IF(E19&gt;60,"No",IF(E19&lt;15,"No","Yes")))</f>
        <v>N/A</v>
      </c>
      <c r="G19" s="36">
        <v>36.930140706000003</v>
      </c>
      <c r="H19" s="9" t="str">
        <f>IF($B19="N/A","N/A",IF(G19&gt;60,"No",IF(G19&lt;15,"No","Yes")))</f>
        <v>N/A</v>
      </c>
      <c r="I19" s="10">
        <v>56.98</v>
      </c>
      <c r="J19" s="10">
        <v>-48.2</v>
      </c>
      <c r="K19" s="9" t="str">
        <f t="shared" si="0"/>
        <v>No</v>
      </c>
    </row>
    <row r="20" spans="1:11" x14ac:dyDescent="0.2">
      <c r="A20" s="3" t="s">
        <v>27</v>
      </c>
      <c r="B20" s="34" t="s">
        <v>221</v>
      </c>
      <c r="C20" s="35">
        <v>11</v>
      </c>
      <c r="D20" s="9" t="str">
        <f>IF($B20="N/A","N/A",IF(C20="N/A","N/A",IF(C20=0,"Yes","No")))</f>
        <v>No</v>
      </c>
      <c r="E20" s="35">
        <v>11</v>
      </c>
      <c r="F20" s="9" t="str">
        <f>IF($B20="N/A","N/A",IF(E20="N/A","N/A",IF(E20=0,"Yes","No")))</f>
        <v>No</v>
      </c>
      <c r="G20" s="35">
        <v>0</v>
      </c>
      <c r="H20" s="9" t="str">
        <f>IF($B20="N/A","N/A",IF(G20=0,"Yes","No"))</f>
        <v>Yes</v>
      </c>
      <c r="I20" s="10">
        <v>0</v>
      </c>
      <c r="J20" s="10">
        <v>-100</v>
      </c>
      <c r="K20" s="9" t="str">
        <f t="shared" si="0"/>
        <v>No</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6472078</v>
      </c>
      <c r="D6" s="9" t="str">
        <f>IF($B6="N/A","N/A",IF(C6&gt;15,"No",IF(C6&lt;-15,"No","Yes")))</f>
        <v>N/A</v>
      </c>
      <c r="E6" s="35">
        <v>6752524</v>
      </c>
      <c r="F6" s="9" t="str">
        <f>IF($B6="N/A","N/A",IF(E6&gt;15,"No",IF(E6&lt;-15,"No","Yes")))</f>
        <v>N/A</v>
      </c>
      <c r="G6" s="35">
        <v>7272357</v>
      </c>
      <c r="H6" s="9" t="str">
        <f>IF($B6="N/A","N/A",IF(G6&gt;15,"No",IF(G6&lt;-15,"No","Yes")))</f>
        <v>N/A</v>
      </c>
      <c r="I6" s="10">
        <v>4.3330000000000002</v>
      </c>
      <c r="J6" s="10">
        <v>7.6980000000000004</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69.160413703000003</v>
      </c>
      <c r="D9" s="9" t="str">
        <f>IF($B9="N/A","N/A",IF(C9&gt;60,"No",IF(C9&lt;15,"No","Yes")))</f>
        <v>No</v>
      </c>
      <c r="E9" s="36">
        <v>71.845719023000001</v>
      </c>
      <c r="F9" s="9" t="str">
        <f>IF($B9="N/A","N/A",IF(E9&gt;60,"No",IF(E9&lt;15,"No","Yes")))</f>
        <v>No</v>
      </c>
      <c r="G9" s="36">
        <v>65.718327221999999</v>
      </c>
      <c r="H9" s="9" t="str">
        <f>IF($B9="N/A","N/A",IF(G9&gt;60,"No",IF(G9&lt;15,"No","Yes")))</f>
        <v>No</v>
      </c>
      <c r="I9" s="10">
        <v>3.883</v>
      </c>
      <c r="J9" s="10">
        <v>-8.5299999999999994</v>
      </c>
      <c r="K9" s="9" t="str">
        <f t="shared" si="0"/>
        <v>Yes</v>
      </c>
    </row>
    <row r="10" spans="1:11" x14ac:dyDescent="0.2">
      <c r="A10" s="3" t="s">
        <v>14</v>
      </c>
      <c r="B10" s="34" t="s">
        <v>276</v>
      </c>
      <c r="C10" s="9">
        <v>2.1228421536000002</v>
      </c>
      <c r="D10" s="9" t="str">
        <f>IF($B10="N/A","N/A",IF(C10&gt;15,"No",IF(C10&lt;=0,"No","Yes")))</f>
        <v>Yes</v>
      </c>
      <c r="E10" s="9">
        <v>2.279384716</v>
      </c>
      <c r="F10" s="9" t="str">
        <f>IF($B10="N/A","N/A",IF(E10&gt;15,"No",IF(E10&lt;=0,"No","Yes")))</f>
        <v>Yes</v>
      </c>
      <c r="G10" s="9">
        <v>1.3874868904</v>
      </c>
      <c r="H10" s="9" t="str">
        <f>IF($B10="N/A","N/A",IF(G10&gt;15,"No",IF(G10&lt;=0,"No","Yes")))</f>
        <v>Yes</v>
      </c>
      <c r="I10" s="10">
        <v>7.3739999999999997</v>
      </c>
      <c r="J10" s="10">
        <v>-39.1</v>
      </c>
      <c r="K10" s="9" t="str">
        <f t="shared" si="0"/>
        <v>No</v>
      </c>
    </row>
    <row r="11" spans="1:11" x14ac:dyDescent="0.2">
      <c r="A11" s="3" t="s">
        <v>871</v>
      </c>
      <c r="B11" s="34" t="s">
        <v>217</v>
      </c>
      <c r="C11" s="36">
        <v>113.22005648</v>
      </c>
      <c r="D11" s="9" t="str">
        <f>IF($B11="N/A","N/A",IF(C11&gt;15,"No",IF(C11&lt;-15,"No","Yes")))</f>
        <v>N/A</v>
      </c>
      <c r="E11" s="36">
        <v>98.349002053000007</v>
      </c>
      <c r="F11" s="9" t="str">
        <f>IF($B11="N/A","N/A",IF(E11&gt;15,"No",IF(E11&lt;-15,"No","Yes")))</f>
        <v>N/A</v>
      </c>
      <c r="G11" s="36">
        <v>78.829291498000003</v>
      </c>
      <c r="H11" s="9" t="str">
        <f>IF($B11="N/A","N/A",IF(G11&gt;15,"No",IF(G11&lt;-15,"No","Yes")))</f>
        <v>N/A</v>
      </c>
      <c r="I11" s="10">
        <v>-13.1</v>
      </c>
      <c r="J11" s="10">
        <v>-19.8</v>
      </c>
      <c r="K11" s="9" t="str">
        <f t="shared" si="0"/>
        <v>Yes</v>
      </c>
    </row>
    <row r="12" spans="1:11" x14ac:dyDescent="0.2">
      <c r="A12" s="3" t="s">
        <v>932</v>
      </c>
      <c r="B12" s="34" t="s">
        <v>217</v>
      </c>
      <c r="C12" s="9">
        <v>0</v>
      </c>
      <c r="D12" s="9" t="str">
        <f>IF($B12="N/A","N/A",IF(C12&gt;15,"No",IF(C12&lt;-15,"No","Yes")))</f>
        <v>N/A</v>
      </c>
      <c r="E12" s="9">
        <v>0</v>
      </c>
      <c r="F12" s="9" t="str">
        <f>IF($B12="N/A","N/A",IF(E12&gt;15,"No",IF(E12&lt;-15,"No","Yes")))</f>
        <v>N/A</v>
      </c>
      <c r="G12" s="9">
        <v>0</v>
      </c>
      <c r="H12" s="9" t="str">
        <f>IF($B12="N/A","N/A",IF(G12&gt;15,"No",IF(G12&lt;-15,"No","Yes")))</f>
        <v>N/A</v>
      </c>
      <c r="I12" s="10" t="s">
        <v>1743</v>
      </c>
      <c r="J12" s="10" t="s">
        <v>1743</v>
      </c>
      <c r="K12" s="9" t="str">
        <f t="shared" si="0"/>
        <v>N/A</v>
      </c>
    </row>
    <row r="13" spans="1:11" x14ac:dyDescent="0.2">
      <c r="A13" s="3" t="s">
        <v>51</v>
      </c>
      <c r="B13" s="34" t="s">
        <v>277</v>
      </c>
      <c r="C13" s="9">
        <v>99.025753398000006</v>
      </c>
      <c r="D13" s="9" t="str">
        <f>IF($B13="N/A","N/A",IF(C13&gt;99,"No",IF(C13&lt;95,"No","Yes")))</f>
        <v>No</v>
      </c>
      <c r="E13" s="9">
        <v>99.112924293000006</v>
      </c>
      <c r="F13" s="9" t="str">
        <f>IF($B13="N/A","N/A",IF(E13&gt;99,"No",IF(E13&lt;95,"No","Yes")))</f>
        <v>No</v>
      </c>
      <c r="G13" s="9">
        <v>99.148405393000004</v>
      </c>
      <c r="H13" s="9" t="str">
        <f>IF($B13="N/A","N/A",IF(G13&gt;99,"No",IF(G13&lt;95,"No","Yes")))</f>
        <v>No</v>
      </c>
      <c r="I13" s="10">
        <v>8.7999999999999995E-2</v>
      </c>
      <c r="J13" s="10">
        <v>3.5799999999999998E-2</v>
      </c>
      <c r="K13" s="9" t="str">
        <f t="shared" si="0"/>
        <v>Yes</v>
      </c>
    </row>
    <row r="14" spans="1:11" x14ac:dyDescent="0.2">
      <c r="A14" s="3" t="s">
        <v>52</v>
      </c>
      <c r="B14" s="34" t="s">
        <v>278</v>
      </c>
      <c r="C14" s="9">
        <v>0.97424660210000003</v>
      </c>
      <c r="D14" s="9" t="str">
        <f>IF($B14="N/A","N/A",IF(C14&gt;6,"No",IF(C14&lt;=0,"No","Yes")))</f>
        <v>Yes</v>
      </c>
      <c r="E14" s="9">
        <v>0.88707570680000003</v>
      </c>
      <c r="F14" s="9" t="str">
        <f>IF($B14="N/A","N/A",IF(E14&gt;6,"No",IF(E14&lt;=0,"No","Yes")))</f>
        <v>Yes</v>
      </c>
      <c r="G14" s="9">
        <v>0.85159460679999999</v>
      </c>
      <c r="H14" s="9" t="str">
        <f>IF($B14="N/A","N/A",IF(G14&gt;6,"No",IF(G14&lt;=0,"No","Yes")))</f>
        <v>Yes</v>
      </c>
      <c r="I14" s="10">
        <v>-8.9499999999999993</v>
      </c>
      <c r="J14" s="10">
        <v>-4</v>
      </c>
      <c r="K14" s="9" t="str">
        <f t="shared" si="0"/>
        <v>Yes</v>
      </c>
    </row>
    <row r="15" spans="1:11" x14ac:dyDescent="0.2">
      <c r="A15" s="3" t="s">
        <v>168</v>
      </c>
      <c r="B15" s="34" t="s">
        <v>217</v>
      </c>
      <c r="C15" s="9">
        <v>99.785599180000006</v>
      </c>
      <c r="D15" s="9" t="str">
        <f>IF($B15="N/A","N/A",IF(C15&gt;15,"No",IF(C15&lt;-15,"No","Yes")))</f>
        <v>N/A</v>
      </c>
      <c r="E15" s="9">
        <v>99.254866253000003</v>
      </c>
      <c r="F15" s="9" t="str">
        <f>IF($B15="N/A","N/A",IF(E15&gt;15,"No",IF(E15&lt;-15,"No","Yes")))</f>
        <v>N/A</v>
      </c>
      <c r="G15" s="9">
        <v>99.605709843</v>
      </c>
      <c r="H15" s="9" t="str">
        <f>IF($B15="N/A","N/A",IF(G15&gt;15,"No",IF(G15&lt;-15,"No","Yes")))</f>
        <v>N/A</v>
      </c>
      <c r="I15" s="10">
        <v>-0.53200000000000003</v>
      </c>
      <c r="J15" s="10">
        <v>0.35349999999999998</v>
      </c>
      <c r="K15" s="9" t="str">
        <f t="shared" si="0"/>
        <v>Yes</v>
      </c>
    </row>
    <row r="16" spans="1:11" x14ac:dyDescent="0.2">
      <c r="A16" s="3" t="s">
        <v>169</v>
      </c>
      <c r="B16" s="34" t="s">
        <v>279</v>
      </c>
      <c r="C16" s="9">
        <v>0</v>
      </c>
      <c r="D16" s="9" t="str">
        <f>IF($B16="N/A","N/A",IF(C16&gt;98,"Yes","No"))</f>
        <v>No</v>
      </c>
      <c r="E16" s="9">
        <v>0</v>
      </c>
      <c r="F16" s="9" t="str">
        <f>IF($B16="N/A","N/A",IF(E16&gt;98,"Yes","No"))</f>
        <v>No</v>
      </c>
      <c r="G16" s="9">
        <v>0</v>
      </c>
      <c r="H16" s="9" t="str">
        <f>IF($B16="N/A","N/A",IF(G16&gt;98,"Yes","No"))</f>
        <v>No</v>
      </c>
      <c r="I16" s="10" t="s">
        <v>1743</v>
      </c>
      <c r="J16" s="10" t="s">
        <v>1743</v>
      </c>
      <c r="K16" s="9" t="str">
        <f t="shared" si="0"/>
        <v>N/A</v>
      </c>
    </row>
    <row r="17" spans="1:11" x14ac:dyDescent="0.2">
      <c r="A17" s="3" t="s">
        <v>21</v>
      </c>
      <c r="B17" s="34" t="s">
        <v>279</v>
      </c>
      <c r="C17" s="9">
        <v>98.861995211999997</v>
      </c>
      <c r="D17" s="9" t="str">
        <f>IF($B17="N/A","N/A",IF(C17&gt;98,"Yes","No"))</f>
        <v>Yes</v>
      </c>
      <c r="E17" s="9">
        <v>100</v>
      </c>
      <c r="F17" s="9" t="str">
        <f>IF($B17="N/A","N/A",IF(E17&gt;98,"Yes","No"))</f>
        <v>Yes</v>
      </c>
      <c r="G17" s="9">
        <v>99.978544956999997</v>
      </c>
      <c r="H17" s="9" t="str">
        <f>IF($B17="N/A","N/A",IF(G17&gt;98,"Yes","No"))</f>
        <v>Yes</v>
      </c>
      <c r="I17" s="10">
        <v>1.151</v>
      </c>
      <c r="J17" s="10">
        <v>-2.1000000000000001E-2</v>
      </c>
      <c r="K17" s="9" t="str">
        <f t="shared" si="0"/>
        <v>Yes</v>
      </c>
    </row>
    <row r="18" spans="1:11" x14ac:dyDescent="0.2">
      <c r="A18" s="3" t="s">
        <v>53</v>
      </c>
      <c r="B18" s="34"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4" t="s">
        <v>227</v>
      </c>
      <c r="C19" s="9">
        <v>99.915019565999998</v>
      </c>
      <c r="D19" s="9" t="str">
        <f>IF($B19="N/A","N/A",IF(C19&gt;100,"No",IF(C19&lt;98,"No","Yes")))</f>
        <v>Yes</v>
      </c>
      <c r="E19" s="9">
        <v>99.874239618000004</v>
      </c>
      <c r="F19" s="9" t="str">
        <f>IF($B19="N/A","N/A",IF(E19&gt;100,"No",IF(E19&lt;98,"No","Yes")))</f>
        <v>Yes</v>
      </c>
      <c r="G19" s="9">
        <v>99.632925060999995</v>
      </c>
      <c r="H19" s="9" t="str">
        <f>IF($B19="N/A","N/A",IF(G19&gt;100,"No",IF(G19&lt;98,"No","Yes")))</f>
        <v>Yes</v>
      </c>
      <c r="I19" s="10">
        <v>-4.1000000000000002E-2</v>
      </c>
      <c r="J19" s="10">
        <v>-0.24199999999999999</v>
      </c>
      <c r="K19" s="9" t="str">
        <f>IF(J19="Div by 0", "N/A", IF(J19="N/A","N/A", IF(J19&gt;30, "No", IF(J19&lt;-30, "No", "Yes"))))</f>
        <v>Yes</v>
      </c>
    </row>
    <row r="20" spans="1:11" x14ac:dyDescent="0.2">
      <c r="A20" s="3" t="s">
        <v>679</v>
      </c>
      <c r="B20" s="34" t="s">
        <v>227</v>
      </c>
      <c r="C20" s="9">
        <v>99.996492626000006</v>
      </c>
      <c r="D20" s="9" t="str">
        <f>IF($B20="N/A","N/A",IF(C20&gt;100,"No",IF(C20&lt;98,"No","Yes")))</f>
        <v>Yes</v>
      </c>
      <c r="E20" s="9">
        <v>99.907708584000005</v>
      </c>
      <c r="F20" s="9" t="str">
        <f>IF($B20="N/A","N/A",IF(E20&gt;100,"No",IF(E20&lt;98,"No","Yes")))</f>
        <v>Yes</v>
      </c>
      <c r="G20" s="9">
        <v>99.912889315000001</v>
      </c>
      <c r="H20" s="9" t="str">
        <f>IF($B20="N/A","N/A",IF(G20&gt;100,"No",IF(G20&lt;98,"No","Yes")))</f>
        <v>Yes</v>
      </c>
      <c r="I20" s="10">
        <v>-8.8999999999999996E-2</v>
      </c>
      <c r="J20" s="10">
        <v>5.1999999999999998E-3</v>
      </c>
      <c r="K20" s="9" t="str">
        <f>IF(J20="Div by 0", "N/A", IF(J20="N/A","N/A", IF(J20&gt;30, "No", IF(J20&lt;-30, "No", "Yes"))))</f>
        <v>Yes</v>
      </c>
    </row>
    <row r="21" spans="1:11" x14ac:dyDescent="0.2">
      <c r="A21" s="3" t="s">
        <v>680</v>
      </c>
      <c r="B21" s="34" t="s">
        <v>227</v>
      </c>
      <c r="C21" s="9">
        <v>99.996492626000006</v>
      </c>
      <c r="D21" s="9" t="str">
        <f>IF($B21="N/A","N/A",IF(C21&gt;100,"No",IF(C21&lt;98,"No","Yes")))</f>
        <v>Yes</v>
      </c>
      <c r="E21" s="9">
        <v>99.907708584000005</v>
      </c>
      <c r="F21" s="9" t="str">
        <f>IF($B21="N/A","N/A",IF(E21&gt;100,"No",IF(E21&lt;98,"No","Yes")))</f>
        <v>Yes</v>
      </c>
      <c r="G21" s="9">
        <v>99.912889315000001</v>
      </c>
      <c r="H21" s="9" t="str">
        <f>IF($B21="N/A","N/A",IF(G21&gt;100,"No",IF(G21&lt;98,"No","Yes")))</f>
        <v>Yes</v>
      </c>
      <c r="I21" s="10">
        <v>-8.8999999999999996E-2</v>
      </c>
      <c r="J21" s="10">
        <v>5.1999999999999998E-3</v>
      </c>
      <c r="K21" s="9" t="str">
        <f>IF(J21="Div by 0", "N/A", IF(J21="N/A","N/A", IF(J21&gt;30, "No", IF(J21&lt;-30, "No", "Yes"))))</f>
        <v>Yes</v>
      </c>
    </row>
    <row r="22" spans="1:11" ht="13.5" customHeight="1" x14ac:dyDescent="0.2">
      <c r="A22" s="3" t="s">
        <v>1724</v>
      </c>
      <c r="B22" s="34" t="s">
        <v>217</v>
      </c>
      <c r="C22" s="9">
        <v>65.856916433999999</v>
      </c>
      <c r="D22" s="9" t="str">
        <f>IF($B22="N/A","N/A",IF(C22&gt;15,"No",IF(C22&lt;-15,"No","Yes")))</f>
        <v>N/A</v>
      </c>
      <c r="E22" s="9">
        <v>63.197124512000002</v>
      </c>
      <c r="F22" s="9" t="str">
        <f>IF($B22="N/A","N/A",IF(E22&gt;15,"No",IF(E22&lt;-15,"No","Yes")))</f>
        <v>N/A</v>
      </c>
      <c r="G22" s="9">
        <v>64.457960466000003</v>
      </c>
      <c r="H22" s="9" t="str">
        <f>IF($B22="N/A","N/A",IF(G22&gt;15,"No",IF(G22&lt;-15,"No","Yes")))</f>
        <v>N/A</v>
      </c>
      <c r="I22" s="10">
        <v>-4.04</v>
      </c>
      <c r="J22" s="10">
        <v>1.9950000000000001</v>
      </c>
      <c r="K22" s="9" t="str">
        <f t="shared" ref="K22:K31" si="1">IF(J22="Div by 0", "N/A", IF(J22="N/A","N/A", IF(J22&gt;30, "No", IF(J22&lt;-30, "No", "Yes"))))</f>
        <v>Yes</v>
      </c>
    </row>
    <row r="23" spans="1:11" x14ac:dyDescent="0.2">
      <c r="A23" s="3" t="s">
        <v>933</v>
      </c>
      <c r="B23" s="34" t="s">
        <v>217</v>
      </c>
      <c r="C23" s="9">
        <v>34.111316334999998</v>
      </c>
      <c r="D23" s="9" t="str">
        <f>IF($B23="N/A","N/A",IF(C23&gt;15,"No",IF(C23&lt;-15,"No","Yes")))</f>
        <v>N/A</v>
      </c>
      <c r="E23" s="9">
        <v>36.695848841</v>
      </c>
      <c r="F23" s="9" t="str">
        <f>IF($B23="N/A","N/A",IF(E23&gt;15,"No",IF(E23&lt;-15,"No","Yes")))</f>
        <v>N/A</v>
      </c>
      <c r="G23" s="9">
        <v>35.444574572000001</v>
      </c>
      <c r="H23" s="9" t="str">
        <f>IF($B23="N/A","N/A",IF(G23&gt;15,"No",IF(G23&lt;-15,"No","Yes")))</f>
        <v>N/A</v>
      </c>
      <c r="I23" s="10">
        <v>7.577</v>
      </c>
      <c r="J23" s="10">
        <v>-3.41</v>
      </c>
      <c r="K23" s="9" t="str">
        <f t="shared" si="1"/>
        <v>Yes</v>
      </c>
    </row>
    <row r="24" spans="1:11" ht="25.5" x14ac:dyDescent="0.2">
      <c r="A24" s="3" t="s">
        <v>934</v>
      </c>
      <c r="B24" s="34" t="s">
        <v>217</v>
      </c>
      <c r="C24" s="9">
        <v>2.4721580000000001E-4</v>
      </c>
      <c r="D24" s="9" t="str">
        <f>IF($B24="N/A","N/A",IF(C24&gt;15,"No",IF(C24&lt;-15,"No","Yes")))</f>
        <v>N/A</v>
      </c>
      <c r="E24" s="9">
        <v>4.4427800000000002E-5</v>
      </c>
      <c r="F24" s="9" t="str">
        <f>IF($B24="N/A","N/A",IF(E24&gt;15,"No",IF(E24&lt;-15,"No","Yes")))</f>
        <v>N/A</v>
      </c>
      <c r="G24" s="9">
        <v>0</v>
      </c>
      <c r="H24" s="9" t="str">
        <f>IF($B24="N/A","N/A",IF(G24&gt;15,"No",IF(G24&lt;-15,"No","Yes")))</f>
        <v>N/A</v>
      </c>
      <c r="I24" s="10">
        <v>-82</v>
      </c>
      <c r="J24" s="10">
        <v>-100</v>
      </c>
      <c r="K24" s="9" t="str">
        <f t="shared" si="1"/>
        <v>No</v>
      </c>
    </row>
    <row r="25" spans="1:11" x14ac:dyDescent="0.2">
      <c r="A25" s="3" t="s">
        <v>170</v>
      </c>
      <c r="B25" s="34" t="s">
        <v>217</v>
      </c>
      <c r="C25" s="9">
        <v>99.996492626000006</v>
      </c>
      <c r="D25" s="9" t="str">
        <f t="shared" ref="D25:D27" si="2">IF($B25="N/A","N/A",IF(C25&gt;15,"No",IF(C25&lt;-15,"No","Yes")))</f>
        <v>N/A</v>
      </c>
      <c r="E25" s="9">
        <v>99.907708584000005</v>
      </c>
      <c r="F25" s="9" t="str">
        <f t="shared" ref="F25:F27" si="3">IF($B25="N/A","N/A",IF(E25&gt;15,"No",IF(E25&lt;-15,"No","Yes")))</f>
        <v>N/A</v>
      </c>
      <c r="G25" s="9">
        <v>99.912889315000001</v>
      </c>
      <c r="H25" s="9" t="str">
        <f t="shared" ref="H25:H27" si="4">IF($B25="N/A","N/A",IF(G25&gt;15,"No",IF(G25&lt;-15,"No","Yes")))</f>
        <v>N/A</v>
      </c>
      <c r="I25" s="10">
        <v>-8.8999999999999996E-2</v>
      </c>
      <c r="J25" s="10">
        <v>5.1999999999999998E-3</v>
      </c>
      <c r="K25" s="9" t="str">
        <f t="shared" si="1"/>
        <v>Yes</v>
      </c>
    </row>
    <row r="26" spans="1:11" x14ac:dyDescent="0.2">
      <c r="A26" s="3" t="s">
        <v>171</v>
      </c>
      <c r="B26" s="34" t="s">
        <v>217</v>
      </c>
      <c r="C26" s="9">
        <v>99.996492626000006</v>
      </c>
      <c r="D26" s="9" t="str">
        <f t="shared" si="2"/>
        <v>N/A</v>
      </c>
      <c r="E26" s="9">
        <v>99.907708584000005</v>
      </c>
      <c r="F26" s="9" t="str">
        <f t="shared" si="3"/>
        <v>N/A</v>
      </c>
      <c r="G26" s="9">
        <v>99.912889315000001</v>
      </c>
      <c r="H26" s="9" t="str">
        <f t="shared" si="4"/>
        <v>N/A</v>
      </c>
      <c r="I26" s="10">
        <v>-8.8999999999999996E-2</v>
      </c>
      <c r="J26" s="10">
        <v>5.1999999999999998E-3</v>
      </c>
      <c r="K26" s="9" t="str">
        <f t="shared" si="1"/>
        <v>Yes</v>
      </c>
    </row>
    <row r="27" spans="1:11" x14ac:dyDescent="0.2">
      <c r="A27" s="3" t="s">
        <v>172</v>
      </c>
      <c r="B27" s="34" t="s">
        <v>217</v>
      </c>
      <c r="C27" s="9">
        <v>99.996492626000006</v>
      </c>
      <c r="D27" s="9" t="str">
        <f t="shared" si="2"/>
        <v>N/A</v>
      </c>
      <c r="E27" s="9">
        <v>99.907708584000005</v>
      </c>
      <c r="F27" s="9" t="str">
        <f t="shared" si="3"/>
        <v>N/A</v>
      </c>
      <c r="G27" s="9">
        <v>99.912889315000001</v>
      </c>
      <c r="H27" s="9" t="str">
        <f t="shared" si="4"/>
        <v>N/A</v>
      </c>
      <c r="I27" s="10">
        <v>-8.8999999999999996E-2</v>
      </c>
      <c r="J27" s="10">
        <v>5.1999999999999998E-3</v>
      </c>
      <c r="K27" s="9" t="str">
        <f t="shared" si="1"/>
        <v>Yes</v>
      </c>
    </row>
    <row r="28" spans="1:11" x14ac:dyDescent="0.2">
      <c r="A28" s="3" t="s">
        <v>54</v>
      </c>
      <c r="B28" s="34" t="s">
        <v>217</v>
      </c>
      <c r="C28" s="9">
        <v>5.6674224259999999</v>
      </c>
      <c r="D28" s="9" t="str">
        <f>IF($B28="N/A","N/A",IF(C28&gt;15,"No",IF(C28&lt;-15,"No","Yes")))</f>
        <v>N/A</v>
      </c>
      <c r="E28" s="9">
        <v>5.3664081757000002</v>
      </c>
      <c r="F28" s="9" t="str">
        <f>IF($B28="N/A","N/A",IF(E28&gt;15,"No",IF(E28&lt;-15,"No","Yes")))</f>
        <v>N/A</v>
      </c>
      <c r="G28" s="9">
        <v>5.4751850054000002</v>
      </c>
      <c r="H28" s="9" t="str">
        <f>IF($B28="N/A","N/A",IF(G28&gt;15,"No",IF(G28&lt;-15,"No","Yes")))</f>
        <v>N/A</v>
      </c>
      <c r="I28" s="10">
        <v>-5.31</v>
      </c>
      <c r="J28" s="10">
        <v>2.0270000000000001</v>
      </c>
      <c r="K28" s="9" t="str">
        <f t="shared" si="1"/>
        <v>Yes</v>
      </c>
    </row>
    <row r="29" spans="1:11" x14ac:dyDescent="0.2">
      <c r="A29" s="3" t="s">
        <v>55</v>
      </c>
      <c r="B29" s="34" t="s">
        <v>217</v>
      </c>
      <c r="C29" s="9">
        <v>94.329070200000004</v>
      </c>
      <c r="D29" s="9" t="str">
        <f>IF($B29="N/A","N/A",IF(C29&gt;15,"No",IF(C29&lt;-15,"No","Yes")))</f>
        <v>N/A</v>
      </c>
      <c r="E29" s="9">
        <v>94.541300409000002</v>
      </c>
      <c r="F29" s="9" t="str">
        <f>IF($B29="N/A","N/A",IF(E29&gt;15,"No",IF(E29&lt;-15,"No","Yes")))</f>
        <v>N/A</v>
      </c>
      <c r="G29" s="9">
        <v>94.437704310000001</v>
      </c>
      <c r="H29" s="9" t="str">
        <f>IF($B29="N/A","N/A",IF(G29&gt;15,"No",IF(G29&lt;-15,"No","Yes")))</f>
        <v>N/A</v>
      </c>
      <c r="I29" s="10">
        <v>0.22500000000000001</v>
      </c>
      <c r="J29" s="10">
        <v>-0.11</v>
      </c>
      <c r="K29" s="9" t="str">
        <f t="shared" si="1"/>
        <v>Yes</v>
      </c>
    </row>
    <row r="30" spans="1:11" x14ac:dyDescent="0.2">
      <c r="A30" s="3" t="s">
        <v>56</v>
      </c>
      <c r="B30" s="34" t="s">
        <v>217</v>
      </c>
      <c r="C30" s="9">
        <v>68.839714231000002</v>
      </c>
      <c r="D30" s="9" t="str">
        <f>IF($B30="N/A","N/A",IF(C30&gt;15,"No",IF(C30&lt;-15,"No","Yes")))</f>
        <v>N/A</v>
      </c>
      <c r="E30" s="9">
        <v>72.229628505999997</v>
      </c>
      <c r="F30" s="9" t="str">
        <f>IF($B30="N/A","N/A",IF(E30&gt;15,"No",IF(E30&lt;-15,"No","Yes")))</f>
        <v>N/A</v>
      </c>
      <c r="G30" s="9">
        <v>76.385675235999997</v>
      </c>
      <c r="H30" s="9" t="str">
        <f>IF($B30="N/A","N/A",IF(G30&gt;15,"No",IF(G30&lt;-15,"No","Yes")))</f>
        <v>N/A</v>
      </c>
      <c r="I30" s="10">
        <v>4.9240000000000004</v>
      </c>
      <c r="J30" s="10">
        <v>5.7539999999999996</v>
      </c>
      <c r="K30" s="9" t="str">
        <f t="shared" si="1"/>
        <v>Yes</v>
      </c>
    </row>
    <row r="31" spans="1:11" x14ac:dyDescent="0.2">
      <c r="A31" s="3" t="s">
        <v>57</v>
      </c>
      <c r="B31" s="34" t="s">
        <v>217</v>
      </c>
      <c r="C31" s="9">
        <v>26.067531942999999</v>
      </c>
      <c r="D31" s="9" t="str">
        <f>IF($B31="N/A","N/A",IF(C31&gt;15,"No",IF(C31&lt;-15,"No","Yes")))</f>
        <v>N/A</v>
      </c>
      <c r="E31" s="9">
        <v>21.698108736999998</v>
      </c>
      <c r="F31" s="9" t="str">
        <f>IF($B31="N/A","N/A",IF(E31&gt;15,"No",IF(E31&lt;-15,"No","Yes")))</f>
        <v>N/A</v>
      </c>
      <c r="G31" s="9">
        <v>18.829658665</v>
      </c>
      <c r="H31" s="9" t="str">
        <f>IF($B31="N/A","N/A",IF(G31&gt;15,"No",IF(G31&lt;-15,"No","Yes")))</f>
        <v>N/A</v>
      </c>
      <c r="I31" s="10">
        <v>-16.8</v>
      </c>
      <c r="J31" s="10">
        <v>-13.2</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7496553</v>
      </c>
      <c r="F6" s="9" t="str">
        <f t="shared" si="0"/>
        <v>N/A</v>
      </c>
      <c r="G6" s="35">
        <v>7281785</v>
      </c>
      <c r="H6" s="9" t="str">
        <f t="shared" ref="H6:H18" si="1">IF($B6="N/A","N/A",IF(G6&lt;0,"No","Yes"))</f>
        <v>N/A</v>
      </c>
      <c r="I6" s="10" t="s">
        <v>217</v>
      </c>
      <c r="J6" s="10">
        <v>-2.86</v>
      </c>
      <c r="K6" s="9" t="str">
        <f t="shared" ref="K6:K18" si="2">IF(J6="Div by 0", "N/A", IF(J6="N/A","N/A", IF(J6&gt;30, "No", IF(J6&lt;-30, "No", "Yes"))))</f>
        <v>Yes</v>
      </c>
    </row>
    <row r="7" spans="1:11" x14ac:dyDescent="0.2">
      <c r="A7" s="25" t="s">
        <v>445</v>
      </c>
      <c r="B7" s="77" t="s">
        <v>217</v>
      </c>
      <c r="C7" s="9" t="s">
        <v>217</v>
      </c>
      <c r="D7" s="9" t="str">
        <f t="shared" si="0"/>
        <v>N/A</v>
      </c>
      <c r="E7" s="9">
        <v>2.2010115999999999E-3</v>
      </c>
      <c r="F7" s="9" t="str">
        <f t="shared" si="0"/>
        <v>N/A</v>
      </c>
      <c r="G7" s="9">
        <v>1.1810290999999999E-3</v>
      </c>
      <c r="H7" s="9" t="str">
        <f t="shared" si="1"/>
        <v>N/A</v>
      </c>
      <c r="I7" s="10" t="s">
        <v>217</v>
      </c>
      <c r="J7" s="10">
        <v>-46.3</v>
      </c>
      <c r="K7" s="9" t="str">
        <f t="shared" si="2"/>
        <v>No</v>
      </c>
    </row>
    <row r="8" spans="1:11" x14ac:dyDescent="0.2">
      <c r="A8" s="25" t="s">
        <v>446</v>
      </c>
      <c r="B8" s="77" t="s">
        <v>217</v>
      </c>
      <c r="C8" s="9" t="s">
        <v>217</v>
      </c>
      <c r="D8" s="9" t="str">
        <f t="shared" si="0"/>
        <v>N/A</v>
      </c>
      <c r="E8" s="9">
        <v>3.8171943824999999</v>
      </c>
      <c r="F8" s="9" t="str">
        <f t="shared" si="0"/>
        <v>N/A</v>
      </c>
      <c r="G8" s="9">
        <v>2.7218188947000002</v>
      </c>
      <c r="H8" s="9" t="str">
        <f t="shared" si="1"/>
        <v>N/A</v>
      </c>
      <c r="I8" s="10" t="s">
        <v>217</v>
      </c>
      <c r="J8" s="10">
        <v>-28.7</v>
      </c>
      <c r="K8" s="9" t="str">
        <f t="shared" si="2"/>
        <v>Yes</v>
      </c>
    </row>
    <row r="9" spans="1:11" x14ac:dyDescent="0.2">
      <c r="A9" s="25" t="s">
        <v>447</v>
      </c>
      <c r="B9" s="77" t="s">
        <v>217</v>
      </c>
      <c r="C9" s="9" t="s">
        <v>217</v>
      </c>
      <c r="D9" s="9" t="str">
        <f t="shared" si="0"/>
        <v>N/A</v>
      </c>
      <c r="E9" s="9">
        <v>62.352617262999999</v>
      </c>
      <c r="F9" s="9" t="str">
        <f t="shared" si="0"/>
        <v>N/A</v>
      </c>
      <c r="G9" s="9">
        <v>62.412210741999999</v>
      </c>
      <c r="H9" s="9" t="str">
        <f t="shared" si="1"/>
        <v>N/A</v>
      </c>
      <c r="I9" s="10" t="s">
        <v>217</v>
      </c>
      <c r="J9" s="10">
        <v>9.5600000000000004E-2</v>
      </c>
      <c r="K9" s="9" t="str">
        <f t="shared" si="2"/>
        <v>Yes</v>
      </c>
    </row>
    <row r="10" spans="1:11" x14ac:dyDescent="0.2">
      <c r="A10" s="25" t="s">
        <v>448</v>
      </c>
      <c r="B10" s="77" t="s">
        <v>217</v>
      </c>
      <c r="C10" s="9" t="s">
        <v>217</v>
      </c>
      <c r="D10" s="9" t="str">
        <f t="shared" si="0"/>
        <v>N/A</v>
      </c>
      <c r="E10" s="9">
        <v>33.241958003999997</v>
      </c>
      <c r="F10" s="9" t="str">
        <f t="shared" si="0"/>
        <v>N/A</v>
      </c>
      <c r="G10" s="9">
        <v>33.753413483000003</v>
      </c>
      <c r="H10" s="9" t="str">
        <f t="shared" si="1"/>
        <v>N/A</v>
      </c>
      <c r="I10" s="10" t="s">
        <v>217</v>
      </c>
      <c r="J10" s="10">
        <v>1.5389999999999999</v>
      </c>
      <c r="K10" s="9" t="str">
        <f t="shared" si="2"/>
        <v>Yes</v>
      </c>
    </row>
    <row r="11" spans="1:11" x14ac:dyDescent="0.2">
      <c r="A11" s="2" t="s">
        <v>211</v>
      </c>
      <c r="B11" s="77" t="s">
        <v>217</v>
      </c>
      <c r="C11" s="9" t="s">
        <v>217</v>
      </c>
      <c r="D11" s="9" t="str">
        <f t="shared" si="0"/>
        <v>N/A</v>
      </c>
      <c r="E11" s="9">
        <v>0</v>
      </c>
      <c r="F11" s="9" t="str">
        <f t="shared" si="0"/>
        <v>N/A</v>
      </c>
      <c r="G11" s="9">
        <v>35.410328649</v>
      </c>
      <c r="H11" s="9" t="str">
        <f t="shared" si="1"/>
        <v>N/A</v>
      </c>
      <c r="I11" s="10" t="s">
        <v>217</v>
      </c>
      <c r="J11" s="10" t="s">
        <v>1743</v>
      </c>
      <c r="K11" s="9" t="str">
        <f t="shared" si="2"/>
        <v>N/A</v>
      </c>
    </row>
    <row r="12" spans="1:11" x14ac:dyDescent="0.2">
      <c r="A12" s="2" t="s">
        <v>932</v>
      </c>
      <c r="B12" s="77" t="s">
        <v>217</v>
      </c>
      <c r="C12" s="9" t="s">
        <v>217</v>
      </c>
      <c r="D12" s="9" t="str">
        <f t="shared" si="0"/>
        <v>N/A</v>
      </c>
      <c r="E12" s="9">
        <v>0</v>
      </c>
      <c r="F12" s="9" t="str">
        <f t="shared" si="0"/>
        <v>N/A</v>
      </c>
      <c r="G12" s="9">
        <v>0</v>
      </c>
      <c r="H12" s="9" t="str">
        <f t="shared" si="1"/>
        <v>N/A</v>
      </c>
      <c r="I12" s="10" t="s">
        <v>217</v>
      </c>
      <c r="J12" s="10" t="s">
        <v>1743</v>
      </c>
      <c r="K12" s="9" t="str">
        <f t="shared" si="2"/>
        <v>N/A</v>
      </c>
    </row>
    <row r="13" spans="1:11" x14ac:dyDescent="0.2">
      <c r="A13" s="2" t="s">
        <v>51</v>
      </c>
      <c r="B13" s="77" t="s">
        <v>217</v>
      </c>
      <c r="C13" s="9" t="s">
        <v>217</v>
      </c>
      <c r="D13" s="9" t="str">
        <f t="shared" si="0"/>
        <v>N/A</v>
      </c>
      <c r="E13" s="9">
        <v>99.133308334999995</v>
      </c>
      <c r="F13" s="9" t="str">
        <f t="shared" si="0"/>
        <v>N/A</v>
      </c>
      <c r="G13" s="9">
        <v>99.498213692999997</v>
      </c>
      <c r="H13" s="9" t="str">
        <f t="shared" si="1"/>
        <v>N/A</v>
      </c>
      <c r="I13" s="10" t="s">
        <v>217</v>
      </c>
      <c r="J13" s="10">
        <v>0.36809999999999998</v>
      </c>
      <c r="K13" s="9" t="str">
        <f t="shared" si="2"/>
        <v>Yes</v>
      </c>
    </row>
    <row r="14" spans="1:11" x14ac:dyDescent="0.2">
      <c r="A14" s="2" t="s">
        <v>52</v>
      </c>
      <c r="B14" s="77" t="s">
        <v>217</v>
      </c>
      <c r="C14" s="9" t="s">
        <v>217</v>
      </c>
      <c r="D14" s="9" t="str">
        <f t="shared" si="0"/>
        <v>N/A</v>
      </c>
      <c r="E14" s="9">
        <v>0.86669166480000004</v>
      </c>
      <c r="F14" s="9" t="str">
        <f t="shared" si="0"/>
        <v>N/A</v>
      </c>
      <c r="G14" s="9">
        <v>0.5017863065</v>
      </c>
      <c r="H14" s="9" t="str">
        <f t="shared" si="1"/>
        <v>N/A</v>
      </c>
      <c r="I14" s="10" t="s">
        <v>217</v>
      </c>
      <c r="J14" s="10">
        <v>-42.1</v>
      </c>
      <c r="K14" s="9" t="str">
        <f t="shared" si="2"/>
        <v>No</v>
      </c>
    </row>
    <row r="15" spans="1:11" x14ac:dyDescent="0.2">
      <c r="A15" s="2" t="s">
        <v>168</v>
      </c>
      <c r="B15" s="77" t="s">
        <v>217</v>
      </c>
      <c r="C15" s="9" t="s">
        <v>217</v>
      </c>
      <c r="D15" s="9" t="str">
        <f t="shared" si="0"/>
        <v>N/A</v>
      </c>
      <c r="E15" s="9">
        <v>98.313844657999994</v>
      </c>
      <c r="F15" s="9" t="str">
        <f t="shared" si="0"/>
        <v>N/A</v>
      </c>
      <c r="G15" s="9">
        <v>63.79181604</v>
      </c>
      <c r="H15" s="9" t="str">
        <f t="shared" si="1"/>
        <v>N/A</v>
      </c>
      <c r="I15" s="10" t="s">
        <v>217</v>
      </c>
      <c r="J15" s="10">
        <v>-35.1</v>
      </c>
      <c r="K15" s="9" t="str">
        <f t="shared" si="2"/>
        <v>No</v>
      </c>
    </row>
    <row r="16" spans="1:11" x14ac:dyDescent="0.2">
      <c r="A16" s="2" t="s">
        <v>169</v>
      </c>
      <c r="B16" s="77" t="s">
        <v>217</v>
      </c>
      <c r="C16" s="9" t="s">
        <v>217</v>
      </c>
      <c r="D16" s="9" t="str">
        <f t="shared" si="0"/>
        <v>N/A</v>
      </c>
      <c r="E16" s="9">
        <v>0</v>
      </c>
      <c r="F16" s="9" t="str">
        <f t="shared" si="0"/>
        <v>N/A</v>
      </c>
      <c r="G16" s="9">
        <v>0</v>
      </c>
      <c r="H16" s="9" t="str">
        <f t="shared" si="1"/>
        <v>N/A</v>
      </c>
      <c r="I16" s="10" t="s">
        <v>217</v>
      </c>
      <c r="J16" s="10" t="s">
        <v>1743</v>
      </c>
      <c r="K16" s="9" t="str">
        <f t="shared" si="2"/>
        <v>N/A</v>
      </c>
    </row>
    <row r="17" spans="1:11" x14ac:dyDescent="0.2">
      <c r="A17" s="2" t="s">
        <v>21</v>
      </c>
      <c r="B17" s="77" t="s">
        <v>217</v>
      </c>
      <c r="C17" s="9" t="s">
        <v>217</v>
      </c>
      <c r="D17" s="9" t="str">
        <f t="shared" si="0"/>
        <v>N/A</v>
      </c>
      <c r="E17" s="9">
        <v>99.988212468</v>
      </c>
      <c r="F17" s="9" t="str">
        <f t="shared" si="0"/>
        <v>N/A</v>
      </c>
      <c r="G17" s="9">
        <v>99.935916599999999</v>
      </c>
      <c r="H17" s="9" t="str">
        <f t="shared" si="1"/>
        <v>N/A</v>
      </c>
      <c r="I17" s="10" t="s">
        <v>217</v>
      </c>
      <c r="J17" s="10">
        <v>-5.1999999999999998E-2</v>
      </c>
      <c r="K17" s="9" t="str">
        <f t="shared" si="2"/>
        <v>Yes</v>
      </c>
    </row>
    <row r="18" spans="1:11" x14ac:dyDescent="0.2">
      <c r="A18" s="2" t="s">
        <v>53</v>
      </c>
      <c r="B18" s="77" t="s">
        <v>217</v>
      </c>
      <c r="C18" s="9" t="s">
        <v>217</v>
      </c>
      <c r="D18" s="9" t="str">
        <f t="shared" si="0"/>
        <v>N/A</v>
      </c>
      <c r="E18" s="9">
        <v>99.948288258000005</v>
      </c>
      <c r="F18" s="9" t="str">
        <f t="shared" si="0"/>
        <v>N/A</v>
      </c>
      <c r="G18" s="9">
        <v>99.998523169999999</v>
      </c>
      <c r="H18" s="9" t="str">
        <f t="shared" si="1"/>
        <v>N/A</v>
      </c>
      <c r="I18" s="10" t="s">
        <v>217</v>
      </c>
      <c r="J18" s="10">
        <v>5.0299999999999997E-2</v>
      </c>
      <c r="K18" s="9" t="str">
        <f t="shared" si="2"/>
        <v>Yes</v>
      </c>
    </row>
    <row r="19" spans="1:11" x14ac:dyDescent="0.2">
      <c r="A19" s="3" t="s">
        <v>678</v>
      </c>
      <c r="B19" s="77" t="s">
        <v>217</v>
      </c>
      <c r="C19" s="9" t="s">
        <v>217</v>
      </c>
      <c r="D19" s="9" t="str">
        <f t="shared" ref="D19:D21" si="3">IF($B19="N/A","N/A",IF(C19&lt;0,"No","Yes"))</f>
        <v>N/A</v>
      </c>
      <c r="E19" s="9">
        <v>99.717563526000006</v>
      </c>
      <c r="F19" s="9" t="str">
        <f t="shared" ref="F19:F21" si="4">IF($B19="N/A","N/A",IF(E19&lt;0,"No","Yes"))</f>
        <v>N/A</v>
      </c>
      <c r="G19" s="9">
        <v>99.512111384999997</v>
      </c>
      <c r="H19" s="9" t="str">
        <f t="shared" ref="H19:H21" si="5">IF($B19="N/A","N/A",IF(G19&lt;0,"No","Yes"))</f>
        <v>N/A</v>
      </c>
      <c r="I19" s="10" t="s">
        <v>217</v>
      </c>
      <c r="J19" s="10">
        <v>-0.20599999999999999</v>
      </c>
      <c r="K19" s="9" t="str">
        <f>IF(J19="Div by 0", "N/A", IF(J19="N/A","N/A", IF(J19&gt;30, "No", IF(J19&lt;-30, "No", "Yes"))))</f>
        <v>Yes</v>
      </c>
    </row>
    <row r="20" spans="1:11" x14ac:dyDescent="0.2">
      <c r="A20" s="3" t="s">
        <v>679</v>
      </c>
      <c r="B20" s="77" t="s">
        <v>217</v>
      </c>
      <c r="C20" s="9" t="s">
        <v>217</v>
      </c>
      <c r="D20" s="9" t="str">
        <f t="shared" si="3"/>
        <v>N/A</v>
      </c>
      <c r="E20" s="9">
        <v>99.927073148999995</v>
      </c>
      <c r="F20" s="9" t="str">
        <f t="shared" si="4"/>
        <v>N/A</v>
      </c>
      <c r="G20" s="9">
        <v>99.969018585000001</v>
      </c>
      <c r="H20" s="9" t="str">
        <f t="shared" si="5"/>
        <v>N/A</v>
      </c>
      <c r="I20" s="10" t="s">
        <v>217</v>
      </c>
      <c r="J20" s="10">
        <v>4.2000000000000003E-2</v>
      </c>
      <c r="K20" s="9" t="str">
        <f>IF(J20="Div by 0", "N/A", IF(J20="N/A","N/A", IF(J20&gt;30, "No", IF(J20&lt;-30, "No", "Yes"))))</f>
        <v>Yes</v>
      </c>
    </row>
    <row r="21" spans="1:11" x14ac:dyDescent="0.2">
      <c r="A21" s="3" t="s">
        <v>680</v>
      </c>
      <c r="B21" s="77" t="s">
        <v>217</v>
      </c>
      <c r="C21" s="9" t="s">
        <v>217</v>
      </c>
      <c r="D21" s="9" t="str">
        <f t="shared" si="3"/>
        <v>N/A</v>
      </c>
      <c r="E21" s="9">
        <v>99.927073148999995</v>
      </c>
      <c r="F21" s="9" t="str">
        <f t="shared" si="4"/>
        <v>N/A</v>
      </c>
      <c r="G21" s="9">
        <v>99.969018585000001</v>
      </c>
      <c r="H21" s="9" t="str">
        <f t="shared" si="5"/>
        <v>N/A</v>
      </c>
      <c r="I21" s="10" t="s">
        <v>217</v>
      </c>
      <c r="J21" s="10">
        <v>4.2000000000000003E-2</v>
      </c>
      <c r="K21" s="9" t="str">
        <f>IF(J21="Div by 0", "N/A", IF(J21="N/A","N/A", IF(J21&gt;30, "No", IF(J21&lt;-30, "No", "Yes"))))</f>
        <v>Yes</v>
      </c>
    </row>
    <row r="22" spans="1:11" ht="14.25" customHeight="1" x14ac:dyDescent="0.2">
      <c r="A22" s="3" t="s">
        <v>1724</v>
      </c>
      <c r="B22" s="77" t="s">
        <v>217</v>
      </c>
      <c r="C22" s="9" t="s">
        <v>217</v>
      </c>
      <c r="D22" s="9" t="str">
        <f t="shared" ref="D22:D31" si="6">IF($B22="N/A","N/A",IF(C22&lt;0,"No","Yes"))</f>
        <v>N/A</v>
      </c>
      <c r="E22" s="9">
        <v>56.075518975000001</v>
      </c>
      <c r="F22" s="9" t="str">
        <f t="shared" ref="F22:F31" si="7">IF($B22="N/A","N/A",IF(E22&lt;0,"No","Yes"))</f>
        <v>N/A</v>
      </c>
      <c r="G22" s="9">
        <v>57.473902346999999</v>
      </c>
      <c r="I22" s="10" t="s">
        <v>217</v>
      </c>
      <c r="J22" s="10">
        <v>2.4940000000000002</v>
      </c>
      <c r="K22" s="9" t="str">
        <f t="shared" ref="K22:K31" si="8">IF(J22="Div by 0", "N/A", IF(J22="N/A","N/A", IF(J22&gt;30, "No", IF(J22&lt;-30, "No", "Yes"))))</f>
        <v>Yes</v>
      </c>
    </row>
    <row r="23" spans="1:11" x14ac:dyDescent="0.2">
      <c r="A23" s="3" t="s">
        <v>935</v>
      </c>
      <c r="B23" s="77" t="s">
        <v>217</v>
      </c>
      <c r="C23" s="9" t="s">
        <v>217</v>
      </c>
      <c r="D23" s="9" t="str">
        <f t="shared" si="6"/>
        <v>N/A</v>
      </c>
      <c r="E23" s="9">
        <v>43.796875710999998</v>
      </c>
      <c r="F23" s="9" t="str">
        <f t="shared" si="7"/>
        <v>N/A</v>
      </c>
      <c r="G23" s="9">
        <v>42.442368182999999</v>
      </c>
      <c r="H23" s="9" t="str">
        <f t="shared" ref="H23:H31" si="9">IF($B23="N/A","N/A",IF(G23&lt;0,"No","Yes"))</f>
        <v>N/A</v>
      </c>
      <c r="I23" s="10" t="s">
        <v>217</v>
      </c>
      <c r="J23" s="10">
        <v>-3.09</v>
      </c>
      <c r="K23" s="9" t="str">
        <f t="shared" si="8"/>
        <v>Yes</v>
      </c>
    </row>
    <row r="24" spans="1:11" ht="25.5" x14ac:dyDescent="0.2">
      <c r="A24" s="3" t="s">
        <v>936</v>
      </c>
      <c r="B24" s="77" t="s">
        <v>217</v>
      </c>
      <c r="C24" s="9" t="s">
        <v>217</v>
      </c>
      <c r="D24" s="9" t="str">
        <f t="shared" si="6"/>
        <v>N/A</v>
      </c>
      <c r="E24" s="9">
        <v>8.2437888000000004E-3</v>
      </c>
      <c r="F24" s="9" t="str">
        <f t="shared" si="7"/>
        <v>N/A</v>
      </c>
      <c r="G24" s="9">
        <v>5.7403508000000002E-3</v>
      </c>
      <c r="H24" s="9" t="str">
        <f t="shared" si="9"/>
        <v>N/A</v>
      </c>
      <c r="I24" s="10" t="s">
        <v>217</v>
      </c>
      <c r="J24" s="10">
        <v>-30.4</v>
      </c>
      <c r="K24" s="9" t="str">
        <f t="shared" si="8"/>
        <v>No</v>
      </c>
    </row>
    <row r="25" spans="1:11" x14ac:dyDescent="0.2">
      <c r="A25" s="2" t="s">
        <v>170</v>
      </c>
      <c r="B25" s="77" t="s">
        <v>217</v>
      </c>
      <c r="C25" s="9" t="s">
        <v>217</v>
      </c>
      <c r="D25" s="9" t="str">
        <f t="shared" si="6"/>
        <v>N/A</v>
      </c>
      <c r="E25" s="9">
        <v>99.927073148999995</v>
      </c>
      <c r="F25" s="9" t="str">
        <f t="shared" si="7"/>
        <v>N/A</v>
      </c>
      <c r="G25" s="9">
        <v>99.969018585000001</v>
      </c>
      <c r="H25" s="9" t="str">
        <f t="shared" si="9"/>
        <v>N/A</v>
      </c>
      <c r="I25" s="10" t="s">
        <v>217</v>
      </c>
      <c r="J25" s="10">
        <v>4.2000000000000003E-2</v>
      </c>
      <c r="K25" s="9" t="str">
        <f t="shared" si="8"/>
        <v>Yes</v>
      </c>
    </row>
    <row r="26" spans="1:11" x14ac:dyDescent="0.2">
      <c r="A26" s="2" t="s">
        <v>171</v>
      </c>
      <c r="B26" s="77" t="s">
        <v>217</v>
      </c>
      <c r="C26" s="9" t="s">
        <v>217</v>
      </c>
      <c r="D26" s="9" t="str">
        <f t="shared" si="6"/>
        <v>N/A</v>
      </c>
      <c r="E26" s="9">
        <v>99.927073148999995</v>
      </c>
      <c r="F26" s="9" t="str">
        <f t="shared" si="7"/>
        <v>N/A</v>
      </c>
      <c r="G26" s="9">
        <v>99.969018585000001</v>
      </c>
      <c r="H26" s="9" t="str">
        <f t="shared" si="9"/>
        <v>N/A</v>
      </c>
      <c r="I26" s="10" t="s">
        <v>217</v>
      </c>
      <c r="J26" s="10">
        <v>4.2000000000000003E-2</v>
      </c>
      <c r="K26" s="9" t="str">
        <f t="shared" si="8"/>
        <v>Yes</v>
      </c>
    </row>
    <row r="27" spans="1:11" x14ac:dyDescent="0.2">
      <c r="A27" s="2" t="s">
        <v>172</v>
      </c>
      <c r="B27" s="77" t="s">
        <v>217</v>
      </c>
      <c r="C27" s="9" t="s">
        <v>217</v>
      </c>
      <c r="D27" s="9" t="str">
        <f t="shared" si="6"/>
        <v>N/A</v>
      </c>
      <c r="E27" s="9">
        <v>99.927073148999995</v>
      </c>
      <c r="F27" s="9" t="str">
        <f t="shared" si="7"/>
        <v>N/A</v>
      </c>
      <c r="G27" s="9">
        <v>99.969018585000001</v>
      </c>
      <c r="H27" s="9" t="str">
        <f t="shared" si="9"/>
        <v>N/A</v>
      </c>
      <c r="I27" s="10" t="s">
        <v>217</v>
      </c>
      <c r="J27" s="10">
        <v>4.2000000000000003E-2</v>
      </c>
      <c r="K27" s="9" t="str">
        <f t="shared" si="8"/>
        <v>Yes</v>
      </c>
    </row>
    <row r="28" spans="1:11" x14ac:dyDescent="0.2">
      <c r="A28" s="2" t="s">
        <v>54</v>
      </c>
      <c r="B28" s="77" t="s">
        <v>217</v>
      </c>
      <c r="C28" s="9" t="s">
        <v>217</v>
      </c>
      <c r="D28" s="9" t="str">
        <f t="shared" si="6"/>
        <v>N/A</v>
      </c>
      <c r="E28" s="9">
        <v>7.2038975780000003</v>
      </c>
      <c r="F28" s="9" t="str">
        <f t="shared" si="7"/>
        <v>N/A</v>
      </c>
      <c r="G28" s="9">
        <v>7.3015201630000002</v>
      </c>
      <c r="H28" s="9" t="str">
        <f t="shared" si="9"/>
        <v>N/A</v>
      </c>
      <c r="I28" s="10" t="s">
        <v>217</v>
      </c>
      <c r="J28" s="10">
        <v>1.355</v>
      </c>
      <c r="K28" s="9" t="str">
        <f t="shared" si="8"/>
        <v>Yes</v>
      </c>
    </row>
    <row r="29" spans="1:11" x14ac:dyDescent="0.2">
      <c r="A29" s="2" t="s">
        <v>55</v>
      </c>
      <c r="B29" s="77" t="s">
        <v>217</v>
      </c>
      <c r="C29" s="9" t="s">
        <v>217</v>
      </c>
      <c r="D29" s="9" t="str">
        <f t="shared" si="6"/>
        <v>N/A</v>
      </c>
      <c r="E29" s="9">
        <v>92.723175570999999</v>
      </c>
      <c r="F29" s="9" t="str">
        <f t="shared" si="7"/>
        <v>N/A</v>
      </c>
      <c r="G29" s="9">
        <v>92.667498421999994</v>
      </c>
      <c r="H29" s="9" t="str">
        <f t="shared" si="9"/>
        <v>N/A</v>
      </c>
      <c r="I29" s="10" t="s">
        <v>217</v>
      </c>
      <c r="J29" s="10">
        <v>-0.06</v>
      </c>
      <c r="K29" s="9" t="str">
        <f t="shared" si="8"/>
        <v>Yes</v>
      </c>
    </row>
    <row r="30" spans="1:11" x14ac:dyDescent="0.2">
      <c r="A30" s="2" t="s">
        <v>56</v>
      </c>
      <c r="B30" s="77" t="s">
        <v>217</v>
      </c>
      <c r="C30" s="9" t="s">
        <v>217</v>
      </c>
      <c r="D30" s="9" t="str">
        <f t="shared" si="6"/>
        <v>N/A</v>
      </c>
      <c r="E30" s="9">
        <v>82.031515017999993</v>
      </c>
      <c r="F30" s="9" t="str">
        <f t="shared" si="7"/>
        <v>N/A</v>
      </c>
      <c r="G30" s="9">
        <v>83.219018414000004</v>
      </c>
      <c r="H30" s="9" t="str">
        <f t="shared" si="9"/>
        <v>N/A</v>
      </c>
      <c r="I30" s="10" t="s">
        <v>217</v>
      </c>
      <c r="J30" s="10">
        <v>1.448</v>
      </c>
      <c r="K30" s="9" t="str">
        <f t="shared" si="8"/>
        <v>Yes</v>
      </c>
    </row>
    <row r="31" spans="1:11" x14ac:dyDescent="0.2">
      <c r="A31" s="2" t="s">
        <v>57</v>
      </c>
      <c r="B31" s="77" t="s">
        <v>217</v>
      </c>
      <c r="C31" s="9" t="s">
        <v>217</v>
      </c>
      <c r="D31" s="9" t="str">
        <f t="shared" si="6"/>
        <v>N/A</v>
      </c>
      <c r="E31" s="9">
        <v>14.699395841999999</v>
      </c>
      <c r="F31" s="9" t="str">
        <f t="shared" si="7"/>
        <v>N/A</v>
      </c>
      <c r="G31" s="9">
        <v>12.792591377000001</v>
      </c>
      <c r="H31" s="9" t="str">
        <f t="shared" si="9"/>
        <v>N/A</v>
      </c>
      <c r="I31" s="10" t="s">
        <v>217</v>
      </c>
      <c r="J31" s="10">
        <v>-13</v>
      </c>
      <c r="K31" s="9" t="str">
        <f t="shared" si="8"/>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2017823</v>
      </c>
      <c r="D7" s="74" t="str">
        <f>IF($B7="N/A","N/A",IF(C7&gt;10,"No",IF(C7&lt;-10,"No","Yes")))</f>
        <v>N/A</v>
      </c>
      <c r="E7" s="30">
        <v>2080641</v>
      </c>
      <c r="F7" s="74" t="str">
        <f>IF($B7="N/A","N/A",IF(E7&gt;10,"No",IF(E7&lt;-10,"No","Yes")))</f>
        <v>N/A</v>
      </c>
      <c r="G7" s="30">
        <v>2144231</v>
      </c>
      <c r="H7" s="74" t="str">
        <f>IF($B7="N/A","N/A",IF(G7&gt;10,"No",IF(G7&lt;-10,"No","Yes")))</f>
        <v>N/A</v>
      </c>
      <c r="I7" s="75">
        <v>3.113</v>
      </c>
      <c r="J7" s="75">
        <v>3.056</v>
      </c>
      <c r="K7" s="76" t="s">
        <v>732</v>
      </c>
      <c r="L7" s="31" t="str">
        <f>IF(J7="Div by 0", "N/A", IF(K7="N/A","N/A", IF(J7&gt;VALUE(MID(K7,1,2)), "No", IF(J7&lt;-1*VALUE(MID(K7,1,2)), "No", "Yes"))))</f>
        <v>Yes</v>
      </c>
    </row>
    <row r="8" spans="1:12" x14ac:dyDescent="0.2">
      <c r="A8" s="3" t="s">
        <v>58</v>
      </c>
      <c r="B8" s="34" t="s">
        <v>217</v>
      </c>
      <c r="C8" s="46">
        <v>6942691177</v>
      </c>
      <c r="D8" s="43" t="str">
        <f>IF($B8="N/A","N/A",IF(C8&gt;10,"No",IF(C8&lt;-10,"No","Yes")))</f>
        <v>N/A</v>
      </c>
      <c r="E8" s="46">
        <v>6865671479</v>
      </c>
      <c r="F8" s="43" t="str">
        <f>IF($B8="N/A","N/A",IF(E8&gt;10,"No",IF(E8&lt;-10,"No","Yes")))</f>
        <v>N/A</v>
      </c>
      <c r="G8" s="46">
        <v>7702923091</v>
      </c>
      <c r="H8" s="43" t="str">
        <f>IF($B8="N/A","N/A",IF(G8&gt;10,"No",IF(G8&lt;-10,"No","Yes")))</f>
        <v>N/A</v>
      </c>
      <c r="I8" s="12">
        <v>-1.1100000000000001</v>
      </c>
      <c r="J8" s="12">
        <v>12.19</v>
      </c>
      <c r="K8" s="44" t="s">
        <v>732</v>
      </c>
      <c r="L8" s="9" t="str">
        <f>IF(J8="Div by 0", "N/A", IF(K8="N/A","N/A", IF(J8&gt;VALUE(MID(K8,1,2)), "No", IF(J8&lt;-1*VALUE(MID(K8,1,2)), "No", "Yes"))))</f>
        <v>Yes</v>
      </c>
    </row>
    <row r="9" spans="1:12" x14ac:dyDescent="0.2">
      <c r="A9" s="58" t="s">
        <v>937</v>
      </c>
      <c r="B9" s="9" t="s">
        <v>217</v>
      </c>
      <c r="C9" s="8">
        <v>18.733407240999998</v>
      </c>
      <c r="D9" s="43" t="str">
        <f>IF($B9="N/A","N/A",IF(C9&gt;10,"No",IF(C9&lt;-10,"No","Yes")))</f>
        <v>N/A</v>
      </c>
      <c r="E9" s="8">
        <v>16.182753296000001</v>
      </c>
      <c r="F9" s="43" t="str">
        <f>IF($B9="N/A","N/A",IF(E9&gt;10,"No",IF(E9&lt;-10,"No","Yes")))</f>
        <v>N/A</v>
      </c>
      <c r="G9" s="8">
        <v>15.240242306000001</v>
      </c>
      <c r="H9" s="43" t="str">
        <f>IF($B9="N/A","N/A",IF(G9&gt;10,"No",IF(G9&lt;-10,"No","Yes")))</f>
        <v>N/A</v>
      </c>
      <c r="I9" s="12">
        <v>-13.6</v>
      </c>
      <c r="J9" s="12">
        <v>-5.82</v>
      </c>
      <c r="K9" s="9" t="s">
        <v>217</v>
      </c>
      <c r="L9" s="9" t="str">
        <f>IF(J9="Div by 0", "N/A", IF(K9="N/A","N/A", IF(J9&gt;VALUE(MID(K9,1,2)), "No", IF(J9&lt;-1*VALUE(MID(K9,1,2)), "No", "Yes"))))</f>
        <v>N/A</v>
      </c>
    </row>
    <row r="10" spans="1:12" x14ac:dyDescent="0.2">
      <c r="A10" s="58" t="s">
        <v>938</v>
      </c>
      <c r="B10" s="9" t="s">
        <v>217</v>
      </c>
      <c r="C10" s="8">
        <v>5.0826559117999999</v>
      </c>
      <c r="D10" s="43" t="str">
        <f t="shared" ref="D10:D19" si="0">IF($B10="N/A","N/A",IF(C10&gt;10,"No",IF(C10&lt;-10,"No","Yes")))</f>
        <v>N/A</v>
      </c>
      <c r="E10" s="8">
        <v>4.9701510255999999</v>
      </c>
      <c r="F10" s="43" t="str">
        <f t="shared" ref="F10:F19" si="1">IF($B10="N/A","N/A",IF(E10&gt;10,"No",IF(E10&lt;-10,"No","Yes")))</f>
        <v>N/A</v>
      </c>
      <c r="G10" s="8">
        <v>5.1592389065999997</v>
      </c>
      <c r="H10" s="43" t="str">
        <f t="shared" ref="H10:H19" si="2">IF($B10="N/A","N/A",IF(G10&gt;10,"No",IF(G10&lt;-10,"No","Yes")))</f>
        <v>N/A</v>
      </c>
      <c r="I10" s="12">
        <v>-2.21</v>
      </c>
      <c r="J10" s="12">
        <v>3.8039999999999998</v>
      </c>
      <c r="K10" s="9" t="s">
        <v>217</v>
      </c>
      <c r="L10" s="9" t="str">
        <f t="shared" ref="L10:L26" si="3">IF(J10="Div by 0", "N/A", IF(K10="N/A","N/A", IF(J10&gt;VALUE(MID(K10,1,2)), "No", IF(J10&lt;-1*VALUE(MID(K10,1,2)), "No", "Yes"))))</f>
        <v>N/A</v>
      </c>
    </row>
    <row r="11" spans="1:12" x14ac:dyDescent="0.2">
      <c r="A11" s="58" t="s">
        <v>939</v>
      </c>
      <c r="B11" s="9" t="s">
        <v>217</v>
      </c>
      <c r="C11" s="8">
        <v>9.9656907469</v>
      </c>
      <c r="D11" s="43" t="str">
        <f t="shared" si="0"/>
        <v>N/A</v>
      </c>
      <c r="E11" s="8">
        <v>8.9270566137999996</v>
      </c>
      <c r="F11" s="43" t="str">
        <f t="shared" si="1"/>
        <v>N/A</v>
      </c>
      <c r="G11" s="8">
        <v>8.8028295458999999</v>
      </c>
      <c r="H11" s="43" t="str">
        <f t="shared" si="2"/>
        <v>N/A</v>
      </c>
      <c r="I11" s="12">
        <v>-10.4</v>
      </c>
      <c r="J11" s="12">
        <v>-1.39</v>
      </c>
      <c r="K11" s="9" t="s">
        <v>217</v>
      </c>
      <c r="L11" s="9" t="str">
        <f t="shared" si="3"/>
        <v>N/A</v>
      </c>
    </row>
    <row r="12" spans="1:12" x14ac:dyDescent="0.2">
      <c r="A12" s="58" t="s">
        <v>940</v>
      </c>
      <c r="B12" s="9" t="s">
        <v>217</v>
      </c>
      <c r="C12" s="8">
        <v>0.18272167580000001</v>
      </c>
      <c r="D12" s="43" t="str">
        <f t="shared" si="0"/>
        <v>N/A</v>
      </c>
      <c r="E12" s="8">
        <v>3.0038819800000002E-2</v>
      </c>
      <c r="F12" s="43" t="str">
        <f t="shared" si="1"/>
        <v>N/A</v>
      </c>
      <c r="G12" s="8">
        <v>1.5343496099999999E-2</v>
      </c>
      <c r="H12" s="43" t="str">
        <f t="shared" si="2"/>
        <v>N/A</v>
      </c>
      <c r="I12" s="12">
        <v>-83.6</v>
      </c>
      <c r="J12" s="12">
        <v>-48.9</v>
      </c>
      <c r="K12" s="9" t="s">
        <v>217</v>
      </c>
      <c r="L12" s="9" t="str">
        <f t="shared" si="3"/>
        <v>N/A</v>
      </c>
    </row>
    <row r="13" spans="1:12" x14ac:dyDescent="0.2">
      <c r="A13" s="58" t="s">
        <v>941</v>
      </c>
      <c r="B13" s="11" t="s">
        <v>217</v>
      </c>
      <c r="C13" s="8">
        <v>18.311417800000001</v>
      </c>
      <c r="D13" s="43" t="str">
        <f t="shared" si="0"/>
        <v>N/A</v>
      </c>
      <c r="E13" s="8">
        <v>17.445489155000001</v>
      </c>
      <c r="F13" s="43" t="str">
        <f t="shared" si="1"/>
        <v>N/A</v>
      </c>
      <c r="G13" s="8">
        <v>17.508001703000001</v>
      </c>
      <c r="H13" s="43" t="str">
        <f t="shared" si="2"/>
        <v>N/A</v>
      </c>
      <c r="I13" s="12">
        <v>-4.7300000000000004</v>
      </c>
      <c r="J13" s="12">
        <v>0.35830000000000001</v>
      </c>
      <c r="K13" s="9" t="s">
        <v>217</v>
      </c>
      <c r="L13" s="9" t="str">
        <f t="shared" si="3"/>
        <v>N/A</v>
      </c>
    </row>
    <row r="14" spans="1:12" ht="12.75" customHeight="1" x14ac:dyDescent="0.2">
      <c r="A14" s="58" t="s">
        <v>942</v>
      </c>
      <c r="B14" s="11" t="s">
        <v>217</v>
      </c>
      <c r="C14" s="8">
        <v>29.260792448</v>
      </c>
      <c r="D14" s="43" t="str">
        <f t="shared" si="0"/>
        <v>N/A</v>
      </c>
      <c r="E14" s="8">
        <v>37.396888746999998</v>
      </c>
      <c r="F14" s="43" t="str">
        <f t="shared" si="1"/>
        <v>N/A</v>
      </c>
      <c r="G14" s="8">
        <v>39.731446845000001</v>
      </c>
      <c r="H14" s="43" t="str">
        <f t="shared" si="2"/>
        <v>N/A</v>
      </c>
      <c r="I14" s="12">
        <v>27.81</v>
      </c>
      <c r="J14" s="12">
        <v>6.2430000000000003</v>
      </c>
      <c r="K14" s="9" t="s">
        <v>217</v>
      </c>
      <c r="L14" s="9" t="str">
        <f t="shared" si="3"/>
        <v>N/A</v>
      </c>
    </row>
    <row r="15" spans="1:12" x14ac:dyDescent="0.2">
      <c r="A15" s="58" t="s">
        <v>943</v>
      </c>
      <c r="B15" s="11" t="s">
        <v>217</v>
      </c>
      <c r="C15" s="8">
        <v>5.7834606900000002E-2</v>
      </c>
      <c r="D15" s="43" t="str">
        <f t="shared" si="0"/>
        <v>N/A</v>
      </c>
      <c r="E15" s="8">
        <v>2.1627949999999999E-3</v>
      </c>
      <c r="F15" s="43" t="str">
        <f t="shared" si="1"/>
        <v>N/A</v>
      </c>
      <c r="G15" s="8">
        <v>2.9381162999999998E-3</v>
      </c>
      <c r="H15" s="43" t="str">
        <f t="shared" si="2"/>
        <v>N/A</v>
      </c>
      <c r="I15" s="12">
        <v>-96.3</v>
      </c>
      <c r="J15" s="12">
        <v>35.85</v>
      </c>
      <c r="K15" s="9" t="s">
        <v>217</v>
      </c>
      <c r="L15" s="9" t="str">
        <f t="shared" si="3"/>
        <v>N/A</v>
      </c>
    </row>
    <row r="16" spans="1:12" ht="12.75" customHeight="1" x14ac:dyDescent="0.2">
      <c r="A16" s="58" t="s">
        <v>944</v>
      </c>
      <c r="B16" s="11" t="s">
        <v>217</v>
      </c>
      <c r="C16" s="8">
        <v>18.405479569000001</v>
      </c>
      <c r="D16" s="43" t="str">
        <f t="shared" si="0"/>
        <v>N/A</v>
      </c>
      <c r="E16" s="8">
        <v>15.045459548</v>
      </c>
      <c r="F16" s="43" t="str">
        <f t="shared" si="1"/>
        <v>N/A</v>
      </c>
      <c r="G16" s="8">
        <v>13.539959080999999</v>
      </c>
      <c r="H16" s="43" t="str">
        <f t="shared" si="2"/>
        <v>N/A</v>
      </c>
      <c r="I16" s="12">
        <v>-18.3</v>
      </c>
      <c r="J16" s="12">
        <v>-10</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36.210137807000002</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48.549619886999999</v>
      </c>
      <c r="H18" s="43" t="str">
        <f t="shared" si="2"/>
        <v>N/A</v>
      </c>
      <c r="I18" s="12" t="s">
        <v>217</v>
      </c>
      <c r="J18" s="12" t="s">
        <v>217</v>
      </c>
      <c r="K18" s="9" t="s">
        <v>217</v>
      </c>
      <c r="L18" s="9" t="str">
        <f t="shared" si="3"/>
        <v>N/A</v>
      </c>
    </row>
    <row r="19" spans="1:12" ht="12.75" customHeight="1" x14ac:dyDescent="0.2">
      <c r="A19" s="16" t="s">
        <v>132</v>
      </c>
      <c r="B19" s="1" t="s">
        <v>217</v>
      </c>
      <c r="C19" s="35">
        <v>16424</v>
      </c>
      <c r="D19" s="43" t="str">
        <f t="shared" si="0"/>
        <v>N/A</v>
      </c>
      <c r="E19" s="35">
        <v>22683</v>
      </c>
      <c r="F19" s="43" t="str">
        <f t="shared" si="1"/>
        <v>N/A</v>
      </c>
      <c r="G19" s="35">
        <v>25391</v>
      </c>
      <c r="H19" s="43" t="str">
        <f t="shared" si="2"/>
        <v>N/A</v>
      </c>
      <c r="I19" s="12">
        <v>38.11</v>
      </c>
      <c r="J19" s="12">
        <v>11.94</v>
      </c>
      <c r="K19" s="35" t="s">
        <v>217</v>
      </c>
      <c r="L19" s="9" t="str">
        <f t="shared" si="3"/>
        <v>N/A</v>
      </c>
    </row>
    <row r="20" spans="1:12" ht="12.75" customHeight="1" x14ac:dyDescent="0.2">
      <c r="A20" s="16" t="s">
        <v>133</v>
      </c>
      <c r="B20" s="47" t="s">
        <v>280</v>
      </c>
      <c r="C20" s="8">
        <v>0.81394651559999998</v>
      </c>
      <c r="D20" s="43" t="str">
        <f>IF($B20="N/A","N/A",IF(C20&gt;=2,"No",IF(C20&lt;0,"No","Yes")))</f>
        <v>Yes</v>
      </c>
      <c r="E20" s="8">
        <v>1.0901928781000001</v>
      </c>
      <c r="F20" s="43" t="str">
        <f>IF($B20="N/A","N/A",IF(E20&gt;=2,"No",IF(E20&lt;0,"No","Yes")))</f>
        <v>Yes</v>
      </c>
      <c r="G20" s="8">
        <v>1.1841541326</v>
      </c>
      <c r="H20" s="43" t="str">
        <f>IF($B20="N/A","N/A",IF(G20&gt;=2,"No",IF(G20&lt;0,"No","Yes")))</f>
        <v>Yes</v>
      </c>
      <c r="I20" s="12">
        <v>33.94</v>
      </c>
      <c r="J20" s="12">
        <v>8.6189999999999998</v>
      </c>
      <c r="K20" s="9" t="s">
        <v>217</v>
      </c>
      <c r="L20" s="9" t="str">
        <f t="shared" si="3"/>
        <v>N/A</v>
      </c>
    </row>
    <row r="21" spans="1:12" ht="25.5" x14ac:dyDescent="0.2">
      <c r="A21" s="2" t="s">
        <v>134</v>
      </c>
      <c r="B21" s="47" t="s">
        <v>217</v>
      </c>
      <c r="C21" s="46">
        <v>57855951</v>
      </c>
      <c r="D21" s="43" t="str">
        <f t="shared" ref="D21:D26" si="4">IF($B21="N/A","N/A",IF(C21&gt;10,"No",IF(C21&lt;-10,"No","Yes")))</f>
        <v>N/A</v>
      </c>
      <c r="E21" s="46">
        <v>56334310</v>
      </c>
      <c r="F21" s="43" t="str">
        <f t="shared" ref="F21:F26" si="5">IF($B21="N/A","N/A",IF(E21&gt;10,"No",IF(E21&lt;-10,"No","Yes")))</f>
        <v>N/A</v>
      </c>
      <c r="G21" s="46">
        <v>46366915</v>
      </c>
      <c r="H21" s="43" t="str">
        <f t="shared" ref="H21:H26" si="6">IF($B21="N/A","N/A",IF(G21&gt;10,"No",IF(G21&lt;-10,"No","Yes")))</f>
        <v>N/A</v>
      </c>
      <c r="I21" s="12">
        <v>-2.63</v>
      </c>
      <c r="J21" s="12">
        <v>-17.7</v>
      </c>
      <c r="K21" s="9" t="s">
        <v>217</v>
      </c>
      <c r="L21" s="9" t="str">
        <f t="shared" si="3"/>
        <v>N/A</v>
      </c>
    </row>
    <row r="22" spans="1:12" ht="13.5" customHeight="1" x14ac:dyDescent="0.2">
      <c r="A22" s="2" t="s">
        <v>1725</v>
      </c>
      <c r="B22" s="47" t="s">
        <v>217</v>
      </c>
      <c r="C22" s="46">
        <v>3522.6467974000002</v>
      </c>
      <c r="D22" s="43" t="str">
        <f t="shared" si="4"/>
        <v>N/A</v>
      </c>
      <c r="E22" s="46">
        <v>2483.5475907</v>
      </c>
      <c r="F22" s="43" t="str">
        <f t="shared" si="5"/>
        <v>N/A</v>
      </c>
      <c r="G22" s="46">
        <v>1826.1161434999999</v>
      </c>
      <c r="H22" s="43" t="str">
        <f t="shared" si="6"/>
        <v>N/A</v>
      </c>
      <c r="I22" s="12">
        <v>-29.5</v>
      </c>
      <c r="J22" s="12">
        <v>-26.5</v>
      </c>
      <c r="K22" s="9" t="s">
        <v>217</v>
      </c>
      <c r="L22" s="9" t="str">
        <f t="shared" si="3"/>
        <v>N/A</v>
      </c>
    </row>
    <row r="23" spans="1:12" ht="12.75" customHeight="1" x14ac:dyDescent="0.2">
      <c r="A23" s="16" t="s">
        <v>135</v>
      </c>
      <c r="B23" s="34" t="s">
        <v>217</v>
      </c>
      <c r="C23" s="1">
        <v>8482</v>
      </c>
      <c r="D23" s="43" t="str">
        <f t="shared" si="4"/>
        <v>N/A</v>
      </c>
      <c r="E23" s="1">
        <v>5556</v>
      </c>
      <c r="F23" s="43" t="str">
        <f t="shared" si="5"/>
        <v>N/A</v>
      </c>
      <c r="G23" s="1">
        <v>4695</v>
      </c>
      <c r="H23" s="43" t="str">
        <f t="shared" si="6"/>
        <v>N/A</v>
      </c>
      <c r="I23" s="12">
        <v>-34.5</v>
      </c>
      <c r="J23" s="12">
        <v>-15.5</v>
      </c>
      <c r="K23" s="35" t="s">
        <v>217</v>
      </c>
      <c r="L23" s="9" t="str">
        <f t="shared" si="3"/>
        <v>N/A</v>
      </c>
    </row>
    <row r="24" spans="1:12" ht="12.75" customHeight="1" x14ac:dyDescent="0.2">
      <c r="A24" s="16" t="s">
        <v>136</v>
      </c>
      <c r="B24" s="34" t="s">
        <v>217</v>
      </c>
      <c r="C24" s="13">
        <v>0.42035401519999999</v>
      </c>
      <c r="D24" s="43" t="str">
        <f t="shared" si="4"/>
        <v>N/A</v>
      </c>
      <c r="E24" s="13">
        <v>0.26703309219999999</v>
      </c>
      <c r="F24" s="43" t="str">
        <f t="shared" si="5"/>
        <v>N/A</v>
      </c>
      <c r="G24" s="13">
        <v>0.2189596177</v>
      </c>
      <c r="H24" s="43" t="str">
        <f t="shared" si="6"/>
        <v>N/A</v>
      </c>
      <c r="I24" s="12">
        <v>-36.5</v>
      </c>
      <c r="J24" s="12">
        <v>-18</v>
      </c>
      <c r="K24" s="9" t="s">
        <v>217</v>
      </c>
      <c r="L24" s="9" t="str">
        <f t="shared" si="3"/>
        <v>N/A</v>
      </c>
    </row>
    <row r="25" spans="1:12" ht="25.5" x14ac:dyDescent="0.2">
      <c r="A25" s="2" t="s">
        <v>137</v>
      </c>
      <c r="B25" s="34" t="s">
        <v>217</v>
      </c>
      <c r="C25" s="14">
        <v>48372371</v>
      </c>
      <c r="D25" s="43" t="str">
        <f t="shared" si="4"/>
        <v>N/A</v>
      </c>
      <c r="E25" s="14">
        <v>23009297</v>
      </c>
      <c r="F25" s="43" t="str">
        <f t="shared" si="5"/>
        <v>N/A</v>
      </c>
      <c r="G25" s="14">
        <v>21758660</v>
      </c>
      <c r="H25" s="43" t="str">
        <f t="shared" si="6"/>
        <v>N/A</v>
      </c>
      <c r="I25" s="12">
        <v>-52.4</v>
      </c>
      <c r="J25" s="12">
        <v>-5.44</v>
      </c>
      <c r="K25" s="9" t="s">
        <v>217</v>
      </c>
      <c r="L25" s="9" t="str">
        <f t="shared" si="3"/>
        <v>N/A</v>
      </c>
    </row>
    <row r="26" spans="1:12" ht="25.5" x14ac:dyDescent="0.2">
      <c r="A26" s="2" t="s">
        <v>947</v>
      </c>
      <c r="B26" s="34" t="s">
        <v>217</v>
      </c>
      <c r="C26" s="14">
        <v>5702.9439990999999</v>
      </c>
      <c r="D26" s="43" t="str">
        <f t="shared" si="4"/>
        <v>N/A</v>
      </c>
      <c r="E26" s="14">
        <v>4141.3421526000002</v>
      </c>
      <c r="F26" s="43" t="str">
        <f t="shared" si="5"/>
        <v>N/A</v>
      </c>
      <c r="G26" s="14">
        <v>4634.4323748999996</v>
      </c>
      <c r="H26" s="43" t="str">
        <f t="shared" si="6"/>
        <v>N/A</v>
      </c>
      <c r="I26" s="12">
        <v>-27.4</v>
      </c>
      <c r="J26" s="12">
        <v>11.91</v>
      </c>
      <c r="K26" s="9" t="s">
        <v>217</v>
      </c>
      <c r="L26" s="9" t="str">
        <f t="shared" si="3"/>
        <v>N/A</v>
      </c>
    </row>
    <row r="27" spans="1:12" x14ac:dyDescent="0.2">
      <c r="A27" s="16" t="s">
        <v>138</v>
      </c>
      <c r="B27" s="1" t="s">
        <v>217</v>
      </c>
      <c r="C27" s="35">
        <v>268980</v>
      </c>
      <c r="D27" s="43" t="str">
        <f>IF($B27="N/A","N/A",IF(C27&gt;10,"No",IF(C27&lt;-10,"No","Yes")))</f>
        <v>N/A</v>
      </c>
      <c r="E27" s="35">
        <v>228421</v>
      </c>
      <c r="F27" s="43" t="str">
        <f>IF($B27="N/A","N/A",IF(E27&gt;10,"No",IF(E27&lt;-10,"No","Yes")))</f>
        <v>N/A</v>
      </c>
      <c r="G27" s="35">
        <v>220137</v>
      </c>
      <c r="H27" s="43" t="str">
        <f>IF($B27="N/A","N/A",IF(G27&gt;10,"No",IF(G27&lt;-10,"No","Yes")))</f>
        <v>N/A</v>
      </c>
      <c r="I27" s="12">
        <v>-15.1</v>
      </c>
      <c r="J27" s="12">
        <v>-3.63</v>
      </c>
      <c r="K27" s="35" t="s">
        <v>217</v>
      </c>
      <c r="L27" s="9" t="str">
        <f>IF(J27="Div by 0", "N/A", IF(K27="N/A","N/A", IF(J27&gt;VALUE(MID(K27,1,2)), "No", IF(J27&lt;-1*VALUE(MID(K27,1,2)), "No", "Yes"))))</f>
        <v>N/A</v>
      </c>
    </row>
    <row r="28" spans="1:12" x14ac:dyDescent="0.2">
      <c r="A28" s="2" t="s">
        <v>139</v>
      </c>
      <c r="B28" s="47" t="s">
        <v>217</v>
      </c>
      <c r="C28" s="8">
        <v>13.330207852999999</v>
      </c>
      <c r="D28" s="43" t="str">
        <f>IF($B28="N/A","N/A",IF(C28&gt;10,"No",IF(C28&lt;-10,"No","Yes")))</f>
        <v>N/A</v>
      </c>
      <c r="E28" s="8">
        <v>10.978395600000001</v>
      </c>
      <c r="F28" s="43" t="str">
        <f>IF($B28="N/A","N/A",IF(E28&gt;10,"No",IF(E28&lt;-10,"No","Yes")))</f>
        <v>N/A</v>
      </c>
      <c r="G28" s="8">
        <v>10.266477819</v>
      </c>
      <c r="H28" s="43" t="str">
        <f>IF($B28="N/A","N/A",IF(G28&gt;10,"No",IF(G28&lt;-10,"No","Yes")))</f>
        <v>N/A</v>
      </c>
      <c r="I28" s="12">
        <v>-17.600000000000001</v>
      </c>
      <c r="J28" s="12">
        <v>-6.48</v>
      </c>
      <c r="K28" s="9" t="s">
        <v>217</v>
      </c>
      <c r="L28" s="9" t="str">
        <f>IF(J28="Div by 0", "N/A", IF(K28="N/A","N/A", IF(J28&gt;VALUE(MID(K28,1,2)), "No", IF(J28&lt;-1*VALUE(MID(K28,1,2)), "No", "Yes"))))</f>
        <v>N/A</v>
      </c>
    </row>
    <row r="29" spans="1:12" x14ac:dyDescent="0.2">
      <c r="A29" s="16" t="s">
        <v>140</v>
      </c>
      <c r="B29" s="35" t="s">
        <v>217</v>
      </c>
      <c r="C29" s="35">
        <v>316657</v>
      </c>
      <c r="D29" s="43" t="str">
        <f>IF($B29="N/A","N/A",IF(C29&gt;10,"No",IF(C29&lt;-10,"No","Yes")))</f>
        <v>N/A</v>
      </c>
      <c r="E29" s="35">
        <v>280112</v>
      </c>
      <c r="F29" s="43" t="str">
        <f>IF($B29="N/A","N/A",IF(E29&gt;10,"No",IF(E29&lt;-10,"No","Yes")))</f>
        <v>N/A</v>
      </c>
      <c r="G29" s="35">
        <v>272509</v>
      </c>
      <c r="H29" s="43" t="str">
        <f>IF($B29="N/A","N/A",IF(G29&gt;10,"No",IF(G29&lt;-10,"No","Yes")))</f>
        <v>N/A</v>
      </c>
      <c r="I29" s="12">
        <v>-11.5</v>
      </c>
      <c r="J29" s="12">
        <v>-2.71</v>
      </c>
      <c r="K29" s="35" t="s">
        <v>217</v>
      </c>
      <c r="L29" s="9" t="str">
        <f>IF(J29="Div by 0", "N/A", IF(K29="N/A","N/A", IF(J29&gt;VALUE(MID(K29,1,2)), "No", IF(J29&lt;-1*VALUE(MID(K29,1,2)), "No", "Yes"))))</f>
        <v>N/A</v>
      </c>
    </row>
    <row r="30" spans="1:12" x14ac:dyDescent="0.2">
      <c r="A30" s="2" t="s">
        <v>141</v>
      </c>
      <c r="B30" s="34" t="s">
        <v>217</v>
      </c>
      <c r="C30" s="8">
        <v>15.693001814</v>
      </c>
      <c r="D30" s="43" t="str">
        <f>IF($B30="N/A","N/A",IF(C30&gt;10,"No",IF(C30&lt;-10,"No","Yes")))</f>
        <v>N/A</v>
      </c>
      <c r="E30" s="8">
        <v>13.462774211999999</v>
      </c>
      <c r="F30" s="43" t="str">
        <f>IF($B30="N/A","N/A",IF(E30&gt;10,"No",IF(E30&lt;-10,"No","Yes")))</f>
        <v>N/A</v>
      </c>
      <c r="G30" s="8">
        <v>12.708938543</v>
      </c>
      <c r="H30" s="43" t="str">
        <f>IF($B30="N/A","N/A",IF(G30&gt;10,"No",IF(G30&lt;-10,"No","Yes")))</f>
        <v>N/A</v>
      </c>
      <c r="I30" s="12">
        <v>-14.2</v>
      </c>
      <c r="J30" s="12">
        <v>-5.6</v>
      </c>
      <c r="K30" s="9" t="s">
        <v>217</v>
      </c>
      <c r="L30" s="9" t="str">
        <f>IF(J30="Div by 0", "N/A", IF(K30="N/A","N/A", IF(J30&gt;VALUE(MID(K30,1,2)), "No", IF(J30&lt;-1*VALUE(MID(K30,1,2)), "No", "Yes"))))</f>
        <v>N/A</v>
      </c>
    </row>
    <row r="31" spans="1:12" ht="12.75" customHeight="1" x14ac:dyDescent="0.2">
      <c r="A31" s="16" t="s">
        <v>142</v>
      </c>
      <c r="B31" s="1" t="s">
        <v>217</v>
      </c>
      <c r="C31" s="1">
        <v>219115.58332999999</v>
      </c>
      <c r="D31" s="43" t="str">
        <f>IF($B31="N/A","N/A",IF(C31&gt;10,"No",IF(C31&lt;-10,"No","Yes")))</f>
        <v>N/A</v>
      </c>
      <c r="E31" s="1">
        <v>201280.91667000001</v>
      </c>
      <c r="F31" s="43" t="str">
        <f>IF($B31="N/A","N/A",IF(E31&gt;10,"No",IF(E31&lt;-10,"No","Yes")))</f>
        <v>N/A</v>
      </c>
      <c r="G31" s="1">
        <v>201928.66667000001</v>
      </c>
      <c r="H31" s="43" t="str">
        <f>IF($B31="N/A","N/A",IF(G31&gt;10,"No",IF(G31&lt;-10,"No","Yes")))</f>
        <v>N/A</v>
      </c>
      <c r="I31" s="12">
        <v>-8.14</v>
      </c>
      <c r="J31" s="12">
        <v>0.32179999999999997</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1732419</v>
      </c>
      <c r="D6" s="43" t="str">
        <f>IF($B6="N/A","N/A",IF(C6&gt;10,"No",IF(C6&lt;-10,"No","Yes")))</f>
        <v>N/A</v>
      </c>
      <c r="E6" s="35">
        <v>1829537</v>
      </c>
      <c r="F6" s="43" t="str">
        <f>IF($B6="N/A","N/A",IF(E6&gt;10,"No",IF(E6&lt;-10,"No","Yes")))</f>
        <v>N/A</v>
      </c>
      <c r="G6" s="35">
        <v>1898703</v>
      </c>
      <c r="H6" s="43" t="str">
        <f>IF($B6="N/A","N/A",IF(G6&gt;10,"No",IF(G6&lt;-10,"No","Yes")))</f>
        <v>N/A</v>
      </c>
      <c r="I6" s="12">
        <v>5.6059999999999999</v>
      </c>
      <c r="J6" s="12">
        <v>3.7810000000000001</v>
      </c>
      <c r="K6" s="49" t="s">
        <v>732</v>
      </c>
      <c r="L6" s="9" t="str">
        <f>IF(J6="Div by 0", "N/A", IF(K6="N/A","N/A", IF(J6&gt;VALUE(MID(K6,1,2)), "No", IF(J6&lt;-1*VALUE(MID(K6,1,2)), "No", "Yes"))))</f>
        <v>Yes</v>
      </c>
    </row>
    <row r="7" spans="1:12" x14ac:dyDescent="0.2">
      <c r="A7" s="16" t="s">
        <v>59</v>
      </c>
      <c r="B7" s="35" t="s">
        <v>217</v>
      </c>
      <c r="C7" s="35">
        <v>1288319.0900000001</v>
      </c>
      <c r="D7" s="43" t="str">
        <f>IF($B7="N/A","N/A",IF(C7&gt;10,"No",IF(C7&lt;-10,"No","Yes")))</f>
        <v>N/A</v>
      </c>
      <c r="E7" s="35">
        <v>1407347.69</v>
      </c>
      <c r="F7" s="43" t="str">
        <f>IF($B7="N/A","N/A",IF(E7&gt;10,"No",IF(E7&lt;-10,"No","Yes")))</f>
        <v>N/A</v>
      </c>
      <c r="G7" s="35">
        <v>1469800</v>
      </c>
      <c r="H7" s="43" t="str">
        <f>IF($B7="N/A","N/A",IF(G7&gt;10,"No",IF(G7&lt;-10,"No","Yes")))</f>
        <v>N/A</v>
      </c>
      <c r="I7" s="12">
        <v>9.2390000000000008</v>
      </c>
      <c r="J7" s="12">
        <v>4.4379999999999997</v>
      </c>
      <c r="K7" s="49" t="s">
        <v>733</v>
      </c>
      <c r="L7" s="9" t="str">
        <f>IF(J7="Div by 0", "N/A", IF(K7="N/A","N/A", IF(J7&gt;VALUE(MID(K7,1,2)), "No", IF(J7&lt;-1*VALUE(MID(K7,1,2)), "No", "Yes"))))</f>
        <v>Yes</v>
      </c>
    </row>
    <row r="8" spans="1:12" x14ac:dyDescent="0.2">
      <c r="A8" s="66" t="s">
        <v>143</v>
      </c>
      <c r="B8" s="35" t="s">
        <v>217</v>
      </c>
      <c r="C8" s="35">
        <v>0</v>
      </c>
      <c r="D8" s="43" t="str">
        <f>IF($B8="N/A","N/A",IF(C8&gt;10,"No",IF(C8&lt;-10,"No","Yes")))</f>
        <v>N/A</v>
      </c>
      <c r="E8" s="35">
        <v>0</v>
      </c>
      <c r="F8" s="43" t="str">
        <f>IF($B8="N/A","N/A",IF(E8&gt;10,"No",IF(E8&lt;-10,"No","Yes")))</f>
        <v>N/A</v>
      </c>
      <c r="G8" s="35">
        <v>0</v>
      </c>
      <c r="H8" s="43" t="str">
        <f>IF($B8="N/A","N/A",IF(G8&gt;10,"No",IF(G8&lt;-10,"No","Yes")))</f>
        <v>N/A</v>
      </c>
      <c r="I8" s="12" t="s">
        <v>1743</v>
      </c>
      <c r="J8" s="12" t="s">
        <v>1743</v>
      </c>
      <c r="K8" s="35" t="s">
        <v>217</v>
      </c>
      <c r="L8" s="9" t="str">
        <f>IF(J8="Div by 0", "N/A", IF(K8="N/A","N/A", IF(J8&gt;VALUE(MID(K8,1,2)), "No", IF(J8&lt;-1*VALUE(MID(K8,1,2)), "No", "Yes"))))</f>
        <v>N/A</v>
      </c>
    </row>
    <row r="9" spans="1:12" x14ac:dyDescent="0.2">
      <c r="A9" s="16" t="s">
        <v>681</v>
      </c>
      <c r="B9" s="35" t="s">
        <v>217</v>
      </c>
      <c r="C9" s="35" t="s">
        <v>1743</v>
      </c>
      <c r="D9" s="43" t="str">
        <f t="shared" ref="D9:D11" si="0">IF($B9="N/A","N/A",IF(C9&gt;10,"No",IF(C9&lt;-10,"No","Yes")))</f>
        <v>N/A</v>
      </c>
      <c r="E9" s="35" t="s">
        <v>1743</v>
      </c>
      <c r="F9" s="43" t="str">
        <f t="shared" ref="F9:F11" si="1">IF($B9="N/A","N/A",IF(E9&gt;10,"No",IF(E9&lt;-10,"No","Yes")))</f>
        <v>N/A</v>
      </c>
      <c r="G9" s="35" t="s">
        <v>1743</v>
      </c>
      <c r="H9" s="43" t="str">
        <f t="shared" ref="H9:H11" si="2">IF($B9="N/A","N/A",IF(G9&gt;10,"No",IF(G9&lt;-10,"No","Yes")))</f>
        <v>N/A</v>
      </c>
      <c r="I9" s="12" t="s">
        <v>1743</v>
      </c>
      <c r="J9" s="12" t="s">
        <v>1743</v>
      </c>
      <c r="K9" s="35" t="s">
        <v>217</v>
      </c>
      <c r="L9" s="9" t="str">
        <f t="shared" ref="L9:L11" si="3">IF(J9="Div by 0", "N/A", IF(K9="N/A","N/A", IF(J9&gt;VALUE(MID(K9,1,2)), "No", IF(J9&lt;-1*VALUE(MID(K9,1,2)), "No", "Yes"))))</f>
        <v>N/A</v>
      </c>
    </row>
    <row r="10" spans="1:12" x14ac:dyDescent="0.2">
      <c r="A10" s="16" t="s">
        <v>424</v>
      </c>
      <c r="B10" s="35" t="s">
        <v>217</v>
      </c>
      <c r="C10" s="35" t="s">
        <v>1743</v>
      </c>
      <c r="D10" s="43" t="str">
        <f t="shared" si="0"/>
        <v>N/A</v>
      </c>
      <c r="E10" s="35" t="s">
        <v>1743</v>
      </c>
      <c r="F10" s="43" t="str">
        <f t="shared" si="1"/>
        <v>N/A</v>
      </c>
      <c r="G10" s="35" t="s">
        <v>1743</v>
      </c>
      <c r="H10" s="43" t="str">
        <f t="shared" si="2"/>
        <v>N/A</v>
      </c>
      <c r="I10" s="12" t="s">
        <v>1743</v>
      </c>
      <c r="J10" s="12" t="s">
        <v>1743</v>
      </c>
      <c r="K10" s="35" t="s">
        <v>217</v>
      </c>
      <c r="L10" s="9" t="str">
        <f t="shared" si="3"/>
        <v>N/A</v>
      </c>
    </row>
    <row r="11" spans="1:12" x14ac:dyDescent="0.2">
      <c r="A11" s="16" t="s">
        <v>173</v>
      </c>
      <c r="B11" s="35" t="s">
        <v>217</v>
      </c>
      <c r="C11" s="8">
        <v>0</v>
      </c>
      <c r="D11" s="43" t="str">
        <f t="shared" si="0"/>
        <v>N/A</v>
      </c>
      <c r="E11" s="8">
        <v>0</v>
      </c>
      <c r="F11" s="43" t="str">
        <f t="shared" si="1"/>
        <v>N/A</v>
      </c>
      <c r="G11" s="8">
        <v>0</v>
      </c>
      <c r="H11" s="43" t="str">
        <f t="shared" si="2"/>
        <v>N/A</v>
      </c>
      <c r="I11" s="12" t="s">
        <v>1743</v>
      </c>
      <c r="J11" s="12" t="s">
        <v>1743</v>
      </c>
      <c r="K11" s="35" t="s">
        <v>217</v>
      </c>
      <c r="L11" s="9" t="str">
        <f t="shared" si="3"/>
        <v>N/A</v>
      </c>
    </row>
    <row r="12" spans="1:12" x14ac:dyDescent="0.2">
      <c r="A12" s="16" t="s">
        <v>144</v>
      </c>
      <c r="B12" s="35" t="s">
        <v>217</v>
      </c>
      <c r="C12" s="35">
        <v>0</v>
      </c>
      <c r="D12" s="43" t="str">
        <f>IF($B12="N/A","N/A",IF(C12&gt;10,"No",IF(C12&lt;-10,"No","Yes")))</f>
        <v>N/A</v>
      </c>
      <c r="E12" s="35">
        <v>0</v>
      </c>
      <c r="F12" s="43" t="str">
        <f>IF($B12="N/A","N/A",IF(E12&gt;10,"No",IF(E12&lt;-10,"No","Yes")))</f>
        <v>N/A</v>
      </c>
      <c r="G12" s="35">
        <v>0</v>
      </c>
      <c r="H12" s="43" t="str">
        <f>IF($B12="N/A","N/A",IF(G12&gt;10,"No",IF(G12&lt;-10,"No","Yes")))</f>
        <v>N/A</v>
      </c>
      <c r="I12" s="12" t="s">
        <v>1743</v>
      </c>
      <c r="J12" s="12" t="s">
        <v>1743</v>
      </c>
      <c r="K12" s="35" t="s">
        <v>217</v>
      </c>
      <c r="L12" s="9" t="str">
        <f>IF(J12="Div by 0", "N/A", IF(K12="N/A","N/A", IF(J12&gt;VALUE(MID(K12,1,2)), "No", IF(J12&lt;-1*VALUE(MID(K12,1,2)), "No", "Yes"))))</f>
        <v>N/A</v>
      </c>
    </row>
    <row r="13" spans="1:12" s="104" customFormat="1" ht="12.75" customHeight="1" x14ac:dyDescent="0.2">
      <c r="A13" s="2" t="s">
        <v>1656</v>
      </c>
      <c r="B13" s="47" t="s">
        <v>281</v>
      </c>
      <c r="C13" s="13">
        <v>92.992168754000005</v>
      </c>
      <c r="D13" s="11" t="str">
        <f>IF($B13="N/A","N/A",IF(C13&gt;=95,"Yes","No"))</f>
        <v>No</v>
      </c>
      <c r="E13" s="13">
        <v>93.663260158</v>
      </c>
      <c r="F13" s="11" t="str">
        <f>IF($B13="N/A","N/A",IF(E13&gt;=95,"Yes","No"))</f>
        <v>No</v>
      </c>
      <c r="G13" s="13">
        <v>94.404601456999998</v>
      </c>
      <c r="H13" s="11" t="str">
        <f>IF($B13="N/A","N/A",IF(G13&gt;=95,"Yes","No"))</f>
        <v>No</v>
      </c>
      <c r="I13" s="56">
        <v>0.72170000000000001</v>
      </c>
      <c r="J13" s="56">
        <v>0.79149999999999998</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92.611833511</v>
      </c>
      <c r="D14" s="11" t="str">
        <f>IF($B14="N/A","N/A",IF(C14&gt;95,"Yes","No"))</f>
        <v>No</v>
      </c>
      <c r="E14" s="68">
        <v>93.339626363999997</v>
      </c>
      <c r="F14" s="11" t="str">
        <f>IF($B14="N/A","N/A",IF(E14&gt;95,"Yes","No"))</f>
        <v>No</v>
      </c>
      <c r="G14" s="68">
        <v>94.080696137999993</v>
      </c>
      <c r="H14" s="11" t="str">
        <f>IF($B14="N/A","N/A",IF(G14&gt;95,"Yes","No"))</f>
        <v>No</v>
      </c>
      <c r="I14" s="128">
        <v>0.78590000000000004</v>
      </c>
      <c r="J14" s="128">
        <v>0.79390000000000005</v>
      </c>
      <c r="K14" s="127" t="s">
        <v>733</v>
      </c>
      <c r="L14" s="11" t="str">
        <f t="shared" si="4"/>
        <v>Yes</v>
      </c>
    </row>
    <row r="15" spans="1:12" s="104" customFormat="1" ht="12.75" customHeight="1" x14ac:dyDescent="0.2">
      <c r="A15" s="2" t="s">
        <v>1659</v>
      </c>
      <c r="B15" s="127" t="s">
        <v>217</v>
      </c>
      <c r="C15" s="68">
        <v>8.3697996999999996E-3</v>
      </c>
      <c r="D15" s="129" t="str">
        <f t="shared" ref="D15:D19" si="5">IF($B15="N/A","N/A",IF(C15&gt;10,"No",IF(C15&lt;-10,"No","Yes")))</f>
        <v>N/A</v>
      </c>
      <c r="E15" s="68">
        <v>8.3081128999999993E-3</v>
      </c>
      <c r="F15" s="129" t="str">
        <f t="shared" ref="F15:F19" si="6">IF($B15="N/A","N/A",IF(E15&gt;10,"No",IF(E15&lt;-10,"No","Yes")))</f>
        <v>N/A</v>
      </c>
      <c r="G15" s="68">
        <v>8.6901427000000003E-3</v>
      </c>
      <c r="H15" s="129" t="str">
        <f t="shared" ref="H15:H19" si="7">IF($B15="N/A","N/A",IF(G15&gt;10,"No",IF(G15&lt;-10,"No","Yes")))</f>
        <v>N/A</v>
      </c>
      <c r="I15" s="128">
        <v>-0.73699999999999999</v>
      </c>
      <c r="J15" s="128">
        <v>4.5979999999999999</v>
      </c>
      <c r="K15" s="127" t="s">
        <v>217</v>
      </c>
      <c r="L15" s="11" t="str">
        <f t="shared" si="4"/>
        <v>N/A</v>
      </c>
    </row>
    <row r="16" spans="1:12" s="104" customFormat="1" ht="12.75" customHeight="1" x14ac:dyDescent="0.2">
      <c r="A16" s="2" t="s">
        <v>1660</v>
      </c>
      <c r="B16" s="127" t="s">
        <v>217</v>
      </c>
      <c r="C16" s="68">
        <v>2.30891E-4</v>
      </c>
      <c r="D16" s="129" t="str">
        <f t="shared" si="5"/>
        <v>N/A</v>
      </c>
      <c r="E16" s="68">
        <v>2.7329319999999999E-4</v>
      </c>
      <c r="F16" s="129" t="str">
        <f t="shared" si="6"/>
        <v>N/A</v>
      </c>
      <c r="G16" s="68">
        <v>5.2667499999999997E-5</v>
      </c>
      <c r="H16" s="129" t="str">
        <f t="shared" si="7"/>
        <v>N/A</v>
      </c>
      <c r="I16" s="128">
        <v>18.36</v>
      </c>
      <c r="J16" s="128">
        <v>-80.7</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0.37063781909999999</v>
      </c>
      <c r="D18" s="11" t="str">
        <f t="shared" si="5"/>
        <v>N/A</v>
      </c>
      <c r="E18" s="13">
        <v>0.31401387349999998</v>
      </c>
      <c r="F18" s="11" t="str">
        <f t="shared" si="6"/>
        <v>N/A</v>
      </c>
      <c r="G18" s="13">
        <v>0.31426716030000001</v>
      </c>
      <c r="H18" s="11" t="str">
        <f t="shared" si="7"/>
        <v>N/A</v>
      </c>
      <c r="I18" s="56">
        <v>-15.3</v>
      </c>
      <c r="J18" s="56">
        <v>8.0699999999999994E-2</v>
      </c>
      <c r="K18" s="47" t="s">
        <v>217</v>
      </c>
      <c r="L18" s="11" t="str">
        <f t="shared" si="4"/>
        <v>N/A</v>
      </c>
    </row>
    <row r="19" spans="1:14" s="104" customFormat="1" ht="27.75" customHeight="1" x14ac:dyDescent="0.2">
      <c r="A19" s="2" t="s">
        <v>1663</v>
      </c>
      <c r="B19" s="47" t="s">
        <v>217</v>
      </c>
      <c r="C19" s="13">
        <v>1.0967323999999999E-3</v>
      </c>
      <c r="D19" s="11" t="str">
        <f t="shared" si="5"/>
        <v>N/A</v>
      </c>
      <c r="E19" s="13">
        <v>1.0385141E-3</v>
      </c>
      <c r="F19" s="11" t="str">
        <f t="shared" si="6"/>
        <v>N/A</v>
      </c>
      <c r="G19" s="13">
        <v>8.9534800000000002E-4</v>
      </c>
      <c r="H19" s="11" t="str">
        <f t="shared" si="7"/>
        <v>N/A</v>
      </c>
      <c r="I19" s="56">
        <v>-5.31</v>
      </c>
      <c r="J19" s="56">
        <v>-13.8</v>
      </c>
      <c r="K19" s="47" t="s">
        <v>217</v>
      </c>
      <c r="L19" s="11" t="str">
        <f t="shared" si="4"/>
        <v>N/A</v>
      </c>
    </row>
    <row r="20" spans="1:14" s="104" customFormat="1" x14ac:dyDescent="0.2">
      <c r="A20" s="2" t="s">
        <v>1664</v>
      </c>
      <c r="B20" s="47" t="s">
        <v>217</v>
      </c>
      <c r="C20" s="1">
        <v>127994</v>
      </c>
      <c r="D20" s="11" t="str">
        <f>IF($B20="N/A","N/A",IF(C20&gt;0,"No",IF(C20&lt;0,"No","Yes")))</f>
        <v>N/A</v>
      </c>
      <c r="E20" s="1">
        <v>121854</v>
      </c>
      <c r="F20" s="11" t="str">
        <f>IF($B20="N/A","N/A",IF(E20&gt;0,"No",IF(E20&lt;0,"No","Yes")))</f>
        <v>N/A</v>
      </c>
      <c r="G20" s="1">
        <v>112390</v>
      </c>
      <c r="H20" s="11" t="str">
        <f>IF($B20="N/A","N/A",IF(G20&gt;0,"No",IF(G20&lt;0,"No","Yes")))</f>
        <v>N/A</v>
      </c>
      <c r="I20" s="56">
        <v>-4.8</v>
      </c>
      <c r="J20" s="56">
        <v>-7.77</v>
      </c>
      <c r="K20" s="47" t="s">
        <v>217</v>
      </c>
      <c r="L20" s="11" t="str">
        <f t="shared" si="4"/>
        <v>N/A</v>
      </c>
    </row>
    <row r="21" spans="1:14" s="104" customFormat="1" x14ac:dyDescent="0.2">
      <c r="A21" s="2" t="s">
        <v>1665</v>
      </c>
      <c r="B21" s="47" t="s">
        <v>282</v>
      </c>
      <c r="C21" s="13">
        <v>7.3881664885999996</v>
      </c>
      <c r="D21" s="11" t="str">
        <f>IF($B21="N/A","N/A",IF(C21&gt;=5,"No",IF(C21&lt;0,"No","Yes")))</f>
        <v>No</v>
      </c>
      <c r="E21" s="13">
        <v>6.6603736355000001</v>
      </c>
      <c r="F21" s="11" t="str">
        <f>IF($B21="N/A","N/A",IF(E21&gt;=5,"No",IF(E21&lt;0,"No","Yes")))</f>
        <v>No</v>
      </c>
      <c r="G21" s="13">
        <v>5.9193038616000004</v>
      </c>
      <c r="H21" s="11" t="str">
        <f>IF($B21="N/A","N/A",IF(G21&gt;=5,"No",IF(G21&lt;0,"No","Yes")))</f>
        <v>No</v>
      </c>
      <c r="I21" s="56">
        <v>-9.85</v>
      </c>
      <c r="J21" s="56">
        <v>-11.1</v>
      </c>
      <c r="K21" s="11" t="s">
        <v>217</v>
      </c>
      <c r="L21" s="11" t="str">
        <f t="shared" si="4"/>
        <v>N/A</v>
      </c>
    </row>
    <row r="22" spans="1:14" s="104" customFormat="1" ht="12.75" customHeight="1" x14ac:dyDescent="0.2">
      <c r="A22" s="4" t="s">
        <v>1666</v>
      </c>
      <c r="B22" s="127" t="s">
        <v>217</v>
      </c>
      <c r="C22" s="68">
        <v>88.097879587999998</v>
      </c>
      <c r="D22" s="129" t="str">
        <f t="shared" ref="D22:D25" si="8">IF($B22="N/A","N/A",IF(C22&gt;10,"No",IF(C22&lt;-10,"No","Yes")))</f>
        <v>N/A</v>
      </c>
      <c r="E22" s="68">
        <v>86.223677515999995</v>
      </c>
      <c r="F22" s="129" t="str">
        <f t="shared" ref="F22:F25" si="9">IF($B22="N/A","N/A",IF(E22&gt;10,"No",IF(E22&lt;-10,"No","Yes")))</f>
        <v>N/A</v>
      </c>
      <c r="G22" s="68">
        <v>87.598540795000005</v>
      </c>
      <c r="H22" s="129" t="str">
        <f t="shared" ref="H22:H25" si="10">IF($B22="N/A","N/A",IF(G22&gt;10,"No",IF(G22&lt;-10,"No","Yes")))</f>
        <v>N/A</v>
      </c>
      <c r="I22" s="56">
        <v>-2.13</v>
      </c>
      <c r="J22" s="56">
        <v>1.595</v>
      </c>
      <c r="K22" s="127" t="s">
        <v>217</v>
      </c>
      <c r="L22" s="11" t="str">
        <f t="shared" si="4"/>
        <v>N/A</v>
      </c>
    </row>
    <row r="23" spans="1:14" s="104" customFormat="1" ht="12.75" customHeight="1" x14ac:dyDescent="0.2">
      <c r="A23" s="4" t="s">
        <v>1667</v>
      </c>
      <c r="B23" s="127" t="s">
        <v>217</v>
      </c>
      <c r="C23" s="68">
        <v>32.822632311</v>
      </c>
      <c r="D23" s="129" t="str">
        <f t="shared" si="8"/>
        <v>N/A</v>
      </c>
      <c r="E23" s="68">
        <v>31.708437966999998</v>
      </c>
      <c r="F23" s="129" t="str">
        <f t="shared" si="9"/>
        <v>N/A</v>
      </c>
      <c r="G23" s="68">
        <v>35.899101344000002</v>
      </c>
      <c r="H23" s="129" t="str">
        <f t="shared" si="10"/>
        <v>N/A</v>
      </c>
      <c r="I23" s="56">
        <v>-3.39</v>
      </c>
      <c r="J23" s="56">
        <v>13.22</v>
      </c>
      <c r="K23" s="127" t="s">
        <v>217</v>
      </c>
      <c r="L23" s="11" t="str">
        <f t="shared" si="4"/>
        <v>N/A</v>
      </c>
    </row>
    <row r="24" spans="1:14" s="104" customFormat="1" ht="12.75" customHeight="1" x14ac:dyDescent="0.2">
      <c r="A24" s="4" t="s">
        <v>1668</v>
      </c>
      <c r="B24" s="127" t="s">
        <v>217</v>
      </c>
      <c r="C24" s="68">
        <v>10.377048924</v>
      </c>
      <c r="D24" s="129" t="str">
        <f t="shared" si="8"/>
        <v>N/A</v>
      </c>
      <c r="E24" s="68">
        <v>12.541237875</v>
      </c>
      <c r="F24" s="129" t="str">
        <f t="shared" si="9"/>
        <v>N/A</v>
      </c>
      <c r="G24" s="68">
        <v>11.185158822</v>
      </c>
      <c r="H24" s="129" t="str">
        <f t="shared" si="10"/>
        <v>N/A</v>
      </c>
      <c r="I24" s="56">
        <v>20.86</v>
      </c>
      <c r="J24" s="56">
        <v>-10.8</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522</v>
      </c>
      <c r="D26" s="43" t="str">
        <f>IF($B26="N/A","N/A",IF(C26&gt;0,"No",IF(C26&lt;0,"No","Yes")))</f>
        <v>No</v>
      </c>
      <c r="E26" s="1">
        <v>169</v>
      </c>
      <c r="F26" s="43" t="str">
        <f>IF($B26="N/A","N/A",IF(E26&gt;0,"No",IF(E26&lt;0,"No","Yes")))</f>
        <v>No</v>
      </c>
      <c r="G26" s="1">
        <v>1742</v>
      </c>
      <c r="H26" s="43" t="str">
        <f>IF($B26="N/A","N/A",IF(G26&gt;0,"No",IF(G26&lt;0,"No","Yes")))</f>
        <v>No</v>
      </c>
      <c r="I26" s="12">
        <v>-67.599999999999994</v>
      </c>
      <c r="J26" s="12">
        <v>930.8</v>
      </c>
      <c r="K26" s="44" t="s">
        <v>217</v>
      </c>
      <c r="L26" s="9" t="str">
        <f t="shared" ref="L26:L74" si="11">IF(J26="Div by 0", "N/A", IF(K26="N/A","N/A", IF(J26&gt;VALUE(MID(K26,1,2)), "No", IF(J26&lt;-1*VALUE(MID(K26,1,2)), "No", "Yes"))))</f>
        <v>N/A</v>
      </c>
    </row>
    <row r="27" spans="1:14" x14ac:dyDescent="0.2">
      <c r="A27" s="6" t="s">
        <v>149</v>
      </c>
      <c r="B27" s="47" t="s">
        <v>283</v>
      </c>
      <c r="C27" s="8">
        <v>6.0262557699999997E-2</v>
      </c>
      <c r="D27" s="43" t="str">
        <f>IF($B27="N/A","N/A",IF(C27&gt;=10,"No",IF(C27&lt;0,"No","Yes")))</f>
        <v>Yes</v>
      </c>
      <c r="E27" s="8">
        <v>1.8474619500000001E-2</v>
      </c>
      <c r="F27" s="43" t="str">
        <f>IF($B27="N/A","N/A",IF(E27&gt;=10,"No",IF(E27&lt;0,"No","Yes")))</f>
        <v>Yes</v>
      </c>
      <c r="G27" s="8">
        <v>0.18349367959999999</v>
      </c>
      <c r="H27" s="43" t="str">
        <f>IF($B27="N/A","N/A",IF(G27&gt;=10,"No",IF(G27&lt;0,"No","Yes")))</f>
        <v>Yes</v>
      </c>
      <c r="I27" s="12">
        <v>-69.3</v>
      </c>
      <c r="J27" s="12">
        <v>893.2</v>
      </c>
      <c r="K27" s="44" t="s">
        <v>217</v>
      </c>
      <c r="L27" s="9" t="str">
        <f t="shared" si="11"/>
        <v>N/A</v>
      </c>
    </row>
    <row r="28" spans="1:14" x14ac:dyDescent="0.2">
      <c r="A28" s="2" t="s">
        <v>425</v>
      </c>
      <c r="B28" s="34" t="s">
        <v>217</v>
      </c>
      <c r="C28" s="13">
        <v>84.961685824</v>
      </c>
      <c r="D28" s="70" t="str">
        <f t="shared" ref="D28:D31" si="12">IF($B28="N/A","N/A",IF(C28&gt;10,"No",IF(C28&lt;-10,"No","Yes")))</f>
        <v>N/A</v>
      </c>
      <c r="E28" s="13">
        <v>91.124260355000004</v>
      </c>
      <c r="F28" s="43" t="str">
        <f t="shared" ref="F28:F31" si="13">IF($B28="N/A","N/A",IF(E28&gt;10,"No",IF(E28&lt;-10,"No","Yes")))</f>
        <v>N/A</v>
      </c>
      <c r="G28" s="13">
        <v>90.068886337999999</v>
      </c>
      <c r="H28" s="43" t="str">
        <f t="shared" ref="H28:H31" si="14">IF($B28="N/A","N/A",IF(G28&gt;10,"No",IF(G28&lt;-10,"No","Yes")))</f>
        <v>N/A</v>
      </c>
      <c r="I28" s="12">
        <v>7.2530000000000001</v>
      </c>
      <c r="J28" s="12">
        <v>-1.1599999999999999</v>
      </c>
      <c r="K28" s="44" t="s">
        <v>217</v>
      </c>
      <c r="L28" s="9" t="str">
        <f t="shared" si="11"/>
        <v>N/A</v>
      </c>
    </row>
    <row r="29" spans="1:14" x14ac:dyDescent="0.2">
      <c r="A29" s="2" t="s">
        <v>426</v>
      </c>
      <c r="B29" s="34" t="s">
        <v>217</v>
      </c>
      <c r="C29" s="13">
        <v>12.356321839</v>
      </c>
      <c r="D29" s="70" t="str">
        <f t="shared" si="12"/>
        <v>N/A</v>
      </c>
      <c r="E29" s="13">
        <v>0.88757396450000003</v>
      </c>
      <c r="F29" s="43" t="str">
        <f t="shared" si="13"/>
        <v>N/A</v>
      </c>
      <c r="G29" s="13">
        <v>7.8358208955000004</v>
      </c>
      <c r="H29" s="43" t="str">
        <f t="shared" si="14"/>
        <v>N/A</v>
      </c>
      <c r="I29" s="12">
        <v>-92.8</v>
      </c>
      <c r="J29" s="12">
        <v>782.8</v>
      </c>
      <c r="K29" s="44" t="s">
        <v>217</v>
      </c>
      <c r="L29" s="9" t="str">
        <f t="shared" si="11"/>
        <v>N/A</v>
      </c>
    </row>
    <row r="30" spans="1:14" x14ac:dyDescent="0.2">
      <c r="A30" s="2" t="s">
        <v>422</v>
      </c>
      <c r="B30" s="34" t="s">
        <v>217</v>
      </c>
      <c r="C30" s="13">
        <v>0</v>
      </c>
      <c r="D30" s="70" t="str">
        <f t="shared" si="12"/>
        <v>N/A</v>
      </c>
      <c r="E30" s="13">
        <v>0</v>
      </c>
      <c r="F30" s="43" t="str">
        <f t="shared" si="13"/>
        <v>N/A</v>
      </c>
      <c r="G30" s="13">
        <v>0.1722158439</v>
      </c>
      <c r="H30" s="43" t="str">
        <f t="shared" si="14"/>
        <v>N/A</v>
      </c>
      <c r="I30" s="12" t="s">
        <v>1743</v>
      </c>
      <c r="J30" s="12" t="s">
        <v>1743</v>
      </c>
      <c r="K30" s="44" t="s">
        <v>217</v>
      </c>
      <c r="L30" s="9" t="str">
        <f t="shared" si="11"/>
        <v>N/A</v>
      </c>
    </row>
    <row r="31" spans="1:14" x14ac:dyDescent="0.2">
      <c r="A31" s="2" t="s">
        <v>423</v>
      </c>
      <c r="B31" s="34" t="s">
        <v>217</v>
      </c>
      <c r="C31" s="13">
        <v>0</v>
      </c>
      <c r="D31" s="70" t="str">
        <f t="shared" si="12"/>
        <v>N/A</v>
      </c>
      <c r="E31" s="13">
        <v>0</v>
      </c>
      <c r="F31" s="43" t="str">
        <f t="shared" si="13"/>
        <v>N/A</v>
      </c>
      <c r="G31" s="13">
        <v>0</v>
      </c>
      <c r="H31" s="43" t="str">
        <f t="shared" si="14"/>
        <v>N/A</v>
      </c>
      <c r="I31" s="12" t="s">
        <v>1743</v>
      </c>
      <c r="J31" s="12" t="s">
        <v>1743</v>
      </c>
      <c r="K31" s="44" t="s">
        <v>217</v>
      </c>
      <c r="L31" s="9" t="str">
        <f t="shared" si="11"/>
        <v>N/A</v>
      </c>
    </row>
    <row r="32" spans="1:14" x14ac:dyDescent="0.2">
      <c r="A32" s="2" t="s">
        <v>948</v>
      </c>
      <c r="B32" s="34" t="s">
        <v>217</v>
      </c>
      <c r="C32" s="68">
        <v>16.875016956</v>
      </c>
      <c r="D32" s="70" t="str">
        <f>IF($B32="N/A","N/A",IF(C32&gt;10,"No",IF(C32&lt;-10,"No","Yes")))</f>
        <v>N/A</v>
      </c>
      <c r="E32" s="68">
        <v>16.517348378000001</v>
      </c>
      <c r="F32" s="70" t="str">
        <f>IF($B32="N/A","N/A",IF(E32&gt;10,"No",IF(E32&lt;-10,"No","Yes")))</f>
        <v>N/A</v>
      </c>
      <c r="G32" s="68">
        <v>16.536656865000001</v>
      </c>
      <c r="H32" s="70" t="str">
        <f>IF($B32="N/A","N/A",IF(G32&gt;10,"No",IF(G32&lt;-10,"No","Yes")))</f>
        <v>N/A</v>
      </c>
      <c r="I32" s="12">
        <v>-2.12</v>
      </c>
      <c r="J32" s="12">
        <v>0.1169</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99.633980000999998</v>
      </c>
      <c r="D34" s="43" t="str">
        <f>IF($B34="N/A","N/A",IF(C34&gt;=98,"Yes","No"))</f>
        <v>Yes</v>
      </c>
      <c r="E34" s="13">
        <v>97.629618859999994</v>
      </c>
      <c r="F34" s="43" t="str">
        <f>IF($B34="N/A","N/A",IF(E34&gt;=98,"Yes","No"))</f>
        <v>No</v>
      </c>
      <c r="G34" s="13">
        <v>99.473272018000003</v>
      </c>
      <c r="H34" s="43" t="str">
        <f>IF($B34="N/A","N/A",IF(G34&gt;=98,"Yes","No"))</f>
        <v>Yes</v>
      </c>
      <c r="I34" s="12">
        <v>-2.0099999999999998</v>
      </c>
      <c r="J34" s="12">
        <v>1.8879999999999999</v>
      </c>
      <c r="K34" s="44" t="s">
        <v>733</v>
      </c>
      <c r="L34" s="9" t="str">
        <f t="shared" si="11"/>
        <v>Yes</v>
      </c>
    </row>
    <row r="35" spans="1:14" x14ac:dyDescent="0.2">
      <c r="A35" s="2" t="s">
        <v>18</v>
      </c>
      <c r="B35" s="47" t="s">
        <v>281</v>
      </c>
      <c r="C35" s="13">
        <v>99.944528430999995</v>
      </c>
      <c r="D35" s="43" t="str">
        <f>IF($B35="N/A","N/A",IF(C35&gt;=95,"Yes","No"))</f>
        <v>Yes</v>
      </c>
      <c r="E35" s="13">
        <v>99.332071447999994</v>
      </c>
      <c r="F35" s="43" t="str">
        <f>IF($B35="N/A","N/A",IF(E35&gt;=95,"Yes","No"))</f>
        <v>Yes</v>
      </c>
      <c r="G35" s="13">
        <v>99.495866389</v>
      </c>
      <c r="H35" s="43" t="str">
        <f>IF($B35="N/A","N/A",IF(G35&gt;=95,"Yes","No"))</f>
        <v>Yes</v>
      </c>
      <c r="I35" s="12">
        <v>-0.61299999999999999</v>
      </c>
      <c r="J35" s="12">
        <v>0.16489999999999999</v>
      </c>
      <c r="K35" s="44" t="s">
        <v>733</v>
      </c>
      <c r="L35" s="9" t="str">
        <f t="shared" si="11"/>
        <v>Yes</v>
      </c>
    </row>
    <row r="36" spans="1:14" x14ac:dyDescent="0.2">
      <c r="A36" s="2" t="s">
        <v>23</v>
      </c>
      <c r="B36" s="34" t="s">
        <v>217</v>
      </c>
      <c r="C36" s="13">
        <v>43.006281968000003</v>
      </c>
      <c r="D36" s="43" t="str">
        <f t="shared" ref="D36:D41" si="15">IF($B36="N/A","N/A",IF(C36&gt;10,"No",IF(C36&lt;-10,"No","Yes")))</f>
        <v>N/A</v>
      </c>
      <c r="E36" s="13">
        <v>44.232939809000001</v>
      </c>
      <c r="F36" s="43" t="str">
        <f t="shared" ref="F36:F41" si="16">IF($B36="N/A","N/A",IF(E36&gt;10,"No",IF(E36&lt;-10,"No","Yes")))</f>
        <v>N/A</v>
      </c>
      <c r="G36" s="13">
        <v>43.697250175999997</v>
      </c>
      <c r="H36" s="43" t="str">
        <f t="shared" ref="H36:H41" si="17">IF($B36="N/A","N/A",IF(G36&gt;10,"No",IF(G36&lt;-10,"No","Yes")))</f>
        <v>N/A</v>
      </c>
      <c r="I36" s="12">
        <v>2.8519999999999999</v>
      </c>
      <c r="J36" s="12">
        <v>-1.21</v>
      </c>
      <c r="K36" s="44" t="s">
        <v>733</v>
      </c>
      <c r="L36" s="9" t="str">
        <f t="shared" si="11"/>
        <v>Yes</v>
      </c>
    </row>
    <row r="37" spans="1:14" x14ac:dyDescent="0.2">
      <c r="A37" s="2" t="s">
        <v>24</v>
      </c>
      <c r="B37" s="34" t="s">
        <v>217</v>
      </c>
      <c r="C37" s="13">
        <v>49.240916890999998</v>
      </c>
      <c r="D37" s="43" t="str">
        <f t="shared" si="15"/>
        <v>N/A</v>
      </c>
      <c r="E37" s="13">
        <v>48.188421441999999</v>
      </c>
      <c r="F37" s="43" t="str">
        <f t="shared" si="16"/>
        <v>N/A</v>
      </c>
      <c r="G37" s="13">
        <v>47.364279721000003</v>
      </c>
      <c r="H37" s="43" t="str">
        <f t="shared" si="17"/>
        <v>N/A</v>
      </c>
      <c r="I37" s="12">
        <v>-2.14</v>
      </c>
      <c r="J37" s="12">
        <v>-1.71</v>
      </c>
      <c r="K37" s="44" t="s">
        <v>733</v>
      </c>
      <c r="L37" s="9" t="str">
        <f t="shared" si="11"/>
        <v>Yes</v>
      </c>
    </row>
    <row r="38" spans="1:14" x14ac:dyDescent="0.2">
      <c r="A38" s="2" t="s">
        <v>25</v>
      </c>
      <c r="B38" s="34" t="s">
        <v>217</v>
      </c>
      <c r="C38" s="13">
        <v>7.9830572200000005E-2</v>
      </c>
      <c r="D38" s="43" t="str">
        <f t="shared" si="15"/>
        <v>N/A</v>
      </c>
      <c r="E38" s="13">
        <v>7.8271169200000004E-2</v>
      </c>
      <c r="F38" s="43" t="str">
        <f t="shared" si="16"/>
        <v>N/A</v>
      </c>
      <c r="G38" s="13">
        <v>8.2056013999999997E-2</v>
      </c>
      <c r="H38" s="43" t="str">
        <f t="shared" si="17"/>
        <v>N/A</v>
      </c>
      <c r="I38" s="12">
        <v>-1.95</v>
      </c>
      <c r="J38" s="12">
        <v>4.8360000000000003</v>
      </c>
      <c r="K38" s="44" t="s">
        <v>733</v>
      </c>
      <c r="L38" s="9" t="str">
        <f t="shared" si="11"/>
        <v>Yes</v>
      </c>
    </row>
    <row r="39" spans="1:14" x14ac:dyDescent="0.2">
      <c r="A39" s="2" t="s">
        <v>26</v>
      </c>
      <c r="B39" s="47" t="s">
        <v>217</v>
      </c>
      <c r="C39" s="13">
        <v>1.3615066563</v>
      </c>
      <c r="D39" s="11" t="str">
        <f t="shared" si="15"/>
        <v>N/A</v>
      </c>
      <c r="E39" s="13">
        <v>1.4911969531</v>
      </c>
      <c r="F39" s="11" t="str">
        <f t="shared" si="16"/>
        <v>N/A</v>
      </c>
      <c r="G39" s="13">
        <v>1.5845026842000001</v>
      </c>
      <c r="H39" s="11" t="str">
        <f t="shared" si="17"/>
        <v>N/A</v>
      </c>
      <c r="I39" s="12">
        <v>9.5250000000000004</v>
      </c>
      <c r="J39" s="12">
        <v>6.2569999999999997</v>
      </c>
      <c r="K39" s="47" t="s">
        <v>217</v>
      </c>
      <c r="L39" s="9" t="str">
        <f t="shared" si="11"/>
        <v>N/A</v>
      </c>
    </row>
    <row r="40" spans="1:14" x14ac:dyDescent="0.2">
      <c r="A40" s="2" t="s">
        <v>60</v>
      </c>
      <c r="B40" s="47" t="s">
        <v>217</v>
      </c>
      <c r="C40" s="13">
        <v>7.1114435899999995E-2</v>
      </c>
      <c r="D40" s="11" t="str">
        <f t="shared" si="15"/>
        <v>N/A</v>
      </c>
      <c r="E40" s="13">
        <v>7.4335747199999996E-2</v>
      </c>
      <c r="F40" s="11" t="str">
        <f t="shared" si="16"/>
        <v>N/A</v>
      </c>
      <c r="G40" s="13">
        <v>7.3734544099999993E-2</v>
      </c>
      <c r="H40" s="11" t="str">
        <f t="shared" si="17"/>
        <v>N/A</v>
      </c>
      <c r="I40" s="12">
        <v>4.53</v>
      </c>
      <c r="J40" s="12">
        <v>-0.80900000000000005</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6.2403494766999996</v>
      </c>
      <c r="D42" s="11" t="str">
        <f>IF($B42="N/A","N/A",IF(C42&gt;=5,"No",IF(C42&lt;0,"No","Yes")))</f>
        <v>No</v>
      </c>
      <c r="E42" s="13">
        <v>5.9348348790000003</v>
      </c>
      <c r="F42" s="11" t="str">
        <f>IF($B42="N/A","N/A",IF(E42&gt;=5,"No",IF(E42&lt;0,"No","Yes")))</f>
        <v>No</v>
      </c>
      <c r="G42" s="13">
        <v>7.1981768607000003</v>
      </c>
      <c r="H42" s="11" t="str">
        <f>IF($B42="N/A","N/A",IF(G42&gt;=5,"No",IF(G42&lt;0,"No","Yes")))</f>
        <v>No</v>
      </c>
      <c r="I42" s="12">
        <v>-4.9000000000000004</v>
      </c>
      <c r="J42" s="12">
        <v>21.29</v>
      </c>
      <c r="K42" s="44" t="s">
        <v>733</v>
      </c>
      <c r="L42" s="9" t="str">
        <f t="shared" si="11"/>
        <v>No</v>
      </c>
    </row>
    <row r="43" spans="1:14" x14ac:dyDescent="0.2">
      <c r="A43" s="2" t="s">
        <v>63</v>
      </c>
      <c r="B43" s="47" t="s">
        <v>217</v>
      </c>
      <c r="C43" s="13">
        <v>0.5410931189</v>
      </c>
      <c r="D43" s="11" t="str">
        <f>IF($B43="N/A","N/A",IF(C43&gt;10,"No",IF(C43&lt;-10,"No","Yes")))</f>
        <v>N/A</v>
      </c>
      <c r="E43" s="13">
        <v>0.56533428949999998</v>
      </c>
      <c r="F43" s="11" t="str">
        <f>IF($B43="N/A","N/A",IF(E43&gt;10,"No",IF(E43&lt;-10,"No","Yes")))</f>
        <v>N/A</v>
      </c>
      <c r="G43" s="13">
        <v>0.64048985020000004</v>
      </c>
      <c r="H43" s="11" t="str">
        <f>IF($B43="N/A","N/A",IF(G43&gt;10,"No",IF(G43&lt;-10,"No","Yes")))</f>
        <v>N/A</v>
      </c>
      <c r="I43" s="12">
        <v>4.4800000000000004</v>
      </c>
      <c r="J43" s="12">
        <v>13.29</v>
      </c>
      <c r="K43" s="47" t="s">
        <v>733</v>
      </c>
      <c r="L43" s="9" t="str">
        <f t="shared" si="11"/>
        <v>No</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6.0330093355000001</v>
      </c>
      <c r="D45" s="43" t="str">
        <f>IF($B45="N/A","N/A",IF(C45&gt;8,"No",IF(C45&lt;2,"No","Yes")))</f>
        <v>Yes</v>
      </c>
      <c r="E45" s="8">
        <v>5.3688993444999999</v>
      </c>
      <c r="F45" s="43" t="str">
        <f>IF($B45="N/A","N/A",IF(E45&gt;8,"No",IF(E45&lt;2,"No","Yes")))</f>
        <v>Yes</v>
      </c>
      <c r="G45" s="8">
        <v>5.2885575048</v>
      </c>
      <c r="H45" s="43" t="str">
        <f>IF($B45="N/A","N/A",IF(G45&gt;8,"No",IF(G45&lt;2,"No","Yes")))</f>
        <v>Yes</v>
      </c>
      <c r="I45" s="12">
        <v>-11</v>
      </c>
      <c r="J45" s="12">
        <v>-1.5</v>
      </c>
      <c r="K45" s="44" t="s">
        <v>733</v>
      </c>
      <c r="L45" s="9" t="str">
        <f t="shared" si="11"/>
        <v>Yes</v>
      </c>
    </row>
    <row r="46" spans="1:14" x14ac:dyDescent="0.2">
      <c r="A46" s="3" t="s">
        <v>174</v>
      </c>
      <c r="B46" s="34" t="s">
        <v>217</v>
      </c>
      <c r="C46" s="8">
        <v>21.798421743999999</v>
      </c>
      <c r="D46" s="11" t="str">
        <f t="shared" ref="D46:D53" si="18">IF($B46="N/A","N/A",IF(C46&gt;10,"No",IF(C46&lt;-10,"No","Yes")))</f>
        <v>N/A</v>
      </c>
      <c r="E46" s="8">
        <v>22.032186285000002</v>
      </c>
      <c r="F46" s="11" t="str">
        <f t="shared" ref="F46:F53" si="19">IF($B46="N/A","N/A",IF(E46&gt;10,"No",IF(E46&lt;-10,"No","Yes")))</f>
        <v>N/A</v>
      </c>
      <c r="G46" s="8">
        <v>21.936132190999999</v>
      </c>
      <c r="H46" s="11" t="str">
        <f t="shared" ref="H46:H53" si="20">IF($B46="N/A","N/A",IF(G46&gt;10,"No",IF(G46&lt;-10,"No","Yes")))</f>
        <v>N/A</v>
      </c>
      <c r="I46" s="12">
        <v>1.0720000000000001</v>
      </c>
      <c r="J46" s="12">
        <v>-0.436</v>
      </c>
      <c r="K46" s="44" t="s">
        <v>733</v>
      </c>
      <c r="L46" s="9" t="str">
        <f>IF(J46="Div by 0", "N/A", IF(OR(J46="N/A",K46="N/A"),"N/A", IF(J46&gt;VALUE(MID(K46,1,2)), "No", IF(J46&lt;-1*VALUE(MID(K46,1,2)), "No", "Yes"))))</f>
        <v>Yes</v>
      </c>
    </row>
    <row r="47" spans="1:14" x14ac:dyDescent="0.2">
      <c r="A47" s="3" t="s">
        <v>175</v>
      </c>
      <c r="B47" s="34" t="s">
        <v>217</v>
      </c>
      <c r="C47" s="8">
        <v>32.140665740000003</v>
      </c>
      <c r="D47" s="11" t="str">
        <f t="shared" si="18"/>
        <v>N/A</v>
      </c>
      <c r="E47" s="8">
        <v>33.119144351999999</v>
      </c>
      <c r="F47" s="11" t="str">
        <f t="shared" si="19"/>
        <v>N/A</v>
      </c>
      <c r="G47" s="8">
        <v>33.841206339000003</v>
      </c>
      <c r="H47" s="11" t="str">
        <f t="shared" si="20"/>
        <v>N/A</v>
      </c>
      <c r="I47" s="12">
        <v>3.044</v>
      </c>
      <c r="J47" s="12">
        <v>2.1800000000000002</v>
      </c>
      <c r="K47" s="44" t="s">
        <v>733</v>
      </c>
      <c r="L47" s="9" t="str">
        <f>IF(J47="Div by 0", "N/A", IF(OR(J47="N/A",K47="N/A"),"N/A", IF(J47&gt;VALUE(MID(K47,1,2)), "No", IF(J47&lt;-1*VALUE(MID(K47,1,2)), "No", "Yes"))))</f>
        <v>Yes</v>
      </c>
    </row>
    <row r="48" spans="1:14" x14ac:dyDescent="0.2">
      <c r="A48" s="3" t="s">
        <v>176</v>
      </c>
      <c r="B48" s="34" t="s">
        <v>217</v>
      </c>
      <c r="C48" s="8">
        <v>2.7925115113999999</v>
      </c>
      <c r="D48" s="11" t="str">
        <f t="shared" si="18"/>
        <v>N/A</v>
      </c>
      <c r="E48" s="8">
        <v>2.8273273511000001</v>
      </c>
      <c r="F48" s="11" t="str">
        <f t="shared" si="19"/>
        <v>N/A</v>
      </c>
      <c r="G48" s="8">
        <v>2.8213996607</v>
      </c>
      <c r="H48" s="11" t="str">
        <f t="shared" si="20"/>
        <v>N/A</v>
      </c>
      <c r="I48" s="12">
        <v>1.2470000000000001</v>
      </c>
      <c r="J48" s="12">
        <v>-0.21</v>
      </c>
      <c r="K48" s="44" t="s">
        <v>733</v>
      </c>
      <c r="L48" s="9" t="str">
        <f t="shared" ref="L48:L57" si="21">IF(J48="Div by 0", "N/A", IF(OR(J48="N/A",K48="N/A"),"N/A", IF(J48&gt;VALUE(MID(K48,1,2)), "No", IF(J48&lt;-1*VALUE(MID(K48,1,2)), "No", "Yes"))))</f>
        <v>Yes</v>
      </c>
    </row>
    <row r="49" spans="1:12" x14ac:dyDescent="0.2">
      <c r="A49" s="3" t="s">
        <v>177</v>
      </c>
      <c r="B49" s="34" t="s">
        <v>217</v>
      </c>
      <c r="C49" s="8">
        <v>18.371768030999998</v>
      </c>
      <c r="D49" s="11" t="str">
        <f t="shared" si="18"/>
        <v>N/A</v>
      </c>
      <c r="E49" s="8">
        <v>18.028167782000001</v>
      </c>
      <c r="F49" s="11" t="str">
        <f t="shared" si="19"/>
        <v>N/A</v>
      </c>
      <c r="G49" s="8">
        <v>17.449385186000001</v>
      </c>
      <c r="H49" s="11" t="str">
        <f t="shared" si="20"/>
        <v>N/A</v>
      </c>
      <c r="I49" s="12">
        <v>-1.87</v>
      </c>
      <c r="J49" s="12">
        <v>-3.21</v>
      </c>
      <c r="K49" s="44" t="s">
        <v>733</v>
      </c>
      <c r="L49" s="9" t="str">
        <f t="shared" si="21"/>
        <v>Yes</v>
      </c>
    </row>
    <row r="50" spans="1:12" x14ac:dyDescent="0.2">
      <c r="A50" s="3" t="s">
        <v>178</v>
      </c>
      <c r="B50" s="34" t="s">
        <v>217</v>
      </c>
      <c r="C50" s="8">
        <v>9.1298352188000003</v>
      </c>
      <c r="D50" s="11" t="str">
        <f t="shared" si="18"/>
        <v>N/A</v>
      </c>
      <c r="E50" s="8">
        <v>9.2718540264999998</v>
      </c>
      <c r="F50" s="11" t="str">
        <f t="shared" si="19"/>
        <v>N/A</v>
      </c>
      <c r="G50" s="8">
        <v>9.3411133810999996</v>
      </c>
      <c r="H50" s="11" t="str">
        <f t="shared" si="20"/>
        <v>N/A</v>
      </c>
      <c r="I50" s="12">
        <v>1.556</v>
      </c>
      <c r="J50" s="12">
        <v>0.747</v>
      </c>
      <c r="K50" s="44" t="s">
        <v>733</v>
      </c>
      <c r="L50" s="9" t="str">
        <f t="shared" si="21"/>
        <v>Yes</v>
      </c>
    </row>
    <row r="51" spans="1:12" x14ac:dyDescent="0.2">
      <c r="A51" s="3" t="s">
        <v>179</v>
      </c>
      <c r="B51" s="34" t="s">
        <v>217</v>
      </c>
      <c r="C51" s="8">
        <v>4.5067042094999996</v>
      </c>
      <c r="D51" s="11" t="str">
        <f t="shared" si="18"/>
        <v>N/A</v>
      </c>
      <c r="E51" s="8">
        <v>4.4164179243000001</v>
      </c>
      <c r="F51" s="11" t="str">
        <f t="shared" si="19"/>
        <v>N/A</v>
      </c>
      <c r="G51" s="8">
        <v>4.4696827255000002</v>
      </c>
      <c r="H51" s="11" t="str">
        <f t="shared" si="20"/>
        <v>N/A</v>
      </c>
      <c r="I51" s="12">
        <v>-2</v>
      </c>
      <c r="J51" s="12">
        <v>1.206</v>
      </c>
      <c r="K51" s="44" t="s">
        <v>733</v>
      </c>
      <c r="L51" s="9" t="str">
        <f t="shared" si="21"/>
        <v>Yes</v>
      </c>
    </row>
    <row r="52" spans="1:12" x14ac:dyDescent="0.2">
      <c r="A52" s="3" t="s">
        <v>180</v>
      </c>
      <c r="B52" s="34" t="s">
        <v>217</v>
      </c>
      <c r="C52" s="8">
        <v>3.3022611734999998</v>
      </c>
      <c r="D52" s="11" t="str">
        <f t="shared" si="18"/>
        <v>N/A</v>
      </c>
      <c r="E52" s="8">
        <v>3.1379523890000001</v>
      </c>
      <c r="F52" s="11" t="str">
        <f t="shared" si="19"/>
        <v>N/A</v>
      </c>
      <c r="G52" s="8">
        <v>3.0944281438000001</v>
      </c>
      <c r="H52" s="11" t="str">
        <f t="shared" si="20"/>
        <v>N/A</v>
      </c>
      <c r="I52" s="12">
        <v>-4.9800000000000004</v>
      </c>
      <c r="J52" s="12">
        <v>-1.39</v>
      </c>
      <c r="K52" s="44" t="s">
        <v>733</v>
      </c>
      <c r="L52" s="9" t="str">
        <f t="shared" si="21"/>
        <v>Yes</v>
      </c>
    </row>
    <row r="53" spans="1:12" x14ac:dyDescent="0.2">
      <c r="A53" s="3" t="s">
        <v>950</v>
      </c>
      <c r="B53" s="34" t="s">
        <v>217</v>
      </c>
      <c r="C53" s="8">
        <v>1.9247075909</v>
      </c>
      <c r="D53" s="11" t="str">
        <f t="shared" si="18"/>
        <v>N/A</v>
      </c>
      <c r="E53" s="8">
        <v>1.7978865691000001</v>
      </c>
      <c r="F53" s="11" t="str">
        <f t="shared" si="19"/>
        <v>N/A</v>
      </c>
      <c r="G53" s="8">
        <v>1.7580422004</v>
      </c>
      <c r="H53" s="11" t="str">
        <f t="shared" si="20"/>
        <v>N/A</v>
      </c>
      <c r="I53" s="12">
        <v>-6.59</v>
      </c>
      <c r="J53" s="12">
        <v>-2.2200000000000002</v>
      </c>
      <c r="K53" s="44" t="s">
        <v>733</v>
      </c>
      <c r="L53" s="9" t="str">
        <f t="shared" si="21"/>
        <v>Yes</v>
      </c>
    </row>
    <row r="54" spans="1:12" x14ac:dyDescent="0.2">
      <c r="A54" s="2" t="s">
        <v>212</v>
      </c>
      <c r="B54" s="34" t="s">
        <v>217</v>
      </c>
      <c r="C54" s="35" t="s">
        <v>217</v>
      </c>
      <c r="D54" s="9" t="str">
        <f t="shared" ref="D54:D57" si="22">IF($B54="N/A","N/A",IF(C54&lt;0,"No","Yes"))</f>
        <v>N/A</v>
      </c>
      <c r="E54" s="35">
        <v>1106132</v>
      </c>
      <c r="F54" s="9" t="str">
        <f t="shared" ref="F54:F57" si="23">IF($B54="N/A","N/A",IF(E54&lt;0,"No","Yes"))</f>
        <v>N/A</v>
      </c>
      <c r="G54" s="35">
        <v>1158526</v>
      </c>
      <c r="H54" s="9" t="str">
        <f t="shared" ref="H54:H57" si="24">IF($B54="N/A","N/A",IF(G54&lt;0,"No","Yes"))</f>
        <v>N/A</v>
      </c>
      <c r="I54" s="12" t="s">
        <v>217</v>
      </c>
      <c r="J54" s="12">
        <v>4.7370000000000001</v>
      </c>
      <c r="K54" s="44" t="s">
        <v>733</v>
      </c>
      <c r="L54" s="9" t="str">
        <f t="shared" si="21"/>
        <v>Yes</v>
      </c>
    </row>
    <row r="55" spans="1:12" x14ac:dyDescent="0.2">
      <c r="A55" s="2" t="s">
        <v>213</v>
      </c>
      <c r="B55" s="34" t="s">
        <v>217</v>
      </c>
      <c r="C55" s="35" t="s">
        <v>217</v>
      </c>
      <c r="D55" s="9" t="str">
        <f t="shared" si="22"/>
        <v>N/A</v>
      </c>
      <c r="E55" s="35">
        <v>51652</v>
      </c>
      <c r="F55" s="9" t="str">
        <f t="shared" si="23"/>
        <v>N/A</v>
      </c>
      <c r="G55" s="35">
        <v>53513</v>
      </c>
      <c r="H55" s="9" t="str">
        <f t="shared" si="24"/>
        <v>N/A</v>
      </c>
      <c r="I55" s="12" t="s">
        <v>217</v>
      </c>
      <c r="J55" s="12">
        <v>3.6030000000000002</v>
      </c>
      <c r="K55" s="44" t="s">
        <v>733</v>
      </c>
      <c r="L55" s="9" t="str">
        <f t="shared" si="21"/>
        <v>Yes</v>
      </c>
    </row>
    <row r="56" spans="1:12" x14ac:dyDescent="0.2">
      <c r="A56" s="2" t="s">
        <v>214</v>
      </c>
      <c r="B56" s="34" t="s">
        <v>217</v>
      </c>
      <c r="C56" s="35" t="s">
        <v>217</v>
      </c>
      <c r="D56" s="9" t="str">
        <f t="shared" si="22"/>
        <v>N/A</v>
      </c>
      <c r="E56" s="35">
        <v>491801</v>
      </c>
      <c r="F56" s="9" t="str">
        <f t="shared" si="23"/>
        <v>N/A</v>
      </c>
      <c r="G56" s="35">
        <v>501329</v>
      </c>
      <c r="H56" s="9" t="str">
        <f t="shared" si="24"/>
        <v>N/A</v>
      </c>
      <c r="I56" s="12" t="s">
        <v>217</v>
      </c>
      <c r="J56" s="12">
        <v>1.9370000000000001</v>
      </c>
      <c r="K56" s="44" t="s">
        <v>733</v>
      </c>
      <c r="L56" s="9" t="str">
        <f t="shared" si="21"/>
        <v>Yes</v>
      </c>
    </row>
    <row r="57" spans="1:12" x14ac:dyDescent="0.2">
      <c r="A57" s="2" t="s">
        <v>951</v>
      </c>
      <c r="B57" s="34" t="s">
        <v>217</v>
      </c>
      <c r="C57" s="35" t="s">
        <v>217</v>
      </c>
      <c r="D57" s="9" t="str">
        <f t="shared" si="22"/>
        <v>N/A</v>
      </c>
      <c r="E57" s="35">
        <v>141300</v>
      </c>
      <c r="F57" s="9" t="str">
        <f t="shared" si="23"/>
        <v>N/A</v>
      </c>
      <c r="G57" s="35">
        <v>147639</v>
      </c>
      <c r="H57" s="9" t="str">
        <f t="shared" si="24"/>
        <v>N/A</v>
      </c>
      <c r="I57" s="12" t="s">
        <v>217</v>
      </c>
      <c r="J57" s="12">
        <v>4.4859999999999998</v>
      </c>
      <c r="K57" s="44" t="s">
        <v>733</v>
      </c>
      <c r="L57" s="9" t="str">
        <f t="shared" si="21"/>
        <v>Yes</v>
      </c>
    </row>
    <row r="58" spans="1:12" x14ac:dyDescent="0.2">
      <c r="A58" s="2" t="s">
        <v>952</v>
      </c>
      <c r="B58" s="34" t="s">
        <v>217</v>
      </c>
      <c r="C58" s="8">
        <v>99.999884554000005</v>
      </c>
      <c r="D58" s="43" t="str">
        <f>IF($B58="N/A","N/A",IF(C58&gt;10,"No",IF(C58&lt;-10,"No","Yes")))</f>
        <v>N/A</v>
      </c>
      <c r="E58" s="8">
        <v>99.999890683000004</v>
      </c>
      <c r="F58" s="43" t="str">
        <f>IF($B58="N/A","N/A",IF(E58&gt;10,"No",IF(E58&lt;-10,"No","Yes")))</f>
        <v>N/A</v>
      </c>
      <c r="G58" s="8">
        <v>100</v>
      </c>
      <c r="H58" s="43" t="str">
        <f>IF($B58="N/A","N/A",IF(G58&gt;10,"No",IF(G58&lt;-10,"No","Yes")))</f>
        <v>N/A</v>
      </c>
      <c r="I58" s="12">
        <v>0</v>
      </c>
      <c r="J58" s="12">
        <v>1E-4</v>
      </c>
      <c r="K58" s="34" t="s">
        <v>217</v>
      </c>
      <c r="L58" s="9" t="str">
        <f t="shared" si="11"/>
        <v>N/A</v>
      </c>
    </row>
    <row r="59" spans="1:12" x14ac:dyDescent="0.2">
      <c r="A59" s="2" t="s">
        <v>953</v>
      </c>
      <c r="B59" s="34" t="s">
        <v>217</v>
      </c>
      <c r="C59" s="8">
        <v>99.995035842999997</v>
      </c>
      <c r="D59" s="43" t="str">
        <f>IF($B59="N/A","N/A",IF(C59&gt;10,"No",IF(C59&lt;-10,"No","Yes")))</f>
        <v>N/A</v>
      </c>
      <c r="E59" s="8">
        <v>99.997868312999998</v>
      </c>
      <c r="F59" s="43" t="str">
        <f>IF($B59="N/A","N/A",IF(E59&gt;10,"No",IF(E59&lt;-10,"No","Yes")))</f>
        <v>N/A</v>
      </c>
      <c r="G59" s="8">
        <v>99.995786597000006</v>
      </c>
      <c r="H59" s="43" t="str">
        <f>IF($B59="N/A","N/A",IF(G59&gt;10,"No",IF(G59&lt;-10,"No","Yes")))</f>
        <v>N/A</v>
      </c>
      <c r="I59" s="12">
        <v>2.8E-3</v>
      </c>
      <c r="J59" s="12">
        <v>-2E-3</v>
      </c>
      <c r="K59" s="34" t="s">
        <v>217</v>
      </c>
      <c r="L59" s="9" t="str">
        <f t="shared" si="11"/>
        <v>N/A</v>
      </c>
    </row>
    <row r="60" spans="1:12" x14ac:dyDescent="0.2">
      <c r="A60" s="2" t="s">
        <v>181</v>
      </c>
      <c r="B60" s="34" t="s">
        <v>217</v>
      </c>
      <c r="C60" s="8">
        <v>59.418304694</v>
      </c>
      <c r="D60" s="43" t="str">
        <f t="shared" ref="D60:D61" si="25">IF($B60="N/A","N/A",IF(C60&gt;10,"No",IF(C60&lt;-10,"No","Yes")))</f>
        <v>N/A</v>
      </c>
      <c r="E60" s="8">
        <v>58.857732857999999</v>
      </c>
      <c r="F60" s="43" t="str">
        <f t="shared" ref="F60:F61" si="26">IF($B60="N/A","N/A",IF(E60&gt;10,"No",IF(E60&lt;-10,"No","Yes")))</f>
        <v>N/A</v>
      </c>
      <c r="G60" s="8">
        <v>58.362998320000003</v>
      </c>
      <c r="H60" s="43" t="str">
        <f t="shared" ref="H60:H61" si="27">IF($B60="N/A","N/A",IF(G60&gt;10,"No",IF(G60&lt;-10,"No","Yes")))</f>
        <v>N/A</v>
      </c>
      <c r="I60" s="12">
        <v>-0.94299999999999995</v>
      </c>
      <c r="J60" s="12">
        <v>-0.84099999999999997</v>
      </c>
      <c r="K60" s="44" t="s">
        <v>733</v>
      </c>
      <c r="L60" s="9" t="str">
        <f>IF(J60="Div by 0", "N/A", IF(OR(J60="N/A",K60="N/A"),"N/A", IF(J60&gt;VALUE(MID(K60,1,2)), "No", IF(J60&lt;-1*VALUE(MID(K60,1,2)), "No", "Yes"))))</f>
        <v>Yes</v>
      </c>
    </row>
    <row r="61" spans="1:12" x14ac:dyDescent="0.2">
      <c r="A61" s="6" t="s">
        <v>182</v>
      </c>
      <c r="B61" s="34" t="s">
        <v>217</v>
      </c>
      <c r="C61" s="8">
        <v>40.576731148999997</v>
      </c>
      <c r="D61" s="43" t="str">
        <f t="shared" si="25"/>
        <v>N/A</v>
      </c>
      <c r="E61" s="8">
        <v>41.140135454999999</v>
      </c>
      <c r="F61" s="43" t="str">
        <f t="shared" si="26"/>
        <v>N/A</v>
      </c>
      <c r="G61" s="8">
        <v>41.632788277000003</v>
      </c>
      <c r="H61" s="43" t="str">
        <f t="shared" si="27"/>
        <v>N/A</v>
      </c>
      <c r="I61" s="12">
        <v>1.3879999999999999</v>
      </c>
      <c r="J61" s="12">
        <v>1.1970000000000001</v>
      </c>
      <c r="K61" s="44" t="s">
        <v>733</v>
      </c>
      <c r="L61" s="9" t="str">
        <f>IF(J61="Div by 0", "N/A", IF(OR(J61="N/A",K61="N/A"),"N/A", IF(J61&gt;VALUE(MID(K61,1,2)), "No", IF(J61&lt;-1*VALUE(MID(K61,1,2)), "No", "Yes"))))</f>
        <v>Yes</v>
      </c>
    </row>
    <row r="62" spans="1:12" x14ac:dyDescent="0.2">
      <c r="A62" s="7" t="s">
        <v>682</v>
      </c>
      <c r="B62" s="34" t="s">
        <v>286</v>
      </c>
      <c r="C62" s="8">
        <v>47.872714395000003</v>
      </c>
      <c r="D62" s="43" t="str">
        <f>IF($B62="N/A","N/A",IF(C62&gt;70,"No",IF(C62&lt;40,"No","Yes")))</f>
        <v>Yes</v>
      </c>
      <c r="E62" s="8">
        <v>52.533509844000001</v>
      </c>
      <c r="F62" s="43" t="str">
        <f>IF($B62="N/A","N/A",IF(E62&gt;70,"No",IF(E62&lt;40,"No","Yes")))</f>
        <v>Yes</v>
      </c>
      <c r="G62" s="8">
        <v>53.228809349999999</v>
      </c>
      <c r="H62" s="43" t="str">
        <f>IF($B62="N/A","N/A",IF(G62&gt;70,"No",IF(G62&lt;40,"No","Yes")))</f>
        <v>Yes</v>
      </c>
      <c r="I62" s="12">
        <v>9.7360000000000007</v>
      </c>
      <c r="J62" s="12">
        <v>1.3240000000000001</v>
      </c>
      <c r="K62" s="44" t="s">
        <v>733</v>
      </c>
      <c r="L62" s="9" t="str">
        <f t="shared" si="11"/>
        <v>Yes</v>
      </c>
    </row>
    <row r="63" spans="1:12" x14ac:dyDescent="0.2">
      <c r="A63" s="2" t="s">
        <v>683</v>
      </c>
      <c r="B63" s="34" t="s">
        <v>217</v>
      </c>
      <c r="C63" s="8">
        <v>72.472891372999996</v>
      </c>
      <c r="D63" s="43" t="str">
        <f>IF($B63="N/A","N/A",IF(C63&gt;10,"No",IF(C63&lt;-10,"No","Yes")))</f>
        <v>N/A</v>
      </c>
      <c r="E63" s="8">
        <v>74.251996661999996</v>
      </c>
      <c r="F63" s="43" t="str">
        <f>IF($B63="N/A","N/A",IF(E63&gt;10,"No",IF(E63&lt;-10,"No","Yes")))</f>
        <v>N/A</v>
      </c>
      <c r="G63" s="8">
        <v>72.399748739000003</v>
      </c>
      <c r="H63" s="43" t="str">
        <f>IF($B63="N/A","N/A",IF(G63&gt;10,"No",IF(G63&lt;-10,"No","Yes")))</f>
        <v>N/A</v>
      </c>
      <c r="I63" s="12">
        <v>2.4550000000000001</v>
      </c>
      <c r="J63" s="12">
        <v>-2.4900000000000002</v>
      </c>
      <c r="K63" s="34" t="s">
        <v>217</v>
      </c>
      <c r="L63" s="9" t="str">
        <f t="shared" si="11"/>
        <v>N/A</v>
      </c>
    </row>
    <row r="64" spans="1:12" x14ac:dyDescent="0.2">
      <c r="A64" s="2" t="s">
        <v>684</v>
      </c>
      <c r="B64" s="34" t="s">
        <v>217</v>
      </c>
      <c r="C64" s="8">
        <v>75.883986563999997</v>
      </c>
      <c r="D64" s="43" t="str">
        <f t="shared" ref="D64:D70" si="28">IF($B64="N/A","N/A",IF(C64&gt;10,"No",IF(C64&lt;-10,"No","Yes")))</f>
        <v>N/A</v>
      </c>
      <c r="E64" s="8">
        <v>76.442039890999993</v>
      </c>
      <c r="F64" s="43" t="str">
        <f t="shared" ref="F64:F70" si="29">IF($B64="N/A","N/A",IF(E64&gt;10,"No",IF(E64&lt;-10,"No","Yes")))</f>
        <v>N/A</v>
      </c>
      <c r="G64" s="8">
        <v>75.218199986000002</v>
      </c>
      <c r="H64" s="43" t="str">
        <f t="shared" ref="H64:H70" si="30">IF($B64="N/A","N/A",IF(G64&gt;10,"No",IF(G64&lt;-10,"No","Yes")))</f>
        <v>N/A</v>
      </c>
      <c r="I64" s="12">
        <v>0.73540000000000005</v>
      </c>
      <c r="J64" s="12">
        <v>-1.6</v>
      </c>
      <c r="K64" s="34" t="s">
        <v>217</v>
      </c>
      <c r="L64" s="9" t="str">
        <f t="shared" si="11"/>
        <v>N/A</v>
      </c>
    </row>
    <row r="65" spans="1:12" x14ac:dyDescent="0.2">
      <c r="A65" s="2" t="s">
        <v>427</v>
      </c>
      <c r="B65" s="34" t="s">
        <v>217</v>
      </c>
      <c r="C65" s="8">
        <v>43.988368573999999</v>
      </c>
      <c r="D65" s="43" t="str">
        <f t="shared" si="28"/>
        <v>N/A</v>
      </c>
      <c r="E65" s="8">
        <v>51.056050388000003</v>
      </c>
      <c r="F65" s="43" t="str">
        <f t="shared" si="29"/>
        <v>N/A</v>
      </c>
      <c r="G65" s="8">
        <v>52.050069495999999</v>
      </c>
      <c r="H65" s="43" t="str">
        <f t="shared" si="30"/>
        <v>N/A</v>
      </c>
      <c r="I65" s="12">
        <v>16.07</v>
      </c>
      <c r="J65" s="12">
        <v>1.9470000000000001</v>
      </c>
      <c r="K65" s="34" t="s">
        <v>217</v>
      </c>
      <c r="L65" s="9" t="str">
        <f t="shared" si="11"/>
        <v>N/A</v>
      </c>
    </row>
    <row r="66" spans="1:12" x14ac:dyDescent="0.2">
      <c r="A66" s="2" t="s">
        <v>685</v>
      </c>
      <c r="B66" s="34" t="s">
        <v>217</v>
      </c>
      <c r="C66" s="8">
        <v>19.25048735</v>
      </c>
      <c r="D66" s="43" t="str">
        <f t="shared" si="28"/>
        <v>N/A</v>
      </c>
      <c r="E66" s="8">
        <v>21.242916166000001</v>
      </c>
      <c r="F66" s="43" t="str">
        <f t="shared" si="29"/>
        <v>N/A</v>
      </c>
      <c r="G66" s="8">
        <v>22.830515587000001</v>
      </c>
      <c r="H66" s="43" t="str">
        <f t="shared" si="30"/>
        <v>N/A</v>
      </c>
      <c r="I66" s="12">
        <v>10.35</v>
      </c>
      <c r="J66" s="12">
        <v>7.4740000000000002</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1.1034282122000001</v>
      </c>
      <c r="D68" s="43" t="str">
        <f t="shared" si="28"/>
        <v>N/A</v>
      </c>
      <c r="E68" s="8">
        <v>1.0498284539</v>
      </c>
      <c r="F68" s="43" t="str">
        <f t="shared" si="29"/>
        <v>N/A</v>
      </c>
      <c r="G68" s="8">
        <v>1.0157986794</v>
      </c>
      <c r="H68" s="43" t="str">
        <f t="shared" si="30"/>
        <v>N/A</v>
      </c>
      <c r="I68" s="12">
        <v>-4.8600000000000003</v>
      </c>
      <c r="J68" s="12">
        <v>-3.24</v>
      </c>
      <c r="K68" s="34" t="s">
        <v>217</v>
      </c>
      <c r="L68" s="9" t="str">
        <f t="shared" si="11"/>
        <v>N/A</v>
      </c>
    </row>
    <row r="69" spans="1:12" x14ac:dyDescent="0.2">
      <c r="A69" s="3" t="s">
        <v>151</v>
      </c>
      <c r="B69" s="34" t="s">
        <v>217</v>
      </c>
      <c r="C69" s="8">
        <v>1.1952651177</v>
      </c>
      <c r="D69" s="43" t="str">
        <f t="shared" si="28"/>
        <v>N/A</v>
      </c>
      <c r="E69" s="8">
        <v>1.1578885806000001</v>
      </c>
      <c r="F69" s="43" t="str">
        <f t="shared" si="29"/>
        <v>N/A</v>
      </c>
      <c r="G69" s="8">
        <v>1.1464668250000001</v>
      </c>
      <c r="H69" s="43" t="str">
        <f t="shared" si="30"/>
        <v>N/A</v>
      </c>
      <c r="I69" s="12">
        <v>-3.13</v>
      </c>
      <c r="J69" s="12">
        <v>-0.98599999999999999</v>
      </c>
      <c r="K69" s="34" t="s">
        <v>217</v>
      </c>
      <c r="L69" s="9" t="str">
        <f t="shared" si="11"/>
        <v>N/A</v>
      </c>
    </row>
    <row r="70" spans="1:12" x14ac:dyDescent="0.2">
      <c r="A70" s="3" t="s">
        <v>152</v>
      </c>
      <c r="B70" s="34" t="s">
        <v>217</v>
      </c>
      <c r="C70" s="8">
        <v>1.3164251835</v>
      </c>
      <c r="D70" s="43" t="str">
        <f t="shared" si="28"/>
        <v>N/A</v>
      </c>
      <c r="E70" s="8">
        <v>1.2748580651999999</v>
      </c>
      <c r="F70" s="43" t="str">
        <f t="shared" si="29"/>
        <v>N/A</v>
      </c>
      <c r="G70" s="8">
        <v>1.2636520824999999</v>
      </c>
      <c r="H70" s="43" t="str">
        <f t="shared" si="30"/>
        <v>N/A</v>
      </c>
      <c r="I70" s="12">
        <v>-3.16</v>
      </c>
      <c r="J70" s="12">
        <v>-0.879</v>
      </c>
      <c r="K70" s="34" t="s">
        <v>217</v>
      </c>
      <c r="L70" s="9" t="str">
        <f t="shared" si="11"/>
        <v>N/A</v>
      </c>
    </row>
    <row r="71" spans="1:12" x14ac:dyDescent="0.2">
      <c r="A71" s="2" t="s">
        <v>954</v>
      </c>
      <c r="B71" s="47" t="s">
        <v>217</v>
      </c>
      <c r="C71" s="1">
        <v>7944</v>
      </c>
      <c r="D71" s="11" t="str">
        <f>IF($B71="N/A","N/A",IF(C71&gt;10,"No",IF(C71&lt;-10,"No","Yes")))</f>
        <v>N/A</v>
      </c>
      <c r="E71" s="1">
        <v>7732</v>
      </c>
      <c r="F71" s="11" t="str">
        <f>IF($B71="N/A","N/A",IF(E71&gt;10,"No",IF(E71&lt;-10,"No","Yes")))</f>
        <v>N/A</v>
      </c>
      <c r="G71" s="1">
        <v>8003</v>
      </c>
      <c r="H71" s="11" t="str">
        <f>IF($B71="N/A","N/A",IF(G71&gt;10,"No",IF(G71&lt;-10,"No","Yes")))</f>
        <v>N/A</v>
      </c>
      <c r="I71" s="12">
        <v>-2.67</v>
      </c>
      <c r="J71" s="12">
        <v>3.5049999999999999</v>
      </c>
      <c r="K71" s="34" t="s">
        <v>217</v>
      </c>
      <c r="L71" s="9" t="str">
        <f t="shared" si="11"/>
        <v>N/A</v>
      </c>
    </row>
    <row r="72" spans="1:12" x14ac:dyDescent="0.2">
      <c r="A72" s="3" t="s">
        <v>205</v>
      </c>
      <c r="B72" s="47" t="s">
        <v>221</v>
      </c>
      <c r="C72" s="1">
        <v>16</v>
      </c>
      <c r="D72" s="43" t="str">
        <f t="shared" ref="D72:D73" si="31">IF($B72="N/A","N/A",IF(C72&gt;0,"No",IF(C72&lt;0,"No","Yes")))</f>
        <v>No</v>
      </c>
      <c r="E72" s="1">
        <v>11</v>
      </c>
      <c r="F72" s="43" t="str">
        <f t="shared" ref="F72:F73" si="32">IF($B72="N/A","N/A",IF(E72&gt;0,"No",IF(E72&lt;0,"No","Yes")))</f>
        <v>No</v>
      </c>
      <c r="G72" s="1">
        <v>11</v>
      </c>
      <c r="H72" s="43" t="str">
        <f t="shared" ref="H72:H73" si="33">IF($B72="N/A","N/A",IF(G72&gt;0,"No",IF(G72&lt;0,"No","Yes")))</f>
        <v>No</v>
      </c>
      <c r="I72" s="12">
        <v>-81.3</v>
      </c>
      <c r="J72" s="12">
        <v>66.67</v>
      </c>
      <c r="K72" s="34" t="s">
        <v>217</v>
      </c>
      <c r="L72" s="9" t="str">
        <f t="shared" si="11"/>
        <v>N/A</v>
      </c>
    </row>
    <row r="73" spans="1:12" x14ac:dyDescent="0.2">
      <c r="A73" s="3" t="s">
        <v>206</v>
      </c>
      <c r="B73" s="47" t="s">
        <v>221</v>
      </c>
      <c r="C73" s="1">
        <v>1594</v>
      </c>
      <c r="D73" s="43" t="str">
        <f t="shared" si="31"/>
        <v>No</v>
      </c>
      <c r="E73" s="1">
        <v>942</v>
      </c>
      <c r="F73" s="43" t="str">
        <f t="shared" si="32"/>
        <v>No</v>
      </c>
      <c r="G73" s="1">
        <v>1433</v>
      </c>
      <c r="H73" s="43" t="str">
        <f t="shared" si="33"/>
        <v>No</v>
      </c>
      <c r="I73" s="12">
        <v>-40.9</v>
      </c>
      <c r="J73" s="12">
        <v>52.12</v>
      </c>
      <c r="K73" s="34" t="s">
        <v>217</v>
      </c>
      <c r="L73" s="9" t="str">
        <f t="shared" si="11"/>
        <v>N/A</v>
      </c>
    </row>
    <row r="74" spans="1:12" x14ac:dyDescent="0.2">
      <c r="A74" s="3" t="s">
        <v>207</v>
      </c>
      <c r="B74" s="67" t="s">
        <v>217</v>
      </c>
      <c r="C74" s="13">
        <v>53.324968632000001</v>
      </c>
      <c r="D74" s="11" t="str">
        <f>IF($B74="N/A","N/A",IF(C74&gt;10,"No",IF(C74&lt;-10,"No","Yes")))</f>
        <v>N/A</v>
      </c>
      <c r="E74" s="13">
        <v>28.662420382000001</v>
      </c>
      <c r="F74" s="11" t="str">
        <f>IF($B74="N/A","N/A",IF(E74&gt;10,"No",IF(E74&lt;-10,"No","Yes")))</f>
        <v>N/A</v>
      </c>
      <c r="G74" s="13">
        <v>47.243545009999998</v>
      </c>
      <c r="H74" s="11" t="str">
        <f>IF($B74="N/A","N/A",IF(G74&gt;10,"No",IF(G74&lt;-10,"No","Yes")))</f>
        <v>N/A</v>
      </c>
      <c r="I74" s="12">
        <v>-46.2</v>
      </c>
      <c r="J74" s="12">
        <v>64.83</v>
      </c>
      <c r="K74" s="67" t="s">
        <v>217</v>
      </c>
      <c r="L74" s="9" t="str">
        <f t="shared" si="11"/>
        <v>N/A</v>
      </c>
    </row>
    <row r="75" spans="1:12" x14ac:dyDescent="0.2">
      <c r="A75" s="2" t="s">
        <v>65</v>
      </c>
      <c r="B75" s="47" t="s">
        <v>217</v>
      </c>
      <c r="C75" s="1">
        <v>272019</v>
      </c>
      <c r="D75" s="11" t="str">
        <f>IF($B75="N/A","N/A",IF(C75&gt;10,"No",IF(C75&lt;-10,"No","Yes")))</f>
        <v>N/A</v>
      </c>
      <c r="E75" s="1">
        <v>279362</v>
      </c>
      <c r="F75" s="11" t="str">
        <f>IF($B75="N/A","N/A",IF(E75&gt;10,"No",IF(E75&lt;-10,"No","Yes")))</f>
        <v>N/A</v>
      </c>
      <c r="G75" s="1">
        <v>289835</v>
      </c>
      <c r="H75" s="11" t="str">
        <f>IF($B75="N/A","N/A",IF(G75&gt;10,"No",IF(G75&lt;-10,"No","Yes")))</f>
        <v>N/A</v>
      </c>
      <c r="I75" s="12">
        <v>2.6989999999999998</v>
      </c>
      <c r="J75" s="12">
        <v>3.7490000000000001</v>
      </c>
      <c r="K75" s="47" t="s">
        <v>733</v>
      </c>
      <c r="L75" s="9" t="str">
        <f t="shared" ref="L75:L107" si="34">IF(J75="Div by 0", "N/A", IF(K75="N/A","N/A", IF(J75&gt;VALUE(MID(K75,1,2)), "No", IF(J75&lt;-1*VALUE(MID(K75,1,2)), "No", "Yes"))))</f>
        <v>Yes</v>
      </c>
    </row>
    <row r="76" spans="1:12" x14ac:dyDescent="0.2">
      <c r="A76" s="4" t="s">
        <v>66</v>
      </c>
      <c r="B76" s="47" t="s">
        <v>217</v>
      </c>
      <c r="C76" s="1">
        <v>237911.75</v>
      </c>
      <c r="D76" s="11" t="str">
        <f>IF($B76="N/A","N/A",IF(C76&gt;10,"No",IF(C76&lt;-10,"No","Yes")))</f>
        <v>N/A</v>
      </c>
      <c r="E76" s="1">
        <v>247723.89</v>
      </c>
      <c r="F76" s="11" t="str">
        <f>IF($B76="N/A","N/A",IF(E76&gt;10,"No",IF(E76&lt;-10,"No","Yes")))</f>
        <v>N/A</v>
      </c>
      <c r="G76" s="1">
        <v>255577.23</v>
      </c>
      <c r="H76" s="11" t="str">
        <f>IF($B76="N/A","N/A",IF(G76&gt;10,"No",IF(G76&lt;-10,"No","Yes")))</f>
        <v>N/A</v>
      </c>
      <c r="I76" s="12">
        <v>4.1239999999999997</v>
      </c>
      <c r="J76" s="12">
        <v>3.17</v>
      </c>
      <c r="K76" s="47" t="s">
        <v>734</v>
      </c>
      <c r="L76" s="9" t="str">
        <f t="shared" si="34"/>
        <v>Yes</v>
      </c>
    </row>
    <row r="77" spans="1:12" x14ac:dyDescent="0.2">
      <c r="A77" s="3" t="s">
        <v>67</v>
      </c>
      <c r="B77" s="34" t="s">
        <v>287</v>
      </c>
      <c r="C77" s="8">
        <v>95.310387362</v>
      </c>
      <c r="D77" s="43" t="str">
        <f>IF($B77="N/A","N/A",IF(C77&gt;=90,"Yes","No"))</f>
        <v>Yes</v>
      </c>
      <c r="E77" s="8">
        <v>96.176572006000001</v>
      </c>
      <c r="F77" s="43" t="str">
        <f>IF($B77="N/A","N/A",IF(E77&gt;=90,"Yes","No"))</f>
        <v>Yes</v>
      </c>
      <c r="G77" s="8">
        <v>96.072881355999996</v>
      </c>
      <c r="H77" s="43" t="str">
        <f>IF($B77="N/A","N/A",IF(G77&gt;=90,"Yes","No"))</f>
        <v>Yes</v>
      </c>
      <c r="I77" s="12">
        <v>0.90880000000000005</v>
      </c>
      <c r="J77" s="12">
        <v>-0.108</v>
      </c>
      <c r="K77" s="44" t="s">
        <v>733</v>
      </c>
      <c r="L77" s="9" t="str">
        <f t="shared" si="34"/>
        <v>Yes</v>
      </c>
    </row>
    <row r="78" spans="1:12" x14ac:dyDescent="0.2">
      <c r="A78" s="2" t="s">
        <v>955</v>
      </c>
      <c r="B78" s="34" t="s">
        <v>287</v>
      </c>
      <c r="C78" s="8">
        <v>96.218694080999995</v>
      </c>
      <c r="D78" s="43" t="str">
        <f>IF($B78="N/A","N/A",IF(C78&gt;=90,"Yes","No"))</f>
        <v>Yes</v>
      </c>
      <c r="E78" s="8">
        <v>96.644765905</v>
      </c>
      <c r="F78" s="43" t="str">
        <f>IF($B78="N/A","N/A",IF(E78&gt;=90,"Yes","No"))</f>
        <v>Yes</v>
      </c>
      <c r="G78" s="8">
        <v>96.223649639000001</v>
      </c>
      <c r="H78" s="43" t="str">
        <f>IF($B78="N/A","N/A",IF(G78&gt;=90,"Yes","No"))</f>
        <v>Yes</v>
      </c>
      <c r="I78" s="12">
        <v>0.44280000000000003</v>
      </c>
      <c r="J78" s="12">
        <v>-0.436</v>
      </c>
      <c r="K78" s="44" t="s">
        <v>733</v>
      </c>
      <c r="L78" s="9" t="str">
        <f t="shared" si="34"/>
        <v>Yes</v>
      </c>
    </row>
    <row r="79" spans="1:12" x14ac:dyDescent="0.2">
      <c r="A79" s="6" t="s">
        <v>956</v>
      </c>
      <c r="B79" s="47" t="s">
        <v>288</v>
      </c>
      <c r="C79" s="13">
        <v>43.978028444000003</v>
      </c>
      <c r="D79" s="43" t="str">
        <f>IF($B79="N/A","N/A",IF(C79&gt;55,"No",IF(C79&lt;30,"No","Yes")))</f>
        <v>Yes</v>
      </c>
      <c r="E79" s="13">
        <v>43.246886339</v>
      </c>
      <c r="F79" s="43" t="str">
        <f>IF($B79="N/A","N/A",IF(E79&gt;55,"No",IF(E79&lt;30,"No","Yes")))</f>
        <v>Yes</v>
      </c>
      <c r="G79" s="13">
        <v>43.148328827999997</v>
      </c>
      <c r="H79" s="43" t="str">
        <f>IF($B79="N/A","N/A",IF(G79&gt;55,"No",IF(G79&lt;30,"No","Yes")))</f>
        <v>Yes</v>
      </c>
      <c r="I79" s="12">
        <v>-1.66</v>
      </c>
      <c r="J79" s="12">
        <v>-0.22800000000000001</v>
      </c>
      <c r="K79" s="47" t="s">
        <v>733</v>
      </c>
      <c r="L79" s="9" t="str">
        <f t="shared" si="34"/>
        <v>Yes</v>
      </c>
    </row>
    <row r="80" spans="1:12" ht="25.5" x14ac:dyDescent="0.2">
      <c r="A80" s="2" t="s">
        <v>957</v>
      </c>
      <c r="B80" s="47" t="s">
        <v>282</v>
      </c>
      <c r="C80" s="13">
        <v>2.6678283502000002</v>
      </c>
      <c r="D80" s="43" t="str">
        <f>IF($B80="N/A","N/A",IF(C80&gt;=5,"No",IF(C80&lt;0,"No","Yes")))</f>
        <v>Yes</v>
      </c>
      <c r="E80" s="13">
        <v>4.2389444520000001</v>
      </c>
      <c r="F80" s="43" t="str">
        <f>IF($B80="N/A","N/A",IF(E80&gt;=5,"No",IF(E80&lt;0,"No","Yes")))</f>
        <v>Yes</v>
      </c>
      <c r="G80" s="13">
        <v>1.2652026153</v>
      </c>
      <c r="H80" s="43" t="str">
        <f>IF($B80="N/A","N/A",IF(G80&gt;=5,"No",IF(G80&lt;0,"No","Yes")))</f>
        <v>Yes</v>
      </c>
      <c r="I80" s="12">
        <v>58.89</v>
      </c>
      <c r="J80" s="12">
        <v>-70.2</v>
      </c>
      <c r="K80" s="47" t="s">
        <v>217</v>
      </c>
      <c r="L80" s="9" t="str">
        <f t="shared" si="34"/>
        <v>N/A</v>
      </c>
    </row>
    <row r="81" spans="1:12" ht="25.5" x14ac:dyDescent="0.2">
      <c r="A81" s="2" t="s">
        <v>958</v>
      </c>
      <c r="B81" s="47" t="s">
        <v>217</v>
      </c>
      <c r="C81" s="13">
        <v>24.192060113</v>
      </c>
      <c r="D81" s="47" t="s">
        <v>217</v>
      </c>
      <c r="E81" s="13">
        <v>24.206585004000001</v>
      </c>
      <c r="F81" s="47" t="s">
        <v>217</v>
      </c>
      <c r="G81" s="13">
        <v>25.064605724</v>
      </c>
      <c r="H81" s="47" t="s">
        <v>217</v>
      </c>
      <c r="I81" s="12">
        <v>0.06</v>
      </c>
      <c r="J81" s="12">
        <v>3.5449999999999999</v>
      </c>
      <c r="K81" s="47" t="s">
        <v>217</v>
      </c>
      <c r="L81" s="9" t="str">
        <f t="shared" si="34"/>
        <v>N/A</v>
      </c>
    </row>
    <row r="82" spans="1:12" ht="25.5" x14ac:dyDescent="0.2">
      <c r="A82" s="2" t="s">
        <v>959</v>
      </c>
      <c r="B82" s="47" t="s">
        <v>217</v>
      </c>
      <c r="C82" s="13">
        <v>6.6785775993999996</v>
      </c>
      <c r="D82" s="47" t="s">
        <v>217</v>
      </c>
      <c r="E82" s="13">
        <v>6.1257436588000003</v>
      </c>
      <c r="F82" s="47" t="s">
        <v>217</v>
      </c>
      <c r="G82" s="13">
        <v>5.7477530319000003</v>
      </c>
      <c r="H82" s="47" t="s">
        <v>217</v>
      </c>
      <c r="I82" s="12">
        <v>-8.2799999999999994</v>
      </c>
      <c r="J82" s="12">
        <v>-6.17</v>
      </c>
      <c r="K82" s="47" t="s">
        <v>217</v>
      </c>
      <c r="L82" s="9" t="str">
        <f t="shared" si="34"/>
        <v>N/A</v>
      </c>
    </row>
    <row r="83" spans="1:12" ht="25.5" x14ac:dyDescent="0.2">
      <c r="A83" s="2" t="s">
        <v>960</v>
      </c>
      <c r="B83" s="47" t="s">
        <v>217</v>
      </c>
      <c r="C83" s="13">
        <v>11.794764336</v>
      </c>
      <c r="D83" s="47" t="s">
        <v>217</v>
      </c>
      <c r="E83" s="13">
        <v>12.717549272999999</v>
      </c>
      <c r="F83" s="47" t="s">
        <v>217</v>
      </c>
      <c r="G83" s="13">
        <v>13.364845516000001</v>
      </c>
      <c r="H83" s="47" t="s">
        <v>217</v>
      </c>
      <c r="I83" s="12">
        <v>7.8239999999999998</v>
      </c>
      <c r="J83" s="12">
        <v>5.09</v>
      </c>
      <c r="K83" s="47" t="s">
        <v>217</v>
      </c>
      <c r="L83" s="9" t="str">
        <f t="shared" si="34"/>
        <v>N/A</v>
      </c>
    </row>
    <row r="84" spans="1:12" ht="25.5" x14ac:dyDescent="0.2">
      <c r="A84" s="2" t="s">
        <v>961</v>
      </c>
      <c r="B84" s="47" t="s">
        <v>217</v>
      </c>
      <c r="C84" s="13">
        <v>1.6072406707</v>
      </c>
      <c r="D84" s="47" t="s">
        <v>217</v>
      </c>
      <c r="E84" s="13">
        <v>1.5889777421</v>
      </c>
      <c r="F84" s="47" t="s">
        <v>217</v>
      </c>
      <c r="G84" s="13">
        <v>1.4977487191000001</v>
      </c>
      <c r="H84" s="47" t="s">
        <v>217</v>
      </c>
      <c r="I84" s="12">
        <v>-1.1399999999999999</v>
      </c>
      <c r="J84" s="12">
        <v>-5.74</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7.4869770125999997</v>
      </c>
      <c r="D86" s="47" t="s">
        <v>217</v>
      </c>
      <c r="E86" s="13">
        <v>8.3536773075999999</v>
      </c>
      <c r="F86" s="47" t="s">
        <v>217</v>
      </c>
      <c r="G86" s="13">
        <v>8.5255403937000001</v>
      </c>
      <c r="H86" s="47" t="s">
        <v>217</v>
      </c>
      <c r="I86" s="12">
        <v>11.58</v>
      </c>
      <c r="J86" s="12">
        <v>2.0569999999999999</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45.572551916999998</v>
      </c>
      <c r="D88" s="47" t="s">
        <v>217</v>
      </c>
      <c r="E88" s="13">
        <v>42.768522562000001</v>
      </c>
      <c r="F88" s="47" t="s">
        <v>217</v>
      </c>
      <c r="G88" s="13">
        <v>44.534304001000002</v>
      </c>
      <c r="H88" s="47" t="s">
        <v>217</v>
      </c>
      <c r="I88" s="12">
        <v>-6.15</v>
      </c>
      <c r="J88" s="12">
        <v>4.1289999999999996</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56.526198538000003</v>
      </c>
      <c r="D91" s="47" t="s">
        <v>217</v>
      </c>
      <c r="E91" s="13">
        <v>54.722188414999998</v>
      </c>
      <c r="F91" s="47" t="s">
        <v>217</v>
      </c>
      <c r="G91" s="13">
        <v>53.045008367000001</v>
      </c>
      <c r="H91" s="47" t="s">
        <v>217</v>
      </c>
      <c r="I91" s="12">
        <v>-3.19</v>
      </c>
      <c r="J91" s="12">
        <v>-3.06</v>
      </c>
      <c r="K91" s="47" t="s">
        <v>217</v>
      </c>
      <c r="L91" s="9" t="str">
        <f t="shared" si="34"/>
        <v>N/A</v>
      </c>
    </row>
    <row r="92" spans="1:12" x14ac:dyDescent="0.2">
      <c r="A92" s="2" t="s">
        <v>969</v>
      </c>
      <c r="B92" s="47" t="s">
        <v>217</v>
      </c>
      <c r="C92" s="13">
        <v>43.473801461999997</v>
      </c>
      <c r="D92" s="47" t="s">
        <v>217</v>
      </c>
      <c r="E92" s="13">
        <v>45.277811585000002</v>
      </c>
      <c r="F92" s="47" t="s">
        <v>217</v>
      </c>
      <c r="G92" s="13">
        <v>46.954991632999999</v>
      </c>
      <c r="H92" s="47" t="s">
        <v>217</v>
      </c>
      <c r="I92" s="12">
        <v>4.1500000000000004</v>
      </c>
      <c r="J92" s="12">
        <v>3.7040000000000002</v>
      </c>
      <c r="K92" s="47" t="s">
        <v>217</v>
      </c>
      <c r="L92" s="9" t="str">
        <f t="shared" si="34"/>
        <v>N/A</v>
      </c>
    </row>
    <row r="93" spans="1:12" x14ac:dyDescent="0.2">
      <c r="A93" s="6" t="s">
        <v>68</v>
      </c>
      <c r="B93" s="47" t="s">
        <v>217</v>
      </c>
      <c r="C93" s="1">
        <v>4629</v>
      </c>
      <c r="D93" s="11" t="str">
        <f>IF($B93="N/A","N/A",IF(C93&gt;10,"No",IF(C93&lt;-10,"No","Yes")))</f>
        <v>N/A</v>
      </c>
      <c r="E93" s="1">
        <v>3599</v>
      </c>
      <c r="F93" s="11" t="str">
        <f>IF($B93="N/A","N/A",IF(E93&gt;10,"No",IF(E93&lt;-10,"No","Yes")))</f>
        <v>N/A</v>
      </c>
      <c r="G93" s="1">
        <v>4577</v>
      </c>
      <c r="H93" s="11" t="str">
        <f>IF($B93="N/A","N/A",IF(G93&gt;10,"No",IF(G93&lt;-10,"No","Yes")))</f>
        <v>N/A</v>
      </c>
      <c r="I93" s="12">
        <v>-22.3</v>
      </c>
      <c r="J93" s="12">
        <v>27.17</v>
      </c>
      <c r="K93" s="47" t="s">
        <v>733</v>
      </c>
      <c r="L93" s="9" t="str">
        <f t="shared" si="34"/>
        <v>No</v>
      </c>
    </row>
    <row r="94" spans="1:12" x14ac:dyDescent="0.2">
      <c r="A94" s="2" t="s">
        <v>109</v>
      </c>
      <c r="B94" s="47" t="s">
        <v>217</v>
      </c>
      <c r="C94" s="13">
        <v>1.3177792180000001</v>
      </c>
      <c r="D94" s="43" t="str">
        <f>IF($B94="N/A","N/A",IF(C94&gt;10,"No",IF(C94&lt;-10,"No","Yes")))</f>
        <v>N/A</v>
      </c>
      <c r="E94" s="13">
        <v>1.5282022784</v>
      </c>
      <c r="F94" s="43" t="str">
        <f>IF($B94="N/A","N/A",IF(E94&gt;10,"No",IF(E94&lt;-10,"No","Yes")))</f>
        <v>N/A</v>
      </c>
      <c r="G94" s="13">
        <v>1.4856893161</v>
      </c>
      <c r="H94" s="43" t="str">
        <f>IF($B94="N/A","N/A",IF(G94&gt;10,"No",IF(G94&lt;-10,"No","Yes")))</f>
        <v>N/A</v>
      </c>
      <c r="I94" s="12">
        <v>15.97</v>
      </c>
      <c r="J94" s="12">
        <v>-2.78</v>
      </c>
      <c r="K94" s="47" t="s">
        <v>733</v>
      </c>
      <c r="L94" s="9" t="str">
        <f t="shared" si="34"/>
        <v>Yes</v>
      </c>
    </row>
    <row r="95" spans="1:12" x14ac:dyDescent="0.2">
      <c r="A95" s="2" t="s">
        <v>110</v>
      </c>
      <c r="B95" s="47" t="s">
        <v>217</v>
      </c>
      <c r="C95" s="13">
        <v>0.907323396</v>
      </c>
      <c r="D95" s="43" t="str">
        <f>IF($B95="N/A","N/A",IF(C95&gt;10,"No",IF(C95&lt;-10,"No","Yes")))</f>
        <v>N/A</v>
      </c>
      <c r="E95" s="13">
        <v>1.5004167824000001</v>
      </c>
      <c r="F95" s="43" t="str">
        <f>IF($B95="N/A","N/A",IF(E95&gt;10,"No",IF(E95&lt;-10,"No","Yes")))</f>
        <v>N/A</v>
      </c>
      <c r="G95" s="13">
        <v>1.3327507101</v>
      </c>
      <c r="H95" s="43" t="str">
        <f>IF($B95="N/A","N/A",IF(G95&gt;10,"No",IF(G95&lt;-10,"No","Yes")))</f>
        <v>N/A</v>
      </c>
      <c r="I95" s="12">
        <v>65.37</v>
      </c>
      <c r="J95" s="12">
        <v>-11.2</v>
      </c>
      <c r="K95" s="47" t="s">
        <v>733</v>
      </c>
      <c r="L95" s="9" t="str">
        <f t="shared" si="34"/>
        <v>No</v>
      </c>
    </row>
    <row r="96" spans="1:12" x14ac:dyDescent="0.2">
      <c r="A96" s="4" t="s">
        <v>7</v>
      </c>
      <c r="B96" s="47" t="s">
        <v>217</v>
      </c>
      <c r="C96" s="13">
        <v>0.66870328909999999</v>
      </c>
      <c r="D96" s="11" t="str">
        <f>IF($B96="N/A","N/A",IF(C96&gt;10,"No",IF(C96&lt;-10,"No","Yes")))</f>
        <v>N/A</v>
      </c>
      <c r="E96" s="13">
        <v>0.75314466530000002</v>
      </c>
      <c r="F96" s="11" t="str">
        <f>IF($B96="N/A","N/A",IF(E96&gt;10,"No",IF(E96&lt;-10,"No","Yes")))</f>
        <v>N/A</v>
      </c>
      <c r="G96" s="13">
        <v>0.83599289249999997</v>
      </c>
      <c r="H96" s="11" t="str">
        <f>IF($B96="N/A","N/A",IF(G96&gt;10,"No",IF(G96&lt;-10,"No","Yes")))</f>
        <v>N/A</v>
      </c>
      <c r="I96" s="12">
        <v>12.63</v>
      </c>
      <c r="J96" s="12">
        <v>11</v>
      </c>
      <c r="K96" s="47" t="s">
        <v>734</v>
      </c>
      <c r="L96" s="9" t="str">
        <f t="shared" si="34"/>
        <v>Yes</v>
      </c>
    </row>
    <row r="97" spans="1:12" x14ac:dyDescent="0.2">
      <c r="A97" s="4" t="s">
        <v>184</v>
      </c>
      <c r="B97" s="47" t="s">
        <v>217</v>
      </c>
      <c r="C97" s="13">
        <v>65.727026421000005</v>
      </c>
      <c r="D97" s="11" t="str">
        <f t="shared" ref="D97:D98" si="35">IF($B97="N/A","N/A",IF(C97&gt;10,"No",IF(C97&lt;-10,"No","Yes")))</f>
        <v>N/A</v>
      </c>
      <c r="E97" s="13">
        <v>65.380402489000005</v>
      </c>
      <c r="F97" s="11" t="str">
        <f t="shared" ref="F97:F98" si="36">IF($B97="N/A","N/A",IF(E97&gt;10,"No",IF(E97&lt;-10,"No","Yes")))</f>
        <v>N/A</v>
      </c>
      <c r="G97" s="13">
        <v>65.094622802999993</v>
      </c>
      <c r="H97" s="11" t="str">
        <f t="shared" ref="H97:H98" si="37">IF($B97="N/A","N/A",IF(G97&gt;10,"No",IF(G97&lt;-10,"No","Yes")))</f>
        <v>N/A</v>
      </c>
      <c r="I97" s="12">
        <v>-0.52700000000000002</v>
      </c>
      <c r="J97" s="12">
        <v>-0.437</v>
      </c>
      <c r="K97" s="47" t="s">
        <v>733</v>
      </c>
      <c r="L97" s="9" t="str">
        <f>IF(J97="Div by 0", "N/A", IF(OR(J97="N/A",K97="N/A"),"N/A", IF(J97&gt;VALUE(MID(K97,1,2)), "No", IF(J97&lt;-1*VALUE(MID(K97,1,2)), "No", "Yes"))))</f>
        <v>Yes</v>
      </c>
    </row>
    <row r="98" spans="1:12" x14ac:dyDescent="0.2">
      <c r="A98" s="4" t="s">
        <v>185</v>
      </c>
      <c r="B98" s="47" t="s">
        <v>217</v>
      </c>
      <c r="C98" s="13">
        <v>34.272973579000002</v>
      </c>
      <c r="D98" s="11" t="str">
        <f t="shared" si="35"/>
        <v>N/A</v>
      </c>
      <c r="E98" s="13">
        <v>34.619597511000002</v>
      </c>
      <c r="F98" s="11" t="str">
        <f t="shared" si="36"/>
        <v>N/A</v>
      </c>
      <c r="G98" s="13">
        <v>34.905377197</v>
      </c>
      <c r="H98" s="11" t="str">
        <f t="shared" si="37"/>
        <v>N/A</v>
      </c>
      <c r="I98" s="12">
        <v>1.0109999999999999</v>
      </c>
      <c r="J98" s="12">
        <v>0.82550000000000001</v>
      </c>
      <c r="K98" s="47" t="s">
        <v>733</v>
      </c>
      <c r="L98" s="9" t="str">
        <f>IF(J98="Div by 0", "N/A", IF(OR(J98="N/A",K98="N/A"),"N/A", IF(J98&gt;VALUE(MID(K98,1,2)), "No", IF(J98&lt;-1*VALUE(MID(K98,1,2)), "No", "Yes"))))</f>
        <v>Yes</v>
      </c>
    </row>
    <row r="99" spans="1:12" x14ac:dyDescent="0.2">
      <c r="A99" s="2" t="s">
        <v>8</v>
      </c>
      <c r="B99" s="47" t="s">
        <v>289</v>
      </c>
      <c r="C99" s="13">
        <v>6.6186553144999998</v>
      </c>
      <c r="D99" s="43" t="str">
        <f>IF($B99="N/A","N/A",IF(C99&gt;10,"No",IF(C99&lt;5,"No","Yes")))</f>
        <v>Yes</v>
      </c>
      <c r="E99" s="13">
        <v>6.2997114854999996</v>
      </c>
      <c r="F99" s="43" t="str">
        <f>IF($B99="N/A","N/A",IF(E99&gt;10,"No",IF(E99&lt;5,"No","Yes")))</f>
        <v>Yes</v>
      </c>
      <c r="G99" s="13">
        <v>6.3191125985000003</v>
      </c>
      <c r="H99" s="43" t="str">
        <f t="shared" ref="H99:H102" si="38">IF($B99="N/A","N/A",IF(G99&gt;10,"No",IF(G99&lt;5,"No","Yes")))</f>
        <v>Yes</v>
      </c>
      <c r="I99" s="12">
        <v>-4.82</v>
      </c>
      <c r="J99" s="12">
        <v>0.308</v>
      </c>
      <c r="K99" s="47" t="s">
        <v>734</v>
      </c>
      <c r="L99" s="9" t="str">
        <f t="shared" si="34"/>
        <v>Yes</v>
      </c>
    </row>
    <row r="100" spans="1:12" x14ac:dyDescent="0.2">
      <c r="A100" s="2" t="s">
        <v>153</v>
      </c>
      <c r="B100" s="47" t="s">
        <v>289</v>
      </c>
      <c r="C100" s="13">
        <v>5.7643032288000002</v>
      </c>
      <c r="D100" s="43" t="str">
        <f>IF($B100="N/A","N/A",IF(C100&gt;10,"No",IF(C100&lt;5,"No","Yes")))</f>
        <v>Yes</v>
      </c>
      <c r="E100" s="13">
        <v>5.3940765029</v>
      </c>
      <c r="F100" s="43" t="str">
        <f t="shared" ref="F100:F102" si="39">IF($B100="N/A","N/A",IF(E100&gt;10,"No",IF(E100&lt;5,"No","Yes")))</f>
        <v>Yes</v>
      </c>
      <c r="G100" s="13">
        <v>5.1039384477</v>
      </c>
      <c r="H100" s="43" t="str">
        <f t="shared" si="38"/>
        <v>Yes</v>
      </c>
      <c r="I100" s="12">
        <v>-6.42</v>
      </c>
      <c r="J100" s="12">
        <v>-5.38</v>
      </c>
      <c r="K100" s="47" t="s">
        <v>734</v>
      </c>
      <c r="L100" s="9" t="str">
        <f t="shared" si="34"/>
        <v>Yes</v>
      </c>
    </row>
    <row r="101" spans="1:12" x14ac:dyDescent="0.2">
      <c r="A101" s="2" t="s">
        <v>154</v>
      </c>
      <c r="B101" s="47" t="s">
        <v>289</v>
      </c>
      <c r="C101" s="13">
        <v>6.1183226171999996</v>
      </c>
      <c r="D101" s="43" t="str">
        <f>IF($B101="N/A","N/A",IF(C101&gt;10,"No",IF(C101&lt;5,"No","Yes")))</f>
        <v>Yes</v>
      </c>
      <c r="E101" s="13">
        <v>5.8676555866999998</v>
      </c>
      <c r="F101" s="43" t="str">
        <f t="shared" si="39"/>
        <v>Yes</v>
      </c>
      <c r="G101" s="13">
        <v>5.7788051823000002</v>
      </c>
      <c r="H101" s="43" t="str">
        <f t="shared" si="38"/>
        <v>Yes</v>
      </c>
      <c r="I101" s="12">
        <v>-4.0999999999999996</v>
      </c>
      <c r="J101" s="12">
        <v>-1.51</v>
      </c>
      <c r="K101" s="47" t="s">
        <v>734</v>
      </c>
      <c r="L101" s="9" t="str">
        <f t="shared" si="34"/>
        <v>Yes</v>
      </c>
    </row>
    <row r="102" spans="1:12" x14ac:dyDescent="0.2">
      <c r="A102" s="2" t="s">
        <v>155</v>
      </c>
      <c r="B102" s="47" t="s">
        <v>289</v>
      </c>
      <c r="C102" s="13">
        <v>6.6392421117999998</v>
      </c>
      <c r="D102" s="43" t="str">
        <f>IF($B102="N/A","N/A",IF(C102&gt;10,"No",IF(C102&lt;5,"No","Yes")))</f>
        <v>Yes</v>
      </c>
      <c r="E102" s="13">
        <v>6.3297799987000003</v>
      </c>
      <c r="F102" s="43" t="str">
        <f t="shared" si="39"/>
        <v>Yes</v>
      </c>
      <c r="G102" s="13">
        <v>6.3342936498000002</v>
      </c>
      <c r="H102" s="43" t="str">
        <f t="shared" si="38"/>
        <v>Yes</v>
      </c>
      <c r="I102" s="12">
        <v>-4.66</v>
      </c>
      <c r="J102" s="12">
        <v>7.1300000000000002E-2</v>
      </c>
      <c r="K102" s="47" t="s">
        <v>734</v>
      </c>
      <c r="L102" s="9" t="str">
        <f t="shared" si="34"/>
        <v>Yes</v>
      </c>
    </row>
    <row r="103" spans="1:12" x14ac:dyDescent="0.2">
      <c r="A103" s="2" t="s">
        <v>970</v>
      </c>
      <c r="B103" s="47" t="s">
        <v>217</v>
      </c>
      <c r="C103" s="1">
        <v>3695</v>
      </c>
      <c r="D103" s="11" t="str">
        <f t="shared" ref="D103:D114" si="40">IF($B103="N/A","N/A",IF(C103&gt;10,"No",IF(C103&lt;-10,"No","Yes")))</f>
        <v>N/A</v>
      </c>
      <c r="E103" s="1">
        <v>3755</v>
      </c>
      <c r="F103" s="11" t="str">
        <f t="shared" ref="F103:F114" si="41">IF($B103="N/A","N/A",IF(E103&gt;10,"No",IF(E103&lt;-10,"No","Yes")))</f>
        <v>N/A</v>
      </c>
      <c r="G103" s="1">
        <v>4181</v>
      </c>
      <c r="H103" s="11" t="str">
        <f t="shared" ref="H103:H114" si="42">IF($B103="N/A","N/A",IF(G103&gt;10,"No",IF(G103&lt;-10,"No","Yes")))</f>
        <v>N/A</v>
      </c>
      <c r="I103" s="12">
        <v>1.6240000000000001</v>
      </c>
      <c r="J103" s="12">
        <v>11.34</v>
      </c>
      <c r="K103" s="44" t="s">
        <v>733</v>
      </c>
      <c r="L103" s="9" t="str">
        <f t="shared" si="34"/>
        <v>No</v>
      </c>
    </row>
    <row r="104" spans="1:12" x14ac:dyDescent="0.2">
      <c r="A104" s="2" t="s">
        <v>971</v>
      </c>
      <c r="B104" s="47" t="s">
        <v>217</v>
      </c>
      <c r="C104" s="1">
        <v>1846</v>
      </c>
      <c r="D104" s="11" t="str">
        <f t="shared" si="40"/>
        <v>N/A</v>
      </c>
      <c r="E104" s="1">
        <v>1556</v>
      </c>
      <c r="F104" s="11" t="str">
        <f t="shared" si="41"/>
        <v>N/A</v>
      </c>
      <c r="G104" s="1">
        <v>1781</v>
      </c>
      <c r="H104" s="11" t="str">
        <f t="shared" si="42"/>
        <v>N/A</v>
      </c>
      <c r="I104" s="12">
        <v>-15.7</v>
      </c>
      <c r="J104" s="12">
        <v>14.46</v>
      </c>
      <c r="K104" s="44" t="s">
        <v>733</v>
      </c>
      <c r="L104" s="9" t="str">
        <f t="shared" si="34"/>
        <v>No</v>
      </c>
    </row>
    <row r="105" spans="1:12" x14ac:dyDescent="0.2">
      <c r="A105" s="2" t="s">
        <v>1</v>
      </c>
      <c r="B105" s="47" t="s">
        <v>217</v>
      </c>
      <c r="C105" s="13">
        <v>96.247688581000006</v>
      </c>
      <c r="D105" s="11" t="str">
        <f t="shared" si="40"/>
        <v>N/A</v>
      </c>
      <c r="E105" s="13">
        <v>94.383631273999995</v>
      </c>
      <c r="F105" s="11" t="str">
        <f t="shared" si="41"/>
        <v>N/A</v>
      </c>
      <c r="G105" s="13">
        <v>96.578743078000002</v>
      </c>
      <c r="H105" s="11" t="str">
        <f t="shared" si="42"/>
        <v>N/A</v>
      </c>
      <c r="I105" s="12">
        <v>-1.94</v>
      </c>
      <c r="J105" s="12">
        <v>2.3260000000000001</v>
      </c>
      <c r="K105" s="47" t="s">
        <v>734</v>
      </c>
      <c r="L105" s="9" t="str">
        <f t="shared" si="34"/>
        <v>Yes</v>
      </c>
    </row>
    <row r="106" spans="1:12" x14ac:dyDescent="0.2">
      <c r="A106" s="2" t="s">
        <v>69</v>
      </c>
      <c r="B106" s="47" t="s">
        <v>217</v>
      </c>
      <c r="C106" s="13">
        <v>97.675431224999997</v>
      </c>
      <c r="D106" s="11" t="str">
        <f t="shared" si="40"/>
        <v>N/A</v>
      </c>
      <c r="E106" s="13">
        <v>97.696001092000003</v>
      </c>
      <c r="F106" s="11" t="str">
        <f t="shared" si="41"/>
        <v>N/A</v>
      </c>
      <c r="G106" s="13">
        <v>98.468485525999995</v>
      </c>
      <c r="H106" s="11" t="str">
        <f t="shared" si="42"/>
        <v>N/A</v>
      </c>
      <c r="I106" s="12">
        <v>2.1100000000000001E-2</v>
      </c>
      <c r="J106" s="12">
        <v>0.79069999999999996</v>
      </c>
      <c r="K106" s="47" t="s">
        <v>734</v>
      </c>
      <c r="L106" s="9" t="str">
        <f t="shared" si="34"/>
        <v>Yes</v>
      </c>
    </row>
    <row r="107" spans="1:12" x14ac:dyDescent="0.2">
      <c r="A107" s="4" t="s">
        <v>70</v>
      </c>
      <c r="B107" s="47" t="s">
        <v>217</v>
      </c>
      <c r="C107" s="1">
        <v>258325</v>
      </c>
      <c r="D107" s="11" t="str">
        <f t="shared" si="40"/>
        <v>N/A</v>
      </c>
      <c r="E107" s="1">
        <v>265816</v>
      </c>
      <c r="F107" s="11" t="str">
        <f t="shared" si="41"/>
        <v>N/A</v>
      </c>
      <c r="G107" s="1">
        <v>274994</v>
      </c>
      <c r="H107" s="11" t="str">
        <f t="shared" si="42"/>
        <v>N/A</v>
      </c>
      <c r="I107" s="12">
        <v>2.9</v>
      </c>
      <c r="J107" s="12">
        <v>3.4529999999999998</v>
      </c>
      <c r="K107" s="47" t="s">
        <v>733</v>
      </c>
      <c r="L107" s="9" t="str">
        <f t="shared" si="34"/>
        <v>Yes</v>
      </c>
    </row>
    <row r="108" spans="1:12" x14ac:dyDescent="0.2">
      <c r="A108" s="2" t="s">
        <v>688</v>
      </c>
      <c r="B108" s="47" t="s">
        <v>217</v>
      </c>
      <c r="C108" s="13">
        <v>1.5445659537</v>
      </c>
      <c r="D108" s="11" t="str">
        <f t="shared" si="40"/>
        <v>N/A</v>
      </c>
      <c r="E108" s="13">
        <v>1.3987118909</v>
      </c>
      <c r="F108" s="11" t="str">
        <f t="shared" si="41"/>
        <v>N/A</v>
      </c>
      <c r="G108" s="13">
        <v>1.1523887794000001</v>
      </c>
      <c r="H108" s="11" t="str">
        <f t="shared" si="42"/>
        <v>N/A</v>
      </c>
      <c r="I108" s="12">
        <v>-9.44</v>
      </c>
      <c r="J108" s="12">
        <v>-17.600000000000001</v>
      </c>
      <c r="K108" s="47" t="s">
        <v>734</v>
      </c>
      <c r="L108" s="9" t="str">
        <f t="shared" ref="L108:L114" si="43">IF(J108="Div by 0", "N/A", IF(K108="N/A","N/A", IF(J108&gt;VALUE(MID(K108,1,2)), "No", IF(J108&lt;-1*VALUE(MID(K108,1,2)), "No", "Yes"))))</f>
        <v>No</v>
      </c>
    </row>
    <row r="109" spans="1:12" x14ac:dyDescent="0.2">
      <c r="A109" s="2" t="s">
        <v>687</v>
      </c>
      <c r="B109" s="47" t="s">
        <v>217</v>
      </c>
      <c r="C109" s="13">
        <v>4.1834897900000003</v>
      </c>
      <c r="D109" s="11" t="str">
        <f t="shared" si="40"/>
        <v>N/A</v>
      </c>
      <c r="E109" s="13">
        <v>4.5633069492000002</v>
      </c>
      <c r="F109" s="11" t="str">
        <f t="shared" si="41"/>
        <v>N/A</v>
      </c>
      <c r="G109" s="13">
        <v>4.6139188491000001</v>
      </c>
      <c r="H109" s="11" t="str">
        <f t="shared" si="42"/>
        <v>N/A</v>
      </c>
      <c r="I109" s="12">
        <v>9.0790000000000006</v>
      </c>
      <c r="J109" s="12">
        <v>1.109</v>
      </c>
      <c r="K109" s="47" t="s">
        <v>734</v>
      </c>
      <c r="L109" s="9" t="str">
        <f t="shared" si="43"/>
        <v>Yes</v>
      </c>
    </row>
    <row r="110" spans="1:12" x14ac:dyDescent="0.2">
      <c r="A110" s="2" t="s">
        <v>686</v>
      </c>
      <c r="B110" s="47" t="s">
        <v>217</v>
      </c>
      <c r="C110" s="13">
        <v>94.271944255999998</v>
      </c>
      <c r="D110" s="11" t="str">
        <f t="shared" si="40"/>
        <v>N/A</v>
      </c>
      <c r="E110" s="13">
        <v>94.037981160000001</v>
      </c>
      <c r="F110" s="11" t="str">
        <f t="shared" si="41"/>
        <v>N/A</v>
      </c>
      <c r="G110" s="13">
        <v>94.233692371000004</v>
      </c>
      <c r="H110" s="11" t="str">
        <f t="shared" si="42"/>
        <v>N/A</v>
      </c>
      <c r="I110" s="12">
        <v>-0.248</v>
      </c>
      <c r="J110" s="12">
        <v>0.20810000000000001</v>
      </c>
      <c r="K110" s="47" t="s">
        <v>734</v>
      </c>
      <c r="L110" s="9" t="str">
        <f t="shared" si="43"/>
        <v>Yes</v>
      </c>
    </row>
    <row r="111" spans="1:12" ht="25.5" x14ac:dyDescent="0.2">
      <c r="A111" s="4" t="s">
        <v>972</v>
      </c>
      <c r="B111" s="47" t="s">
        <v>217</v>
      </c>
      <c r="C111" s="13">
        <v>44.900172413999996</v>
      </c>
      <c r="D111" s="11" t="str">
        <f t="shared" si="40"/>
        <v>N/A</v>
      </c>
      <c r="E111" s="13">
        <v>44.607355331000001</v>
      </c>
      <c r="F111" s="11" t="str">
        <f t="shared" si="41"/>
        <v>N/A</v>
      </c>
      <c r="G111" s="13">
        <v>44.352821433000003</v>
      </c>
      <c r="H111" s="11" t="str">
        <f t="shared" si="42"/>
        <v>N/A</v>
      </c>
      <c r="I111" s="12">
        <v>-0.65200000000000002</v>
      </c>
      <c r="J111" s="12">
        <v>-0.57099999999999995</v>
      </c>
      <c r="K111" s="47" t="s">
        <v>734</v>
      </c>
      <c r="L111" s="9" t="str">
        <f t="shared" si="43"/>
        <v>Yes</v>
      </c>
    </row>
    <row r="112" spans="1:12" ht="25.5" x14ac:dyDescent="0.2">
      <c r="A112" s="4" t="s">
        <v>973</v>
      </c>
      <c r="B112" s="47" t="s">
        <v>217</v>
      </c>
      <c r="C112" s="13">
        <v>52.824986490000001</v>
      </c>
      <c r="D112" s="11" t="str">
        <f t="shared" si="40"/>
        <v>N/A</v>
      </c>
      <c r="E112" s="13">
        <v>53.091687487999998</v>
      </c>
      <c r="F112" s="11" t="str">
        <f t="shared" si="41"/>
        <v>N/A</v>
      </c>
      <c r="G112" s="13">
        <v>53.378301446999998</v>
      </c>
      <c r="H112" s="11" t="str">
        <f t="shared" si="42"/>
        <v>N/A</v>
      </c>
      <c r="I112" s="12">
        <v>0.50490000000000002</v>
      </c>
      <c r="J112" s="12">
        <v>0.53979999999999995</v>
      </c>
      <c r="K112" s="47" t="s">
        <v>734</v>
      </c>
      <c r="L112" s="9" t="str">
        <f t="shared" si="43"/>
        <v>Yes</v>
      </c>
    </row>
    <row r="113" spans="1:12" ht="25.5" x14ac:dyDescent="0.2">
      <c r="A113" s="4" t="s">
        <v>974</v>
      </c>
      <c r="B113" s="47" t="s">
        <v>217</v>
      </c>
      <c r="C113" s="13">
        <v>0.90434859329999995</v>
      </c>
      <c r="D113" s="11" t="str">
        <f t="shared" si="40"/>
        <v>N/A</v>
      </c>
      <c r="E113" s="13">
        <v>0.9324818694</v>
      </c>
      <c r="F113" s="11" t="str">
        <f t="shared" si="41"/>
        <v>N/A</v>
      </c>
      <c r="G113" s="13">
        <v>0.9143133162</v>
      </c>
      <c r="H113" s="11" t="str">
        <f t="shared" si="42"/>
        <v>N/A</v>
      </c>
      <c r="I113" s="12">
        <v>3.1110000000000002</v>
      </c>
      <c r="J113" s="12">
        <v>-1.95</v>
      </c>
      <c r="K113" s="47" t="s">
        <v>734</v>
      </c>
      <c r="L113" s="9" t="str">
        <f t="shared" si="43"/>
        <v>Yes</v>
      </c>
    </row>
    <row r="114" spans="1:12" ht="25.5" x14ac:dyDescent="0.2">
      <c r="A114" s="4" t="s">
        <v>975</v>
      </c>
      <c r="B114" s="47" t="s">
        <v>217</v>
      </c>
      <c r="C114" s="13">
        <v>1.3704925024000001</v>
      </c>
      <c r="D114" s="11" t="str">
        <f t="shared" si="40"/>
        <v>N/A</v>
      </c>
      <c r="E114" s="13">
        <v>1.3684753115999999</v>
      </c>
      <c r="F114" s="11" t="str">
        <f t="shared" si="41"/>
        <v>N/A</v>
      </c>
      <c r="G114" s="13">
        <v>1.3545638035000001</v>
      </c>
      <c r="H114" s="11" t="str">
        <f t="shared" si="42"/>
        <v>N/A</v>
      </c>
      <c r="I114" s="12">
        <v>-0.14699999999999999</v>
      </c>
      <c r="J114" s="12">
        <v>-1.02</v>
      </c>
      <c r="K114" s="47" t="s">
        <v>734</v>
      </c>
      <c r="L114" s="9" t="str">
        <f t="shared" si="43"/>
        <v>Yes</v>
      </c>
    </row>
    <row r="115" spans="1:12" x14ac:dyDescent="0.2">
      <c r="A115" s="2" t="s">
        <v>976</v>
      </c>
      <c r="B115" s="47" t="s">
        <v>290</v>
      </c>
      <c r="C115" s="13">
        <v>99.907320932999994</v>
      </c>
      <c r="D115" s="43" t="str">
        <f>IF($B115="N/A","N/A",IF(C115&gt;=99,"Yes","No"))</f>
        <v>Yes</v>
      </c>
      <c r="E115" s="13">
        <v>99.891314256000001</v>
      </c>
      <c r="F115" s="43" t="str">
        <f>IF($B115="N/A","N/A",IF(E115&gt;=99,"Yes","No"))</f>
        <v>Yes</v>
      </c>
      <c r="G115" s="13">
        <v>99.904763834999997</v>
      </c>
      <c r="H115" s="43" t="str">
        <f>IF($B115="N/A","N/A",IF(G115&gt;=99,"Yes","No"))</f>
        <v>Yes</v>
      </c>
      <c r="I115" s="12">
        <v>-1.6E-2</v>
      </c>
      <c r="J115" s="12">
        <v>1.35E-2</v>
      </c>
      <c r="K115" s="47" t="s">
        <v>733</v>
      </c>
      <c r="L115" s="9" t="str">
        <f t="shared" ref="L115:L149" si="44">IF(J115="Div by 0", "N/A", IF(K115="N/A","N/A", IF(J115&gt;VALUE(MID(K115,1,2)), "No", IF(J115&lt;-1*VALUE(MID(K115,1,2)), "No", "Yes"))))</f>
        <v>Yes</v>
      </c>
    </row>
    <row r="116" spans="1:12" x14ac:dyDescent="0.2">
      <c r="A116" s="2" t="s">
        <v>977</v>
      </c>
      <c r="B116" s="47" t="s">
        <v>217</v>
      </c>
      <c r="C116" s="13">
        <v>9.1969519153999997</v>
      </c>
      <c r="D116" s="43" t="str">
        <f>IF($B116="N/A","N/A",IF(C116&gt;10,"No",IF(C116&lt;-10,"No","Yes")))</f>
        <v>N/A</v>
      </c>
      <c r="E116" s="13">
        <v>8.7988822517000003</v>
      </c>
      <c r="F116" s="43" t="str">
        <f>IF($B116="N/A","N/A",IF(E116&gt;10,"No",IF(E116&lt;-10,"No","Yes")))</f>
        <v>N/A</v>
      </c>
      <c r="G116" s="13">
        <v>8.5620466141999998</v>
      </c>
      <c r="H116" s="43" t="str">
        <f>IF($B116="N/A","N/A",IF(G116&gt;10,"No",IF(G116&lt;-10,"No","Yes")))</f>
        <v>N/A</v>
      </c>
      <c r="I116" s="12">
        <v>-4.33</v>
      </c>
      <c r="J116" s="12">
        <v>-2.69</v>
      </c>
      <c r="K116" s="47" t="s">
        <v>733</v>
      </c>
      <c r="L116" s="9" t="str">
        <f t="shared" si="44"/>
        <v>Yes</v>
      </c>
    </row>
    <row r="117" spans="1:12" x14ac:dyDescent="0.2">
      <c r="A117" s="3" t="s">
        <v>978</v>
      </c>
      <c r="B117" s="47" t="s">
        <v>284</v>
      </c>
      <c r="C117" s="8">
        <v>99.851590724000005</v>
      </c>
      <c r="D117" s="43" t="str">
        <f>IF($B117="N/A","N/A",IF(C117&gt;=98,"Yes","No"))</f>
        <v>Yes</v>
      </c>
      <c r="E117" s="8">
        <v>99.860094685000007</v>
      </c>
      <c r="F117" s="43" t="str">
        <f>IF($B117="N/A","N/A",IF(E117&gt;=98,"Yes","No"))</f>
        <v>Yes</v>
      </c>
      <c r="G117" s="8">
        <v>99.934402078000005</v>
      </c>
      <c r="H117" s="43" t="str">
        <f>IF($B117="N/A","N/A",IF(G117&gt;=98,"Yes","No"))</f>
        <v>Yes</v>
      </c>
      <c r="I117" s="12">
        <v>8.5000000000000006E-3</v>
      </c>
      <c r="J117" s="12">
        <v>7.4399999999999994E-2</v>
      </c>
      <c r="K117" s="44" t="s">
        <v>733</v>
      </c>
      <c r="L117" s="9" t="str">
        <f t="shared" si="44"/>
        <v>Yes</v>
      </c>
    </row>
    <row r="118" spans="1:12" x14ac:dyDescent="0.2">
      <c r="A118" s="3" t="s">
        <v>979</v>
      </c>
      <c r="B118" s="47" t="s">
        <v>291</v>
      </c>
      <c r="C118" s="8">
        <v>87.033375651</v>
      </c>
      <c r="D118" s="43" t="str">
        <f>IF($B118="N/A","N/A",IF(C118&gt;=80,"Yes","No"))</f>
        <v>Yes</v>
      </c>
      <c r="E118" s="8">
        <v>88.004875765999998</v>
      </c>
      <c r="F118" s="43" t="str">
        <f>IF($B118="N/A","N/A",IF(E118&gt;=80,"Yes","No"))</f>
        <v>Yes</v>
      </c>
      <c r="G118" s="8">
        <v>88.791166398000001</v>
      </c>
      <c r="H118" s="43" t="str">
        <f>IF($B118="N/A","N/A",IF(G118&gt;=80,"Yes","No"))</f>
        <v>Yes</v>
      </c>
      <c r="I118" s="12">
        <v>1.1160000000000001</v>
      </c>
      <c r="J118" s="12">
        <v>0.89349999999999996</v>
      </c>
      <c r="K118" s="44" t="s">
        <v>733</v>
      </c>
      <c r="L118" s="9" t="str">
        <f t="shared" si="44"/>
        <v>Yes</v>
      </c>
    </row>
    <row r="119" spans="1:12" ht="25.5" x14ac:dyDescent="0.2">
      <c r="A119" s="2" t="s">
        <v>980</v>
      </c>
      <c r="B119" s="47" t="s">
        <v>292</v>
      </c>
      <c r="C119" s="13" t="s">
        <v>1743</v>
      </c>
      <c r="D119" s="43" t="str">
        <f>IF($B119="N/A","N/A",IF(C119&gt;=100,"Yes","No"))</f>
        <v>Yes</v>
      </c>
      <c r="E119" s="13" t="s">
        <v>1743</v>
      </c>
      <c r="F119" s="43" t="str">
        <f t="shared" ref="F119:F120" si="45">IF($B119="N/A","N/A",IF(E119&gt;=100,"Yes","No"))</f>
        <v>Yes</v>
      </c>
      <c r="G119" s="13" t="s">
        <v>1743</v>
      </c>
      <c r="H119" s="43" t="str">
        <f t="shared" ref="H119:H120" si="46">IF($B119="N/A","N/A",IF(G119&gt;=100,"Yes","No"))</f>
        <v>Yes</v>
      </c>
      <c r="I119" s="12" t="s">
        <v>1743</v>
      </c>
      <c r="J119" s="12" t="s">
        <v>1743</v>
      </c>
      <c r="K119" s="44" t="s">
        <v>732</v>
      </c>
      <c r="L119" s="9" t="str">
        <f t="shared" si="44"/>
        <v>N/A</v>
      </c>
    </row>
    <row r="120" spans="1:12" ht="25.5" x14ac:dyDescent="0.2">
      <c r="A120" s="3" t="s">
        <v>981</v>
      </c>
      <c r="B120" s="47" t="s">
        <v>292</v>
      </c>
      <c r="C120" s="13" t="s">
        <v>1743</v>
      </c>
      <c r="D120" s="43" t="str">
        <f>IF($B120="N/A","N/A",IF(C120&gt;=100,"Yes","No"))</f>
        <v>Yes</v>
      </c>
      <c r="E120" s="13" t="s">
        <v>1743</v>
      </c>
      <c r="F120" s="43" t="str">
        <f t="shared" si="45"/>
        <v>Yes</v>
      </c>
      <c r="G120" s="13" t="s">
        <v>1743</v>
      </c>
      <c r="H120" s="43" t="str">
        <f t="shared" si="46"/>
        <v>Yes</v>
      </c>
      <c r="I120" s="12" t="s">
        <v>1743</v>
      </c>
      <c r="J120" s="12" t="s">
        <v>1743</v>
      </c>
      <c r="K120" s="44" t="s">
        <v>732</v>
      </c>
      <c r="L120" s="9" t="str">
        <f t="shared" si="44"/>
        <v>N/A</v>
      </c>
    </row>
    <row r="121" spans="1:12" ht="25.5" x14ac:dyDescent="0.2">
      <c r="A121" s="2" t="s">
        <v>982</v>
      </c>
      <c r="B121" s="47" t="s">
        <v>217</v>
      </c>
      <c r="C121" s="13" t="s">
        <v>1743</v>
      </c>
      <c r="D121" s="35" t="s">
        <v>735</v>
      </c>
      <c r="E121" s="13" t="s">
        <v>1743</v>
      </c>
      <c r="F121" s="35" t="s">
        <v>735</v>
      </c>
      <c r="G121" s="13" t="s">
        <v>1743</v>
      </c>
      <c r="H121" s="43" t="str">
        <f>IF($B121="N/A","N/A",IF(G121&lt;100,"No",IF(G121=100,"No","Yes")))</f>
        <v>N/A</v>
      </c>
      <c r="I121" s="12" t="s">
        <v>1743</v>
      </c>
      <c r="J121" s="12" t="s">
        <v>1743</v>
      </c>
      <c r="K121" s="44" t="s">
        <v>732</v>
      </c>
      <c r="L121" s="9" t="str">
        <f t="shared" si="44"/>
        <v>N/A</v>
      </c>
    </row>
    <row r="122" spans="1:12" ht="25.5" x14ac:dyDescent="0.2">
      <c r="A122" s="2" t="s">
        <v>983</v>
      </c>
      <c r="B122" s="34" t="s">
        <v>217</v>
      </c>
      <c r="C122" s="13" t="s">
        <v>1743</v>
      </c>
      <c r="D122" s="43" t="str">
        <f>IF($B122="N/A","N/A",IF(C122&gt;10,"No",IF(C122&lt;-10,"No","Yes")))</f>
        <v>N/A</v>
      </c>
      <c r="E122" s="13" t="s">
        <v>1743</v>
      </c>
      <c r="F122" s="43" t="str">
        <f>IF($B122="N/A","N/A",IF(E122&gt;10,"No",IF(E122&lt;-10,"No","Yes")))</f>
        <v>N/A</v>
      </c>
      <c r="G122" s="13" t="s">
        <v>1743</v>
      </c>
      <c r="H122" s="43" t="str">
        <f>IF($B122="N/A","N/A",IF(G122&gt;10,"No",IF(G122&lt;-10,"No","Yes")))</f>
        <v>N/A</v>
      </c>
      <c r="I122" s="12" t="s">
        <v>1743</v>
      </c>
      <c r="J122" s="12" t="s">
        <v>1743</v>
      </c>
      <c r="K122" s="44" t="s">
        <v>732</v>
      </c>
      <c r="L122" s="9" t="str">
        <f>IF(J122="Div by 0", "N/A", IF(OR(J122="N/A",K122="N/A"),"N/A", IF(J122&gt;VALUE(MID(K122,1,2)), "No", IF(J122&lt;-1*VALUE(MID(K122,1,2)), "No", "Yes"))))</f>
        <v>N/A</v>
      </c>
    </row>
    <row r="123" spans="1:12" x14ac:dyDescent="0.2">
      <c r="A123" s="7" t="s">
        <v>100</v>
      </c>
      <c r="B123" s="34" t="s">
        <v>217</v>
      </c>
      <c r="C123" s="35">
        <v>140269</v>
      </c>
      <c r="D123" s="43" t="str">
        <f t="shared" ref="D123:D149" si="47">IF($B123="N/A","N/A",IF(C123&gt;10,"No",IF(C123&lt;-10,"No","Yes")))</f>
        <v>N/A</v>
      </c>
      <c r="E123" s="35">
        <v>142613</v>
      </c>
      <c r="F123" s="43" t="str">
        <f t="shared" ref="F123:F149" si="48">IF($B123="N/A","N/A",IF(E123&gt;10,"No",IF(E123&lt;-10,"No","Yes")))</f>
        <v>N/A</v>
      </c>
      <c r="G123" s="35">
        <v>148053</v>
      </c>
      <c r="H123" s="43" t="str">
        <f t="shared" ref="H123:H149" si="49">IF($B123="N/A","N/A",IF(G123&gt;10,"No",IF(G123&lt;-10,"No","Yes")))</f>
        <v>N/A</v>
      </c>
      <c r="I123" s="12">
        <v>1.671</v>
      </c>
      <c r="J123" s="12">
        <v>3.8149999999999999</v>
      </c>
      <c r="K123" s="44" t="s">
        <v>733</v>
      </c>
      <c r="L123" s="9" t="str">
        <f t="shared" si="44"/>
        <v>Yes</v>
      </c>
    </row>
    <row r="124" spans="1:12" x14ac:dyDescent="0.2">
      <c r="A124" s="2" t="s">
        <v>984</v>
      </c>
      <c r="B124" s="34" t="s">
        <v>217</v>
      </c>
      <c r="C124" s="35">
        <v>27445</v>
      </c>
      <c r="D124" s="43" t="str">
        <f t="shared" si="47"/>
        <v>N/A</v>
      </c>
      <c r="E124" s="35">
        <v>26850</v>
      </c>
      <c r="F124" s="43" t="str">
        <f t="shared" si="48"/>
        <v>N/A</v>
      </c>
      <c r="G124" s="35">
        <v>27306</v>
      </c>
      <c r="H124" s="43" t="str">
        <f t="shared" si="49"/>
        <v>N/A</v>
      </c>
      <c r="I124" s="12">
        <v>-2.17</v>
      </c>
      <c r="J124" s="12">
        <v>1.698</v>
      </c>
      <c r="K124" s="44" t="s">
        <v>733</v>
      </c>
      <c r="L124" s="9" t="str">
        <f t="shared" si="44"/>
        <v>Yes</v>
      </c>
    </row>
    <row r="125" spans="1:12" x14ac:dyDescent="0.2">
      <c r="A125" s="2" t="s">
        <v>985</v>
      </c>
      <c r="B125" s="34" t="s">
        <v>217</v>
      </c>
      <c r="C125" s="35">
        <v>2220</v>
      </c>
      <c r="D125" s="43" t="str">
        <f t="shared" si="47"/>
        <v>N/A</v>
      </c>
      <c r="E125" s="35">
        <v>2742</v>
      </c>
      <c r="F125" s="43" t="str">
        <f t="shared" si="48"/>
        <v>N/A</v>
      </c>
      <c r="G125" s="35">
        <v>2782</v>
      </c>
      <c r="H125" s="43" t="str">
        <f t="shared" si="49"/>
        <v>N/A</v>
      </c>
      <c r="I125" s="12">
        <v>23.51</v>
      </c>
      <c r="J125" s="12">
        <v>1.4590000000000001</v>
      </c>
      <c r="K125" s="44" t="s">
        <v>733</v>
      </c>
      <c r="L125" s="9" t="str">
        <f t="shared" si="44"/>
        <v>Yes</v>
      </c>
    </row>
    <row r="126" spans="1:12" x14ac:dyDescent="0.2">
      <c r="A126" s="2" t="s">
        <v>986</v>
      </c>
      <c r="B126" s="34" t="s">
        <v>217</v>
      </c>
      <c r="C126" s="35">
        <v>71782</v>
      </c>
      <c r="D126" s="43" t="str">
        <f t="shared" si="47"/>
        <v>N/A</v>
      </c>
      <c r="E126" s="35">
        <v>75364</v>
      </c>
      <c r="F126" s="43" t="str">
        <f t="shared" si="48"/>
        <v>N/A</v>
      </c>
      <c r="G126" s="35">
        <v>80373</v>
      </c>
      <c r="H126" s="43" t="str">
        <f t="shared" si="49"/>
        <v>N/A</v>
      </c>
      <c r="I126" s="12">
        <v>4.99</v>
      </c>
      <c r="J126" s="12">
        <v>6.6459999999999999</v>
      </c>
      <c r="K126" s="44" t="s">
        <v>733</v>
      </c>
      <c r="L126" s="9" t="str">
        <f t="shared" si="44"/>
        <v>Yes</v>
      </c>
    </row>
    <row r="127" spans="1:12" x14ac:dyDescent="0.2">
      <c r="A127" s="2" t="s">
        <v>987</v>
      </c>
      <c r="B127" s="34" t="s">
        <v>217</v>
      </c>
      <c r="C127" s="35">
        <v>38822</v>
      </c>
      <c r="D127" s="43" t="str">
        <f t="shared" si="47"/>
        <v>N/A</v>
      </c>
      <c r="E127" s="35">
        <v>37657</v>
      </c>
      <c r="F127" s="43" t="str">
        <f t="shared" si="48"/>
        <v>N/A</v>
      </c>
      <c r="G127" s="35">
        <v>37592</v>
      </c>
      <c r="H127" s="43" t="str">
        <f t="shared" si="49"/>
        <v>N/A</v>
      </c>
      <c r="I127" s="12">
        <v>-3</v>
      </c>
      <c r="J127" s="12">
        <v>-0.17299999999999999</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309309</v>
      </c>
      <c r="D129" s="43" t="str">
        <f t="shared" si="47"/>
        <v>N/A</v>
      </c>
      <c r="E129" s="35">
        <v>324939</v>
      </c>
      <c r="F129" s="43" t="str">
        <f t="shared" si="48"/>
        <v>N/A</v>
      </c>
      <c r="G129" s="35">
        <v>339253</v>
      </c>
      <c r="H129" s="43" t="str">
        <f t="shared" si="49"/>
        <v>N/A</v>
      </c>
      <c r="I129" s="12">
        <v>5.0529999999999999</v>
      </c>
      <c r="J129" s="12">
        <v>4.4050000000000002</v>
      </c>
      <c r="K129" s="44" t="s">
        <v>733</v>
      </c>
      <c r="L129" s="9" t="str">
        <f t="shared" si="44"/>
        <v>Yes</v>
      </c>
    </row>
    <row r="130" spans="1:12" x14ac:dyDescent="0.2">
      <c r="A130" s="2" t="s">
        <v>989</v>
      </c>
      <c r="B130" s="34" t="s">
        <v>217</v>
      </c>
      <c r="C130" s="35">
        <v>214738</v>
      </c>
      <c r="D130" s="43" t="str">
        <f t="shared" si="47"/>
        <v>N/A</v>
      </c>
      <c r="E130" s="35">
        <v>223570</v>
      </c>
      <c r="F130" s="43" t="str">
        <f t="shared" si="48"/>
        <v>N/A</v>
      </c>
      <c r="G130" s="35">
        <v>239505</v>
      </c>
      <c r="H130" s="43" t="str">
        <f t="shared" si="49"/>
        <v>N/A</v>
      </c>
      <c r="I130" s="12">
        <v>4.1130000000000004</v>
      </c>
      <c r="J130" s="12">
        <v>7.1280000000000001</v>
      </c>
      <c r="K130" s="44" t="s">
        <v>733</v>
      </c>
      <c r="L130" s="9" t="str">
        <f t="shared" si="44"/>
        <v>Yes</v>
      </c>
    </row>
    <row r="131" spans="1:12" x14ac:dyDescent="0.2">
      <c r="A131" s="2" t="s">
        <v>990</v>
      </c>
      <c r="B131" s="34" t="s">
        <v>217</v>
      </c>
      <c r="C131" s="35">
        <v>4501</v>
      </c>
      <c r="D131" s="43" t="str">
        <f t="shared" si="47"/>
        <v>N/A</v>
      </c>
      <c r="E131" s="35">
        <v>5954</v>
      </c>
      <c r="F131" s="43" t="str">
        <f t="shared" si="48"/>
        <v>N/A</v>
      </c>
      <c r="G131" s="35">
        <v>5707</v>
      </c>
      <c r="H131" s="43" t="str">
        <f t="shared" si="49"/>
        <v>N/A</v>
      </c>
      <c r="I131" s="12">
        <v>32.28</v>
      </c>
      <c r="J131" s="12">
        <v>-4.1500000000000004</v>
      </c>
      <c r="K131" s="44" t="s">
        <v>733</v>
      </c>
      <c r="L131" s="9" t="str">
        <f t="shared" si="44"/>
        <v>Yes</v>
      </c>
    </row>
    <row r="132" spans="1:12" x14ac:dyDescent="0.2">
      <c r="A132" s="2" t="s">
        <v>991</v>
      </c>
      <c r="B132" s="34" t="s">
        <v>217</v>
      </c>
      <c r="C132" s="35">
        <v>54552</v>
      </c>
      <c r="D132" s="43" t="str">
        <f t="shared" si="47"/>
        <v>N/A</v>
      </c>
      <c r="E132" s="35">
        <v>59545</v>
      </c>
      <c r="F132" s="43" t="str">
        <f t="shared" si="48"/>
        <v>N/A</v>
      </c>
      <c r="G132" s="35">
        <v>62592</v>
      </c>
      <c r="H132" s="43" t="str">
        <f t="shared" si="49"/>
        <v>N/A</v>
      </c>
      <c r="I132" s="12">
        <v>9.1530000000000005</v>
      </c>
      <c r="J132" s="12">
        <v>5.117</v>
      </c>
      <c r="K132" s="44" t="s">
        <v>733</v>
      </c>
      <c r="L132" s="9" t="str">
        <f t="shared" si="44"/>
        <v>Yes</v>
      </c>
    </row>
    <row r="133" spans="1:12" x14ac:dyDescent="0.2">
      <c r="A133" s="2" t="s">
        <v>992</v>
      </c>
      <c r="B133" s="34" t="s">
        <v>217</v>
      </c>
      <c r="C133" s="35">
        <v>35518</v>
      </c>
      <c r="D133" s="43" t="str">
        <f t="shared" si="47"/>
        <v>N/A</v>
      </c>
      <c r="E133" s="35">
        <v>35870</v>
      </c>
      <c r="F133" s="43" t="str">
        <f t="shared" si="48"/>
        <v>N/A</v>
      </c>
      <c r="G133" s="35">
        <v>31449</v>
      </c>
      <c r="H133" s="43" t="str">
        <f t="shared" si="49"/>
        <v>N/A</v>
      </c>
      <c r="I133" s="12">
        <v>0.99099999999999999</v>
      </c>
      <c r="J133" s="12">
        <v>-12.3</v>
      </c>
      <c r="K133" s="44" t="s">
        <v>733</v>
      </c>
      <c r="L133" s="9" t="str">
        <f t="shared" si="44"/>
        <v>No</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994547</v>
      </c>
      <c r="D135" s="43" t="str">
        <f t="shared" si="47"/>
        <v>N/A</v>
      </c>
      <c r="E135" s="35">
        <v>1065006</v>
      </c>
      <c r="F135" s="43" t="str">
        <f t="shared" si="48"/>
        <v>N/A</v>
      </c>
      <c r="G135" s="35">
        <v>1115889</v>
      </c>
      <c r="H135" s="43" t="str">
        <f t="shared" si="49"/>
        <v>N/A</v>
      </c>
      <c r="I135" s="12">
        <v>7.085</v>
      </c>
      <c r="J135" s="12">
        <v>4.7779999999999996</v>
      </c>
      <c r="K135" s="44" t="s">
        <v>733</v>
      </c>
      <c r="L135" s="9" t="str">
        <f t="shared" si="44"/>
        <v>Yes</v>
      </c>
    </row>
    <row r="136" spans="1:12" x14ac:dyDescent="0.2">
      <c r="A136" s="2" t="s">
        <v>994</v>
      </c>
      <c r="B136" s="34" t="s">
        <v>217</v>
      </c>
      <c r="C136" s="35">
        <v>217042</v>
      </c>
      <c r="D136" s="43" t="str">
        <f t="shared" si="47"/>
        <v>N/A</v>
      </c>
      <c r="E136" s="35">
        <v>228147</v>
      </c>
      <c r="F136" s="43" t="str">
        <f t="shared" si="48"/>
        <v>N/A</v>
      </c>
      <c r="G136" s="35">
        <v>232976</v>
      </c>
      <c r="H136" s="43" t="str">
        <f t="shared" si="49"/>
        <v>N/A</v>
      </c>
      <c r="I136" s="12">
        <v>5.117</v>
      </c>
      <c r="J136" s="12">
        <v>2.117</v>
      </c>
      <c r="K136" s="44" t="s">
        <v>733</v>
      </c>
      <c r="L136" s="9" t="str">
        <f t="shared" si="44"/>
        <v>Yes</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125</v>
      </c>
      <c r="D138" s="43" t="str">
        <f t="shared" si="47"/>
        <v>N/A</v>
      </c>
      <c r="E138" s="35">
        <v>223</v>
      </c>
      <c r="F138" s="43" t="str">
        <f t="shared" si="48"/>
        <v>N/A</v>
      </c>
      <c r="G138" s="35">
        <v>180</v>
      </c>
      <c r="H138" s="43" t="str">
        <f t="shared" si="49"/>
        <v>N/A</v>
      </c>
      <c r="I138" s="12">
        <v>78.400000000000006</v>
      </c>
      <c r="J138" s="12">
        <v>-19.3</v>
      </c>
      <c r="K138" s="44" t="s">
        <v>733</v>
      </c>
      <c r="L138" s="9" t="str">
        <f t="shared" si="44"/>
        <v>No</v>
      </c>
    </row>
    <row r="139" spans="1:12" x14ac:dyDescent="0.2">
      <c r="A139" s="2" t="s">
        <v>997</v>
      </c>
      <c r="B139" s="34" t="s">
        <v>217</v>
      </c>
      <c r="C139" s="35">
        <v>582862</v>
      </c>
      <c r="D139" s="43" t="str">
        <f t="shared" si="47"/>
        <v>N/A</v>
      </c>
      <c r="E139" s="35">
        <v>654222</v>
      </c>
      <c r="F139" s="43" t="str">
        <f t="shared" si="48"/>
        <v>N/A</v>
      </c>
      <c r="G139" s="35">
        <v>709726</v>
      </c>
      <c r="H139" s="43" t="str">
        <f t="shared" si="49"/>
        <v>N/A</v>
      </c>
      <c r="I139" s="12">
        <v>12.24</v>
      </c>
      <c r="J139" s="12">
        <v>8.484</v>
      </c>
      <c r="K139" s="44" t="s">
        <v>733</v>
      </c>
      <c r="L139" s="9" t="str">
        <f t="shared" si="44"/>
        <v>Yes</v>
      </c>
    </row>
    <row r="140" spans="1:12" x14ac:dyDescent="0.2">
      <c r="A140" s="2" t="s">
        <v>998</v>
      </c>
      <c r="B140" s="34" t="s">
        <v>217</v>
      </c>
      <c r="C140" s="35">
        <v>158170</v>
      </c>
      <c r="D140" s="43" t="str">
        <f t="shared" si="47"/>
        <v>N/A</v>
      </c>
      <c r="E140" s="35">
        <v>149768</v>
      </c>
      <c r="F140" s="43" t="str">
        <f t="shared" si="48"/>
        <v>N/A</v>
      </c>
      <c r="G140" s="35">
        <v>142650</v>
      </c>
      <c r="H140" s="43" t="str">
        <f t="shared" si="49"/>
        <v>N/A</v>
      </c>
      <c r="I140" s="12">
        <v>-5.31</v>
      </c>
      <c r="J140" s="12">
        <v>-4.75</v>
      </c>
      <c r="K140" s="44" t="s">
        <v>733</v>
      </c>
      <c r="L140" s="9" t="str">
        <f t="shared" si="44"/>
        <v>Yes</v>
      </c>
    </row>
    <row r="141" spans="1:12" x14ac:dyDescent="0.2">
      <c r="A141" s="2" t="s">
        <v>999</v>
      </c>
      <c r="B141" s="34" t="s">
        <v>217</v>
      </c>
      <c r="C141" s="35">
        <v>36348</v>
      </c>
      <c r="D141" s="43" t="str">
        <f t="shared" si="47"/>
        <v>N/A</v>
      </c>
      <c r="E141" s="35">
        <v>32646</v>
      </c>
      <c r="F141" s="43" t="str">
        <f t="shared" si="48"/>
        <v>N/A</v>
      </c>
      <c r="G141" s="35">
        <v>30357</v>
      </c>
      <c r="H141" s="43" t="str">
        <f t="shared" si="49"/>
        <v>N/A</v>
      </c>
      <c r="I141" s="12">
        <v>-10.199999999999999</v>
      </c>
      <c r="J141" s="12">
        <v>-7.01</v>
      </c>
      <c r="K141" s="44" t="s">
        <v>733</v>
      </c>
      <c r="L141" s="9" t="str">
        <f t="shared" si="44"/>
        <v>Yes</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288294</v>
      </c>
      <c r="D143" s="43" t="str">
        <f t="shared" si="47"/>
        <v>N/A</v>
      </c>
      <c r="E143" s="35">
        <v>296979</v>
      </c>
      <c r="F143" s="43" t="str">
        <f t="shared" si="48"/>
        <v>N/A</v>
      </c>
      <c r="G143" s="35">
        <v>295508</v>
      </c>
      <c r="H143" s="43" t="str">
        <f t="shared" si="49"/>
        <v>N/A</v>
      </c>
      <c r="I143" s="12">
        <v>3.0129999999999999</v>
      </c>
      <c r="J143" s="12">
        <v>-0.495</v>
      </c>
      <c r="K143" s="44" t="s">
        <v>733</v>
      </c>
      <c r="L143" s="9" t="str">
        <f t="shared" si="44"/>
        <v>Yes</v>
      </c>
    </row>
    <row r="144" spans="1:12" x14ac:dyDescent="0.2">
      <c r="A144" s="2" t="s">
        <v>1001</v>
      </c>
      <c r="B144" s="34" t="s">
        <v>217</v>
      </c>
      <c r="C144" s="35">
        <v>124474</v>
      </c>
      <c r="D144" s="43" t="str">
        <f t="shared" si="47"/>
        <v>N/A</v>
      </c>
      <c r="E144" s="35">
        <v>134889</v>
      </c>
      <c r="F144" s="43" t="str">
        <f t="shared" si="48"/>
        <v>N/A</v>
      </c>
      <c r="G144" s="35">
        <v>136733</v>
      </c>
      <c r="H144" s="43" t="str">
        <f t="shared" si="49"/>
        <v>N/A</v>
      </c>
      <c r="I144" s="12">
        <v>8.3670000000000009</v>
      </c>
      <c r="J144" s="12">
        <v>1.367</v>
      </c>
      <c r="K144" s="44" t="s">
        <v>733</v>
      </c>
      <c r="L144" s="9" t="str">
        <f t="shared" si="44"/>
        <v>Yes</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40</v>
      </c>
      <c r="D146" s="43" t="str">
        <f t="shared" si="47"/>
        <v>N/A</v>
      </c>
      <c r="E146" s="35">
        <v>29</v>
      </c>
      <c r="F146" s="43" t="str">
        <f t="shared" si="48"/>
        <v>N/A</v>
      </c>
      <c r="G146" s="35">
        <v>35</v>
      </c>
      <c r="H146" s="43" t="str">
        <f t="shared" si="49"/>
        <v>N/A</v>
      </c>
      <c r="I146" s="12">
        <v>-27.5</v>
      </c>
      <c r="J146" s="12">
        <v>20.69</v>
      </c>
      <c r="K146" s="44" t="s">
        <v>733</v>
      </c>
      <c r="L146" s="9" t="str">
        <f t="shared" si="44"/>
        <v>No</v>
      </c>
    </row>
    <row r="147" spans="1:12" x14ac:dyDescent="0.2">
      <c r="A147" s="2" t="s">
        <v>1004</v>
      </c>
      <c r="B147" s="34" t="s">
        <v>217</v>
      </c>
      <c r="C147" s="35">
        <v>126879</v>
      </c>
      <c r="D147" s="43" t="str">
        <f t="shared" si="47"/>
        <v>N/A</v>
      </c>
      <c r="E147" s="35">
        <v>127028</v>
      </c>
      <c r="F147" s="43" t="str">
        <f t="shared" si="48"/>
        <v>N/A</v>
      </c>
      <c r="G147" s="35">
        <v>123067</v>
      </c>
      <c r="H147" s="43" t="str">
        <f t="shared" si="49"/>
        <v>N/A</v>
      </c>
      <c r="I147" s="12">
        <v>0.1174</v>
      </c>
      <c r="J147" s="12">
        <v>-3.12</v>
      </c>
      <c r="K147" s="44" t="s">
        <v>733</v>
      </c>
      <c r="L147" s="9" t="str">
        <f t="shared" si="44"/>
        <v>Yes</v>
      </c>
    </row>
    <row r="148" spans="1:12" x14ac:dyDescent="0.2">
      <c r="A148" s="2" t="s">
        <v>1005</v>
      </c>
      <c r="B148" s="34" t="s">
        <v>217</v>
      </c>
      <c r="C148" s="35">
        <v>36901</v>
      </c>
      <c r="D148" s="43" t="str">
        <f t="shared" si="47"/>
        <v>N/A</v>
      </c>
      <c r="E148" s="35">
        <v>35033</v>
      </c>
      <c r="F148" s="43" t="str">
        <f t="shared" si="48"/>
        <v>N/A</v>
      </c>
      <c r="G148" s="35">
        <v>35673</v>
      </c>
      <c r="H148" s="43" t="str">
        <f t="shared" si="49"/>
        <v>N/A</v>
      </c>
      <c r="I148" s="12">
        <v>-5.0599999999999996</v>
      </c>
      <c r="J148" s="12">
        <v>1.827</v>
      </c>
      <c r="K148" s="44" t="s">
        <v>733</v>
      </c>
      <c r="L148" s="9" t="str">
        <f t="shared" si="44"/>
        <v>Yes</v>
      </c>
    </row>
    <row r="149" spans="1:12" x14ac:dyDescent="0.2">
      <c r="A149" s="2" t="s">
        <v>1006</v>
      </c>
      <c r="B149" s="34" t="s">
        <v>217</v>
      </c>
      <c r="C149" s="35">
        <v>0</v>
      </c>
      <c r="D149" s="43" t="str">
        <f t="shared" si="47"/>
        <v>N/A</v>
      </c>
      <c r="E149" s="35">
        <v>0</v>
      </c>
      <c r="F149" s="43" t="str">
        <f t="shared" si="48"/>
        <v>N/A</v>
      </c>
      <c r="G149" s="35">
        <v>0</v>
      </c>
      <c r="H149" s="43" t="str">
        <f t="shared" si="49"/>
        <v>N/A</v>
      </c>
      <c r="I149" s="12" t="s">
        <v>1743</v>
      </c>
      <c r="J149" s="12" t="s">
        <v>1743</v>
      </c>
      <c r="K149" s="44" t="s">
        <v>733</v>
      </c>
      <c r="L149" s="9" t="str">
        <f t="shared" si="44"/>
        <v>N/A</v>
      </c>
    </row>
    <row r="150" spans="1:12" ht="25.5" x14ac:dyDescent="0.2">
      <c r="A150" s="16" t="s">
        <v>1007</v>
      </c>
      <c r="B150" s="1" t="s">
        <v>217</v>
      </c>
      <c r="C150" s="1">
        <v>38127</v>
      </c>
      <c r="D150" s="11" t="str">
        <f t="shared" ref="D150:D155" si="50">IF($B150="N/A","N/A",IF(C150&gt;10,"No",IF(C150&lt;-10,"No","Yes")))</f>
        <v>N/A</v>
      </c>
      <c r="E150" s="1">
        <v>37695</v>
      </c>
      <c r="F150" s="11" t="str">
        <f t="shared" ref="F150:F155" si="51">IF($B150="N/A","N/A",IF(E150&gt;10,"No",IF(E150&lt;-10,"No","Yes")))</f>
        <v>N/A</v>
      </c>
      <c r="G150" s="1">
        <v>37153</v>
      </c>
      <c r="H150" s="11" t="str">
        <f t="shared" ref="H150:H155" si="52">IF($B150="N/A","N/A",IF(G150&gt;10,"No",IF(G150&lt;-10,"No","Yes")))</f>
        <v>N/A</v>
      </c>
      <c r="I150" s="56">
        <v>-1.1299999999999999</v>
      </c>
      <c r="J150" s="56">
        <v>-1.44</v>
      </c>
      <c r="K150" s="44" t="s">
        <v>732</v>
      </c>
      <c r="L150" s="9" t="str">
        <f t="shared" ref="L150:L155" si="53">IF(J150="Div by 0", "N/A", IF(K150="N/A","N/A", IF(J150&gt;VALUE(MID(K150,1,2)), "No", IF(J150&lt;-1*VALUE(MID(K150,1,2)), "No", "Yes"))))</f>
        <v>Yes</v>
      </c>
    </row>
    <row r="151" spans="1:12" x14ac:dyDescent="0.2">
      <c r="A151" s="6" t="s">
        <v>330</v>
      </c>
      <c r="B151" s="47" t="s">
        <v>217</v>
      </c>
      <c r="C151" s="13">
        <v>2.2007955350000001</v>
      </c>
      <c r="D151" s="11" t="str">
        <f t="shared" si="50"/>
        <v>N/A</v>
      </c>
      <c r="E151" s="13">
        <v>2.0603573472000001</v>
      </c>
      <c r="F151" s="11" t="str">
        <f t="shared" si="51"/>
        <v>N/A</v>
      </c>
      <c r="G151" s="13">
        <v>1.9567567965999999</v>
      </c>
      <c r="H151" s="11" t="str">
        <f t="shared" si="52"/>
        <v>N/A</v>
      </c>
      <c r="I151" s="56">
        <v>-6.38</v>
      </c>
      <c r="J151" s="56">
        <v>-5.03</v>
      </c>
      <c r="K151" s="44" t="s">
        <v>732</v>
      </c>
      <c r="L151" s="9" t="str">
        <f t="shared" si="53"/>
        <v>Yes</v>
      </c>
    </row>
    <row r="152" spans="1:12" x14ac:dyDescent="0.2">
      <c r="A152" s="2" t="s">
        <v>331</v>
      </c>
      <c r="B152" s="47" t="s">
        <v>217</v>
      </c>
      <c r="C152" s="13">
        <v>20.392246326999999</v>
      </c>
      <c r="D152" s="11" t="str">
        <f t="shared" si="50"/>
        <v>N/A</v>
      </c>
      <c r="E152" s="13">
        <v>19.682637627999998</v>
      </c>
      <c r="F152" s="11" t="str">
        <f t="shared" si="51"/>
        <v>N/A</v>
      </c>
      <c r="G152" s="13">
        <v>18.660209519999999</v>
      </c>
      <c r="H152" s="11" t="str">
        <f t="shared" si="52"/>
        <v>N/A</v>
      </c>
      <c r="I152" s="56">
        <v>-3.48</v>
      </c>
      <c r="J152" s="56">
        <v>-5.19</v>
      </c>
      <c r="K152" s="44" t="s">
        <v>732</v>
      </c>
      <c r="L152" s="9" t="str">
        <f t="shared" si="53"/>
        <v>Yes</v>
      </c>
    </row>
    <row r="153" spans="1:12" x14ac:dyDescent="0.2">
      <c r="A153" s="2" t="s">
        <v>332</v>
      </c>
      <c r="B153" s="47" t="s">
        <v>217</v>
      </c>
      <c r="C153" s="13">
        <v>2.9401019692000001</v>
      </c>
      <c r="D153" s="11" t="str">
        <f t="shared" si="50"/>
        <v>N/A</v>
      </c>
      <c r="E153" s="13">
        <v>2.8353013950000001</v>
      </c>
      <c r="F153" s="11" t="str">
        <f t="shared" si="51"/>
        <v>N/A</v>
      </c>
      <c r="G153" s="13">
        <v>2.6959231016</v>
      </c>
      <c r="H153" s="11" t="str">
        <f t="shared" si="52"/>
        <v>N/A</v>
      </c>
      <c r="I153" s="56">
        <v>-3.56</v>
      </c>
      <c r="J153" s="56">
        <v>-4.92</v>
      </c>
      <c r="K153" s="44" t="s">
        <v>732</v>
      </c>
      <c r="L153" s="9" t="str">
        <f t="shared" si="53"/>
        <v>Yes</v>
      </c>
    </row>
    <row r="154" spans="1:12" x14ac:dyDescent="0.2">
      <c r="A154" s="2" t="s">
        <v>333</v>
      </c>
      <c r="B154" s="47" t="s">
        <v>217</v>
      </c>
      <c r="C154" s="13">
        <v>4.2934119799999997E-2</v>
      </c>
      <c r="D154" s="11" t="str">
        <f t="shared" si="50"/>
        <v>N/A</v>
      </c>
      <c r="E154" s="13">
        <v>3.8309643300000001E-2</v>
      </c>
      <c r="F154" s="11" t="str">
        <f t="shared" si="51"/>
        <v>N/A</v>
      </c>
      <c r="G154" s="13">
        <v>3.37847223E-2</v>
      </c>
      <c r="H154" s="11" t="str">
        <f t="shared" si="52"/>
        <v>N/A</v>
      </c>
      <c r="I154" s="56">
        <v>-10.8</v>
      </c>
      <c r="J154" s="56">
        <v>-11.8</v>
      </c>
      <c r="K154" s="44" t="s">
        <v>732</v>
      </c>
      <c r="L154" s="9" t="str">
        <f t="shared" si="53"/>
        <v>Yes</v>
      </c>
    </row>
    <row r="155" spans="1:12" x14ac:dyDescent="0.2">
      <c r="A155" s="2" t="s">
        <v>334</v>
      </c>
      <c r="B155" s="47" t="s">
        <v>217</v>
      </c>
      <c r="C155" s="13">
        <v>6.9373630000000002E-4</v>
      </c>
      <c r="D155" s="11" t="str">
        <f t="shared" si="50"/>
        <v>N/A</v>
      </c>
      <c r="E155" s="13">
        <v>1.3468966E-3</v>
      </c>
      <c r="F155" s="11" t="str">
        <f t="shared" si="51"/>
        <v>N/A</v>
      </c>
      <c r="G155" s="13">
        <v>1.0152009E-3</v>
      </c>
      <c r="H155" s="11" t="str">
        <f t="shared" si="52"/>
        <v>N/A</v>
      </c>
      <c r="I155" s="56">
        <v>94.15</v>
      </c>
      <c r="J155" s="56">
        <v>-24.6</v>
      </c>
      <c r="K155" s="44" t="s">
        <v>732</v>
      </c>
      <c r="L155" s="9" t="str">
        <f t="shared" si="53"/>
        <v>Yes</v>
      </c>
    </row>
    <row r="156" spans="1:12" x14ac:dyDescent="0.2">
      <c r="A156" s="16" t="s">
        <v>1008</v>
      </c>
      <c r="B156" s="34" t="s">
        <v>217</v>
      </c>
      <c r="C156" s="35">
        <v>30737</v>
      </c>
      <c r="D156" s="43" t="str">
        <f t="shared" ref="D156:D162" si="54">IF($B156="N/A","N/A",IF(C156&gt;10,"No",IF(C156&lt;-10,"No","Yes")))</f>
        <v>N/A</v>
      </c>
      <c r="E156" s="35">
        <v>31314</v>
      </c>
      <c r="F156" s="43" t="str">
        <f t="shared" ref="F156:F162" si="55">IF($B156="N/A","N/A",IF(E156&gt;10,"No",IF(E156&lt;-10,"No","Yes")))</f>
        <v>N/A</v>
      </c>
      <c r="G156" s="35">
        <v>48169</v>
      </c>
      <c r="H156" s="43" t="str">
        <f t="shared" ref="H156:H162" si="56">IF($B156="N/A","N/A",IF(G156&gt;10,"No",IF(G156&lt;-10,"No","Yes")))</f>
        <v>N/A</v>
      </c>
      <c r="I156" s="12">
        <v>1.877</v>
      </c>
      <c r="J156" s="12">
        <v>53.83</v>
      </c>
      <c r="K156" s="44" t="s">
        <v>732</v>
      </c>
      <c r="L156" s="9" t="str">
        <f t="shared" ref="L156:L163" si="57">IF(J156="Div by 0", "N/A", IF(K156="N/A","N/A", IF(J156&gt;VALUE(MID(K156,1,2)), "No", IF(J156&lt;-1*VALUE(MID(K156,1,2)), "No", "Yes"))))</f>
        <v>No</v>
      </c>
    </row>
    <row r="157" spans="1:12" x14ac:dyDescent="0.2">
      <c r="A157" s="6" t="s">
        <v>1009</v>
      </c>
      <c r="B157" s="34" t="s">
        <v>217</v>
      </c>
      <c r="C157" s="8">
        <v>1.7742243649</v>
      </c>
      <c r="D157" s="43" t="str">
        <f t="shared" si="54"/>
        <v>N/A</v>
      </c>
      <c r="E157" s="8">
        <v>1.7115805801999999</v>
      </c>
      <c r="F157" s="43" t="str">
        <f t="shared" si="55"/>
        <v>N/A</v>
      </c>
      <c r="G157" s="8">
        <v>2.5369423232999999</v>
      </c>
      <c r="H157" s="43" t="str">
        <f t="shared" si="56"/>
        <v>N/A</v>
      </c>
      <c r="I157" s="12">
        <v>-3.53</v>
      </c>
      <c r="J157" s="12">
        <v>48.22</v>
      </c>
      <c r="K157" s="44" t="s">
        <v>732</v>
      </c>
      <c r="L157" s="9" t="str">
        <f t="shared" si="57"/>
        <v>No</v>
      </c>
    </row>
    <row r="158" spans="1:12" x14ac:dyDescent="0.2">
      <c r="A158" s="16" t="s">
        <v>1010</v>
      </c>
      <c r="B158" s="34" t="s">
        <v>217</v>
      </c>
      <c r="C158" s="8">
        <v>5.3083717714</v>
      </c>
      <c r="D158" s="43" t="str">
        <f t="shared" si="54"/>
        <v>N/A</v>
      </c>
      <c r="E158" s="8">
        <v>4.8235434357000004</v>
      </c>
      <c r="F158" s="43" t="str">
        <f t="shared" si="55"/>
        <v>N/A</v>
      </c>
      <c r="G158" s="8">
        <v>6.7408292976000004</v>
      </c>
      <c r="H158" s="43" t="str">
        <f t="shared" si="56"/>
        <v>N/A</v>
      </c>
      <c r="I158" s="12">
        <v>-9.1300000000000008</v>
      </c>
      <c r="J158" s="12">
        <v>39.75</v>
      </c>
      <c r="K158" s="44" t="s">
        <v>732</v>
      </c>
      <c r="L158" s="9" t="str">
        <f t="shared" si="57"/>
        <v>No</v>
      </c>
    </row>
    <row r="159" spans="1:12" x14ac:dyDescent="0.2">
      <c r="A159" s="16" t="s">
        <v>1011</v>
      </c>
      <c r="B159" s="34" t="s">
        <v>217</v>
      </c>
      <c r="C159" s="8">
        <v>7.3987501171999996</v>
      </c>
      <c r="D159" s="43" t="str">
        <f t="shared" si="54"/>
        <v>N/A</v>
      </c>
      <c r="E159" s="8">
        <v>7.4026201840999999</v>
      </c>
      <c r="F159" s="43" t="str">
        <f t="shared" si="55"/>
        <v>N/A</v>
      </c>
      <c r="G159" s="8">
        <v>11.149496099</v>
      </c>
      <c r="H159" s="43" t="str">
        <f t="shared" si="56"/>
        <v>N/A</v>
      </c>
      <c r="I159" s="12">
        <v>5.2299999999999999E-2</v>
      </c>
      <c r="J159" s="12">
        <v>50.62</v>
      </c>
      <c r="K159" s="44" t="s">
        <v>732</v>
      </c>
      <c r="L159" s="9" t="str">
        <f t="shared" si="57"/>
        <v>No</v>
      </c>
    </row>
    <row r="160" spans="1:12" x14ac:dyDescent="0.2">
      <c r="A160" s="16" t="s">
        <v>1012</v>
      </c>
      <c r="B160" s="34" t="s">
        <v>217</v>
      </c>
      <c r="C160" s="8">
        <v>2.9862842099999998E-2</v>
      </c>
      <c r="D160" s="43" t="str">
        <f t="shared" si="54"/>
        <v>N/A</v>
      </c>
      <c r="E160" s="8">
        <v>2.58214508E-2</v>
      </c>
      <c r="F160" s="43" t="str">
        <f t="shared" si="55"/>
        <v>N/A</v>
      </c>
      <c r="G160" s="8">
        <v>2.3299808500000001E-2</v>
      </c>
      <c r="H160" s="43" t="str">
        <f t="shared" si="56"/>
        <v>N/A</v>
      </c>
      <c r="I160" s="12">
        <v>-13.5</v>
      </c>
      <c r="J160" s="12">
        <v>-9.77</v>
      </c>
      <c r="K160" s="44" t="s">
        <v>732</v>
      </c>
      <c r="L160" s="9" t="str">
        <f t="shared" si="57"/>
        <v>Yes</v>
      </c>
    </row>
    <row r="161" spans="1:12" x14ac:dyDescent="0.2">
      <c r="A161" s="16" t="s">
        <v>1013</v>
      </c>
      <c r="B161" s="34" t="s">
        <v>217</v>
      </c>
      <c r="C161" s="8">
        <v>3.7808625899999997E-2</v>
      </c>
      <c r="D161" s="43" t="str">
        <f t="shared" si="54"/>
        <v>N/A</v>
      </c>
      <c r="E161" s="8">
        <v>3.5692759400000003E-2</v>
      </c>
      <c r="F161" s="43" t="str">
        <f t="shared" si="55"/>
        <v>N/A</v>
      </c>
      <c r="G161" s="8">
        <v>3.5193632699999998E-2</v>
      </c>
      <c r="H161" s="43" t="str">
        <f t="shared" si="56"/>
        <v>N/A</v>
      </c>
      <c r="I161" s="12">
        <v>-5.6</v>
      </c>
      <c r="J161" s="12">
        <v>-1.4</v>
      </c>
      <c r="K161" s="44" t="s">
        <v>732</v>
      </c>
      <c r="L161" s="9" t="str">
        <f t="shared" si="57"/>
        <v>Yes</v>
      </c>
    </row>
    <row r="162" spans="1:12" x14ac:dyDescent="0.2">
      <c r="A162" s="2" t="s">
        <v>1014</v>
      </c>
      <c r="B162" s="34" t="s">
        <v>217</v>
      </c>
      <c r="C162" s="35">
        <v>1544</v>
      </c>
      <c r="D162" s="43" t="str">
        <f t="shared" si="54"/>
        <v>N/A</v>
      </c>
      <c r="E162" s="35">
        <v>1385</v>
      </c>
      <c r="F162" s="43" t="str">
        <f t="shared" si="55"/>
        <v>N/A</v>
      </c>
      <c r="G162" s="35">
        <v>1727</v>
      </c>
      <c r="H162" s="43" t="str">
        <f t="shared" si="56"/>
        <v>N/A</v>
      </c>
      <c r="I162" s="12">
        <v>-10.3</v>
      </c>
      <c r="J162" s="12">
        <v>24.69</v>
      </c>
      <c r="K162" s="44" t="s">
        <v>732</v>
      </c>
      <c r="L162" s="9" t="str">
        <f t="shared" si="57"/>
        <v>Yes</v>
      </c>
    </row>
    <row r="163" spans="1:12" ht="25.5" x14ac:dyDescent="0.2">
      <c r="A163" s="16" t="s">
        <v>1015</v>
      </c>
      <c r="B163" s="34" t="s">
        <v>217</v>
      </c>
      <c r="C163" s="35">
        <v>31878</v>
      </c>
      <c r="D163" s="43" t="str">
        <f>IF($B163="N/A","N/A",IF(C163&gt;10,"No",IF(C163&lt;-10,"No","Yes")))</f>
        <v>N/A</v>
      </c>
      <c r="E163" s="35">
        <v>32396</v>
      </c>
      <c r="F163" s="43" t="str">
        <f>IF($B163="N/A","N/A",IF(E163&gt;10,"No",IF(E163&lt;-10,"No","Yes")))</f>
        <v>N/A</v>
      </c>
      <c r="G163" s="35">
        <v>49091</v>
      </c>
      <c r="H163" s="43" t="str">
        <f>IF($B163="N/A","N/A",IF(G163&gt;10,"No",IF(G163&lt;-10,"No","Yes")))</f>
        <v>N/A</v>
      </c>
      <c r="I163" s="12">
        <v>1.625</v>
      </c>
      <c r="J163" s="12">
        <v>51.53</v>
      </c>
      <c r="K163" s="44" t="s">
        <v>732</v>
      </c>
      <c r="L163" s="9" t="str">
        <f t="shared" si="57"/>
        <v>No</v>
      </c>
    </row>
    <row r="164" spans="1:12" x14ac:dyDescent="0.2">
      <c r="A164" s="4" t="s">
        <v>1016</v>
      </c>
      <c r="B164" s="34" t="s">
        <v>217</v>
      </c>
      <c r="C164" s="35">
        <v>25806</v>
      </c>
      <c r="D164" s="43" t="str">
        <f t="shared" ref="D164:D238" si="58">IF($B164="N/A","N/A",IF(C164&gt;10,"No",IF(C164&lt;-10,"No","Yes")))</f>
        <v>N/A</v>
      </c>
      <c r="E164" s="35">
        <v>25200</v>
      </c>
      <c r="F164" s="43" t="str">
        <f t="shared" ref="F164:F238" si="59">IF($B164="N/A","N/A",IF(E164&gt;10,"No",IF(E164&lt;-10,"No","Yes")))</f>
        <v>N/A</v>
      </c>
      <c r="G164" s="35">
        <v>25481</v>
      </c>
      <c r="H164" s="43" t="str">
        <f t="shared" ref="H164:H227" si="60">IF($B164="N/A","N/A",IF(G164&gt;10,"No",IF(G164&lt;-10,"No","Yes")))</f>
        <v>N/A</v>
      </c>
      <c r="I164" s="12">
        <v>-2.35</v>
      </c>
      <c r="J164" s="12">
        <v>1.115</v>
      </c>
      <c r="K164" s="44" t="s">
        <v>732</v>
      </c>
      <c r="L164" s="9" t="str">
        <f t="shared" ref="L164:L227" si="61">IF(J164="Div by 0", "N/A", IF(K164="N/A","N/A", IF(J164&gt;VALUE(MID(K164,1,2)), "No", IF(J164&lt;-1*VALUE(MID(K164,1,2)), "No", "Yes"))))</f>
        <v>Yes</v>
      </c>
    </row>
    <row r="165" spans="1:12" x14ac:dyDescent="0.2">
      <c r="A165" s="60" t="s">
        <v>71</v>
      </c>
      <c r="B165" s="34" t="s">
        <v>217</v>
      </c>
      <c r="C165" s="8">
        <v>1.4895934528999999</v>
      </c>
      <c r="D165" s="43" t="str">
        <f t="shared" si="58"/>
        <v>N/A</v>
      </c>
      <c r="E165" s="8">
        <v>1.3773976695000001</v>
      </c>
      <c r="F165" s="43" t="str">
        <f t="shared" si="59"/>
        <v>N/A</v>
      </c>
      <c r="G165" s="8">
        <v>1.3420213693</v>
      </c>
      <c r="H165" s="43" t="str">
        <f t="shared" si="60"/>
        <v>N/A</v>
      </c>
      <c r="I165" s="12">
        <v>-7.53</v>
      </c>
      <c r="J165" s="12">
        <v>-2.57</v>
      </c>
      <c r="K165" s="44" t="s">
        <v>732</v>
      </c>
      <c r="L165" s="9" t="str">
        <f t="shared" si="61"/>
        <v>Yes</v>
      </c>
    </row>
    <row r="166" spans="1:12" x14ac:dyDescent="0.2">
      <c r="A166" s="4" t="s">
        <v>111</v>
      </c>
      <c r="B166" s="34" t="s">
        <v>217</v>
      </c>
      <c r="C166" s="8">
        <v>5.2228218637000001</v>
      </c>
      <c r="D166" s="43" t="str">
        <f t="shared" si="58"/>
        <v>N/A</v>
      </c>
      <c r="E166" s="8">
        <v>4.6082755429000004</v>
      </c>
      <c r="F166" s="43" t="str">
        <f t="shared" si="59"/>
        <v>N/A</v>
      </c>
      <c r="G166" s="8">
        <v>4.5004153917999998</v>
      </c>
      <c r="H166" s="43" t="str">
        <f t="shared" si="60"/>
        <v>N/A</v>
      </c>
      <c r="I166" s="12">
        <v>-11.8</v>
      </c>
      <c r="J166" s="12">
        <v>-2.34</v>
      </c>
      <c r="K166" s="44" t="s">
        <v>732</v>
      </c>
      <c r="L166" s="9" t="str">
        <f t="shared" si="61"/>
        <v>Yes</v>
      </c>
    </row>
    <row r="167" spans="1:12" x14ac:dyDescent="0.2">
      <c r="A167" s="4" t="s">
        <v>112</v>
      </c>
      <c r="B167" s="34" t="s">
        <v>217</v>
      </c>
      <c r="C167" s="8">
        <v>5.9089777536000003</v>
      </c>
      <c r="D167" s="43" t="str">
        <f t="shared" si="58"/>
        <v>N/A</v>
      </c>
      <c r="E167" s="8">
        <v>5.6715260402999998</v>
      </c>
      <c r="F167" s="43" t="str">
        <f t="shared" si="59"/>
        <v>N/A</v>
      </c>
      <c r="G167" s="8">
        <v>5.4882344444999998</v>
      </c>
      <c r="H167" s="43" t="str">
        <f t="shared" si="60"/>
        <v>N/A</v>
      </c>
      <c r="I167" s="12">
        <v>-4.0199999999999996</v>
      </c>
      <c r="J167" s="12">
        <v>-3.23</v>
      </c>
      <c r="K167" s="44" t="s">
        <v>732</v>
      </c>
      <c r="L167" s="9" t="str">
        <f t="shared" si="61"/>
        <v>Yes</v>
      </c>
    </row>
    <row r="168" spans="1:12" x14ac:dyDescent="0.2">
      <c r="A168" s="4" t="s">
        <v>113</v>
      </c>
      <c r="B168" s="34" t="s">
        <v>217</v>
      </c>
      <c r="C168" s="8">
        <v>2.0109657999999999E-2</v>
      </c>
      <c r="D168" s="43" t="str">
        <f t="shared" si="58"/>
        <v>N/A</v>
      </c>
      <c r="E168" s="8">
        <v>1.8309756E-2</v>
      </c>
      <c r="F168" s="43" t="str">
        <f t="shared" si="59"/>
        <v>N/A</v>
      </c>
      <c r="G168" s="8">
        <v>1.7833314999999999E-2</v>
      </c>
      <c r="H168" s="43" t="str">
        <f t="shared" si="60"/>
        <v>N/A</v>
      </c>
      <c r="I168" s="12">
        <v>-8.9499999999999993</v>
      </c>
      <c r="J168" s="12">
        <v>-2.6</v>
      </c>
      <c r="K168" s="44" t="s">
        <v>732</v>
      </c>
      <c r="L168" s="9" t="str">
        <f t="shared" si="61"/>
        <v>Yes</v>
      </c>
    </row>
    <row r="169" spans="1:12" x14ac:dyDescent="0.2">
      <c r="A169" s="4" t="s">
        <v>114</v>
      </c>
      <c r="B169" s="34" t="s">
        <v>217</v>
      </c>
      <c r="C169" s="8">
        <v>1.0406044E-3</v>
      </c>
      <c r="D169" s="43" t="str">
        <f t="shared" si="58"/>
        <v>N/A</v>
      </c>
      <c r="E169" s="8">
        <v>1.3468966E-3</v>
      </c>
      <c r="F169" s="43" t="str">
        <f t="shared" si="59"/>
        <v>N/A</v>
      </c>
      <c r="G169" s="8">
        <v>0</v>
      </c>
      <c r="H169" s="43" t="str">
        <f t="shared" si="60"/>
        <v>N/A</v>
      </c>
      <c r="I169" s="12">
        <v>29.43</v>
      </c>
      <c r="J169" s="12">
        <v>-100</v>
      </c>
      <c r="K169" s="44" t="s">
        <v>732</v>
      </c>
      <c r="L169" s="9" t="str">
        <f t="shared" si="61"/>
        <v>No</v>
      </c>
    </row>
    <row r="170" spans="1:12" x14ac:dyDescent="0.2">
      <c r="A170" s="4" t="s">
        <v>428</v>
      </c>
      <c r="B170" s="34" t="s">
        <v>217</v>
      </c>
      <c r="C170" s="35">
        <v>7178</v>
      </c>
      <c r="D170" s="43" t="str">
        <f>IF($B170="N/A","N/A",IF(C170&gt;10,"No",IF(C170&lt;-10,"No","Yes")))</f>
        <v>N/A</v>
      </c>
      <c r="E170" s="35">
        <v>6457</v>
      </c>
      <c r="F170" s="43" t="str">
        <f>IF($B170="N/A","N/A",IF(E170&gt;10,"No",IF(E170&lt;-10,"No","Yes")))</f>
        <v>N/A</v>
      </c>
      <c r="G170" s="35">
        <v>6529</v>
      </c>
      <c r="H170" s="43" t="str">
        <f>IF($B170="N/A","N/A",IF(G170&gt;10,"No",IF(G170&lt;-10,"No","Yes")))</f>
        <v>N/A</v>
      </c>
      <c r="I170" s="12">
        <v>-10</v>
      </c>
      <c r="J170" s="12">
        <v>1.115</v>
      </c>
      <c r="K170" s="44" t="s">
        <v>732</v>
      </c>
      <c r="L170" s="9" t="str">
        <f t="shared" si="61"/>
        <v>Yes</v>
      </c>
    </row>
    <row r="171" spans="1:12" x14ac:dyDescent="0.2">
      <c r="A171" s="4" t="s">
        <v>429</v>
      </c>
      <c r="B171" s="34" t="s">
        <v>217</v>
      </c>
      <c r="C171" s="35">
        <v>148</v>
      </c>
      <c r="D171" s="43" t="str">
        <f>IF($B171="N/A","N/A",IF(C171&gt;10,"No",IF(C171&lt;-10,"No","Yes")))</f>
        <v>N/A</v>
      </c>
      <c r="E171" s="35">
        <v>115</v>
      </c>
      <c r="F171" s="43" t="str">
        <f>IF($B171="N/A","N/A",IF(E171&gt;10,"No",IF(E171&lt;-10,"No","Yes")))</f>
        <v>N/A</v>
      </c>
      <c r="G171" s="35">
        <v>134</v>
      </c>
      <c r="H171" s="43" t="str">
        <f>IF($B171="N/A","N/A",IF(G171&gt;10,"No",IF(G171&lt;-10,"No","Yes")))</f>
        <v>N/A</v>
      </c>
      <c r="I171" s="12">
        <v>-22.3</v>
      </c>
      <c r="J171" s="12">
        <v>16.52</v>
      </c>
      <c r="K171" s="44" t="s">
        <v>732</v>
      </c>
      <c r="L171" s="9" t="str">
        <f t="shared" si="61"/>
        <v>Yes</v>
      </c>
    </row>
    <row r="172" spans="1:12" x14ac:dyDescent="0.2">
      <c r="A172" s="4" t="s">
        <v>430</v>
      </c>
      <c r="B172" s="34" t="s">
        <v>217</v>
      </c>
      <c r="C172" s="35">
        <v>10262</v>
      </c>
      <c r="D172" s="43" t="str">
        <f>IF($B172="N/A","N/A",IF(C172&gt;10,"No",IF(C172&lt;-10,"No","Yes")))</f>
        <v>N/A</v>
      </c>
      <c r="E172" s="35">
        <v>10284</v>
      </c>
      <c r="F172" s="43" t="str">
        <f>IF($B172="N/A","N/A",IF(E172&gt;10,"No",IF(E172&lt;-10,"No","Yes")))</f>
        <v>N/A</v>
      </c>
      <c r="G172" s="35">
        <v>10634</v>
      </c>
      <c r="H172" s="43" t="str">
        <f>IF($B172="N/A","N/A",IF(G172&gt;10,"No",IF(G172&lt;-10,"No","Yes")))</f>
        <v>N/A</v>
      </c>
      <c r="I172" s="12">
        <v>0.21440000000000001</v>
      </c>
      <c r="J172" s="12">
        <v>3.403</v>
      </c>
      <c r="K172" s="44" t="s">
        <v>732</v>
      </c>
      <c r="L172" s="9" t="str">
        <f t="shared" si="61"/>
        <v>Yes</v>
      </c>
    </row>
    <row r="173" spans="1:12" x14ac:dyDescent="0.2">
      <c r="A173" s="4" t="s">
        <v>431</v>
      </c>
      <c r="B173" s="34" t="s">
        <v>217</v>
      </c>
      <c r="C173" s="35">
        <v>8015</v>
      </c>
      <c r="D173" s="43" t="str">
        <f>IF($B173="N/A","N/A",IF(C173&gt;10,"No",IF(C173&lt;-10,"No","Yes")))</f>
        <v>N/A</v>
      </c>
      <c r="E173" s="35">
        <v>8145</v>
      </c>
      <c r="F173" s="43" t="str">
        <f>IF($B173="N/A","N/A",IF(E173&gt;10,"No",IF(E173&lt;-10,"No","Yes")))</f>
        <v>N/A</v>
      </c>
      <c r="G173" s="35">
        <v>7985</v>
      </c>
      <c r="H173" s="43" t="str">
        <f>IF($B173="N/A","N/A",IF(G173&gt;10,"No",IF(G173&lt;-10,"No","Yes")))</f>
        <v>N/A</v>
      </c>
      <c r="I173" s="12">
        <v>1.6220000000000001</v>
      </c>
      <c r="J173" s="12">
        <v>-1.96</v>
      </c>
      <c r="K173" s="44" t="s">
        <v>732</v>
      </c>
      <c r="L173" s="9" t="str">
        <f t="shared" si="61"/>
        <v>Yes</v>
      </c>
    </row>
    <row r="174" spans="1:12" x14ac:dyDescent="0.2">
      <c r="A174" s="4" t="s">
        <v>432</v>
      </c>
      <c r="B174" s="34" t="s">
        <v>217</v>
      </c>
      <c r="C174" s="35">
        <v>203</v>
      </c>
      <c r="D174" s="43" t="str">
        <f>IF($B174="N/A","N/A",IF(C174&gt;10,"No",IF(C174&lt;-10,"No","Yes")))</f>
        <v>N/A</v>
      </c>
      <c r="E174" s="35">
        <v>199</v>
      </c>
      <c r="F174" s="43" t="str">
        <f>IF($B174="N/A","N/A",IF(E174&gt;10,"No",IF(E174&lt;-10,"No","Yes")))</f>
        <v>N/A</v>
      </c>
      <c r="G174" s="35">
        <v>199</v>
      </c>
      <c r="H174" s="43" t="str">
        <f>IF($B174="N/A","N/A",IF(G174&gt;10,"No",IF(G174&lt;-10,"No","Yes")))</f>
        <v>N/A</v>
      </c>
      <c r="I174" s="12">
        <v>-1.97</v>
      </c>
      <c r="J174" s="12">
        <v>0</v>
      </c>
      <c r="K174" s="44" t="s">
        <v>732</v>
      </c>
      <c r="L174" s="9" t="str">
        <f t="shared" si="61"/>
        <v>Yes</v>
      </c>
    </row>
    <row r="175" spans="1:12" x14ac:dyDescent="0.2">
      <c r="A175" s="6" t="s">
        <v>1017</v>
      </c>
      <c r="B175" s="34" t="s">
        <v>217</v>
      </c>
      <c r="C175" s="35">
        <v>12732</v>
      </c>
      <c r="D175" s="43" t="str">
        <f t="shared" si="58"/>
        <v>N/A</v>
      </c>
      <c r="E175" s="35">
        <v>11491</v>
      </c>
      <c r="F175" s="43" t="str">
        <f t="shared" si="59"/>
        <v>N/A</v>
      </c>
      <c r="G175" s="35">
        <v>11806</v>
      </c>
      <c r="H175" s="43" t="str">
        <f t="shared" si="60"/>
        <v>N/A</v>
      </c>
      <c r="I175" s="12">
        <v>-9.75</v>
      </c>
      <c r="J175" s="12">
        <v>2.7410000000000001</v>
      </c>
      <c r="K175" s="44" t="s">
        <v>732</v>
      </c>
      <c r="L175" s="9" t="str">
        <f t="shared" si="61"/>
        <v>Yes</v>
      </c>
    </row>
    <row r="176" spans="1:12" x14ac:dyDescent="0.2">
      <c r="A176" s="4" t="s">
        <v>1018</v>
      </c>
      <c r="B176" s="34" t="s">
        <v>217</v>
      </c>
      <c r="C176" s="35">
        <v>7151</v>
      </c>
      <c r="D176" s="43" t="str">
        <f>IF($B176="N/A","N/A",IF(C176&gt;10,"No",IF(C176&lt;-10,"No","Yes")))</f>
        <v>N/A</v>
      </c>
      <c r="E176" s="35">
        <v>6418</v>
      </c>
      <c r="F176" s="43" t="str">
        <f>IF($B176="N/A","N/A",IF(E176&gt;10,"No",IF(E176&lt;-10,"No","Yes")))</f>
        <v>N/A</v>
      </c>
      <c r="G176" s="35">
        <v>6486</v>
      </c>
      <c r="H176" s="43" t="str">
        <f>IF($B176="N/A","N/A",IF(G176&gt;10,"No",IF(G176&lt;-10,"No","Yes")))</f>
        <v>N/A</v>
      </c>
      <c r="I176" s="12">
        <v>-10.3</v>
      </c>
      <c r="J176" s="12">
        <v>1.06</v>
      </c>
      <c r="K176" s="44" t="s">
        <v>732</v>
      </c>
      <c r="L176" s="9" t="str">
        <f t="shared" si="61"/>
        <v>Yes</v>
      </c>
    </row>
    <row r="177" spans="1:12" x14ac:dyDescent="0.2">
      <c r="A177" s="4" t="s">
        <v>1019</v>
      </c>
      <c r="B177" s="34" t="s">
        <v>217</v>
      </c>
      <c r="C177" s="35">
        <v>145</v>
      </c>
      <c r="D177" s="43" t="str">
        <f>IF($B177="N/A","N/A",IF(C177&gt;10,"No",IF(C177&lt;-10,"No","Yes")))</f>
        <v>N/A</v>
      </c>
      <c r="E177" s="35">
        <v>113</v>
      </c>
      <c r="F177" s="43" t="str">
        <f>IF($B177="N/A","N/A",IF(E177&gt;10,"No",IF(E177&lt;-10,"No","Yes")))</f>
        <v>N/A</v>
      </c>
      <c r="G177" s="35">
        <v>132</v>
      </c>
      <c r="H177" s="43" t="str">
        <f>IF($B177="N/A","N/A",IF(G177&gt;10,"No",IF(G177&lt;-10,"No","Yes")))</f>
        <v>N/A</v>
      </c>
      <c r="I177" s="12">
        <v>-22.1</v>
      </c>
      <c r="J177" s="12">
        <v>16.809999999999999</v>
      </c>
      <c r="K177" s="44" t="s">
        <v>732</v>
      </c>
      <c r="L177" s="9" t="str">
        <f t="shared" si="61"/>
        <v>Yes</v>
      </c>
    </row>
    <row r="178" spans="1:12" ht="25.5" x14ac:dyDescent="0.2">
      <c r="A178" s="4" t="s">
        <v>1020</v>
      </c>
      <c r="B178" s="34" t="s">
        <v>217</v>
      </c>
      <c r="C178" s="35">
        <v>3934</v>
      </c>
      <c r="D178" s="43" t="str">
        <f>IF($B178="N/A","N/A",IF(C178&gt;10,"No",IF(C178&lt;-10,"No","Yes")))</f>
        <v>N/A</v>
      </c>
      <c r="E178" s="35">
        <v>3586</v>
      </c>
      <c r="F178" s="43" t="str">
        <f>IF($B178="N/A","N/A",IF(E178&gt;10,"No",IF(E178&lt;-10,"No","Yes")))</f>
        <v>N/A</v>
      </c>
      <c r="G178" s="35">
        <v>3803</v>
      </c>
      <c r="H178" s="43" t="str">
        <f>IF($B178="N/A","N/A",IF(G178&gt;10,"No",IF(G178&lt;-10,"No","Yes")))</f>
        <v>N/A</v>
      </c>
      <c r="I178" s="12">
        <v>-8.85</v>
      </c>
      <c r="J178" s="12">
        <v>6.0510000000000002</v>
      </c>
      <c r="K178" s="44" t="s">
        <v>732</v>
      </c>
      <c r="L178" s="9" t="str">
        <f t="shared" si="61"/>
        <v>Yes</v>
      </c>
    </row>
    <row r="179" spans="1:12" ht="25.5" x14ac:dyDescent="0.2">
      <c r="A179" s="4" t="s">
        <v>1021</v>
      </c>
      <c r="B179" s="34" t="s">
        <v>217</v>
      </c>
      <c r="C179" s="35">
        <v>1492</v>
      </c>
      <c r="D179" s="43" t="str">
        <f>IF($B179="N/A","N/A",IF(C179&gt;10,"No",IF(C179&lt;-10,"No","Yes")))</f>
        <v>N/A</v>
      </c>
      <c r="E179" s="35">
        <v>1366</v>
      </c>
      <c r="F179" s="43" t="str">
        <f>IF($B179="N/A","N/A",IF(E179&gt;10,"No",IF(E179&lt;-10,"No","Yes")))</f>
        <v>N/A</v>
      </c>
      <c r="G179" s="35">
        <v>1378</v>
      </c>
      <c r="H179" s="43" t="str">
        <f>IF($B179="N/A","N/A",IF(G179&gt;10,"No",IF(G179&lt;-10,"No","Yes")))</f>
        <v>N/A</v>
      </c>
      <c r="I179" s="12">
        <v>-8.4499999999999993</v>
      </c>
      <c r="J179" s="12">
        <v>0.87849999999999995</v>
      </c>
      <c r="K179" s="44" t="s">
        <v>732</v>
      </c>
      <c r="L179" s="9" t="str">
        <f t="shared" si="61"/>
        <v>Yes</v>
      </c>
    </row>
    <row r="180" spans="1:12" ht="25.5" x14ac:dyDescent="0.2">
      <c r="A180" s="4" t="s">
        <v>1022</v>
      </c>
      <c r="B180" s="34" t="s">
        <v>217</v>
      </c>
      <c r="C180" s="35">
        <v>11</v>
      </c>
      <c r="D180" s="43" t="str">
        <f>IF($B180="N/A","N/A",IF(C180&gt;10,"No",IF(C180&lt;-10,"No","Yes")))</f>
        <v>N/A</v>
      </c>
      <c r="E180" s="35">
        <v>11</v>
      </c>
      <c r="F180" s="43" t="str">
        <f>IF($B180="N/A","N/A",IF(E180&gt;10,"No",IF(E180&lt;-10,"No","Yes")))</f>
        <v>N/A</v>
      </c>
      <c r="G180" s="35">
        <v>11</v>
      </c>
      <c r="H180" s="43" t="str">
        <f>IF($B180="N/A","N/A",IF(G180&gt;10,"No",IF(G180&lt;-10,"No","Yes")))</f>
        <v>N/A</v>
      </c>
      <c r="I180" s="12">
        <v>-20</v>
      </c>
      <c r="J180" s="12">
        <v>-12.5</v>
      </c>
      <c r="K180" s="44" t="s">
        <v>732</v>
      </c>
      <c r="L180" s="9" t="str">
        <f t="shared" si="61"/>
        <v>Yes</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865</v>
      </c>
      <c r="D187" s="11" t="str">
        <f t="shared" si="58"/>
        <v>N/A</v>
      </c>
      <c r="E187" s="1">
        <v>933</v>
      </c>
      <c r="F187" s="11" t="str">
        <f t="shared" si="59"/>
        <v>N/A</v>
      </c>
      <c r="G187" s="1">
        <v>1006</v>
      </c>
      <c r="H187" s="11" t="str">
        <f t="shared" si="60"/>
        <v>N/A</v>
      </c>
      <c r="I187" s="56">
        <v>7.8609999999999998</v>
      </c>
      <c r="J187" s="56">
        <v>7.8239999999999998</v>
      </c>
      <c r="K187" s="47" t="s">
        <v>732</v>
      </c>
      <c r="L187" s="11" t="str">
        <f t="shared" si="61"/>
        <v>Yes</v>
      </c>
    </row>
    <row r="188" spans="1:12" x14ac:dyDescent="0.2">
      <c r="A188" s="4" t="s">
        <v>1030</v>
      </c>
      <c r="B188" s="34" t="s">
        <v>217</v>
      </c>
      <c r="C188" s="35">
        <v>11</v>
      </c>
      <c r="D188" s="43" t="str">
        <f t="shared" si="58"/>
        <v>N/A</v>
      </c>
      <c r="E188" s="35">
        <v>11</v>
      </c>
      <c r="F188" s="43" t="str">
        <f t="shared" si="59"/>
        <v>N/A</v>
      </c>
      <c r="G188" s="35">
        <v>11</v>
      </c>
      <c r="H188" s="43" t="str">
        <f t="shared" si="60"/>
        <v>N/A</v>
      </c>
      <c r="I188" s="12">
        <v>0</v>
      </c>
      <c r="J188" s="12">
        <v>100</v>
      </c>
      <c r="K188" s="44" t="s">
        <v>732</v>
      </c>
      <c r="L188" s="9" t="str">
        <f t="shared" si="61"/>
        <v>No</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587</v>
      </c>
      <c r="D190" s="43" t="str">
        <f t="shared" si="58"/>
        <v>N/A</v>
      </c>
      <c r="E190" s="35">
        <v>634</v>
      </c>
      <c r="F190" s="43" t="str">
        <f t="shared" si="59"/>
        <v>N/A</v>
      </c>
      <c r="G190" s="35">
        <v>701</v>
      </c>
      <c r="H190" s="43" t="str">
        <f t="shared" si="60"/>
        <v>N/A</v>
      </c>
      <c r="I190" s="12">
        <v>8.0069999999999997</v>
      </c>
      <c r="J190" s="12">
        <v>10.57</v>
      </c>
      <c r="K190" s="44" t="s">
        <v>732</v>
      </c>
      <c r="L190" s="9" t="str">
        <f t="shared" si="61"/>
        <v>Yes</v>
      </c>
    </row>
    <row r="191" spans="1:12" ht="25.5" x14ac:dyDescent="0.2">
      <c r="A191" s="4" t="s">
        <v>1033</v>
      </c>
      <c r="B191" s="34" t="s">
        <v>217</v>
      </c>
      <c r="C191" s="35">
        <v>276</v>
      </c>
      <c r="D191" s="43" t="str">
        <f t="shared" si="58"/>
        <v>N/A</v>
      </c>
      <c r="E191" s="35">
        <v>298</v>
      </c>
      <c r="F191" s="43" t="str">
        <f t="shared" si="59"/>
        <v>N/A</v>
      </c>
      <c r="G191" s="35">
        <v>302</v>
      </c>
      <c r="H191" s="43" t="str">
        <f t="shared" si="60"/>
        <v>N/A</v>
      </c>
      <c r="I191" s="12">
        <v>7.9710000000000001</v>
      </c>
      <c r="J191" s="12">
        <v>1.3420000000000001</v>
      </c>
      <c r="K191" s="44" t="s">
        <v>732</v>
      </c>
      <c r="L191" s="9" t="str">
        <f t="shared" si="61"/>
        <v>Yes</v>
      </c>
    </row>
    <row r="192" spans="1:12" ht="25.5" x14ac:dyDescent="0.2">
      <c r="A192" s="4" t="s">
        <v>1034</v>
      </c>
      <c r="B192" s="34" t="s">
        <v>217</v>
      </c>
      <c r="C192" s="35">
        <v>11</v>
      </c>
      <c r="D192" s="43" t="str">
        <f t="shared" si="58"/>
        <v>N/A</v>
      </c>
      <c r="E192" s="35">
        <v>0</v>
      </c>
      <c r="F192" s="43" t="str">
        <f t="shared" si="59"/>
        <v>N/A</v>
      </c>
      <c r="G192" s="35">
        <v>11</v>
      </c>
      <c r="H192" s="43" t="str">
        <f t="shared" si="60"/>
        <v>N/A</v>
      </c>
      <c r="I192" s="12">
        <v>-100</v>
      </c>
      <c r="J192" s="12" t="s">
        <v>1743</v>
      </c>
      <c r="K192" s="44" t="s">
        <v>732</v>
      </c>
      <c r="L192" s="9" t="str">
        <f t="shared" si="61"/>
        <v>N/A</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11212</v>
      </c>
      <c r="D205" s="11" t="str">
        <f t="shared" si="58"/>
        <v>N/A</v>
      </c>
      <c r="E205" s="1">
        <v>11619</v>
      </c>
      <c r="F205" s="11" t="str">
        <f t="shared" si="59"/>
        <v>N/A</v>
      </c>
      <c r="G205" s="1">
        <v>11405</v>
      </c>
      <c r="H205" s="11" t="str">
        <f t="shared" si="60"/>
        <v>N/A</v>
      </c>
      <c r="I205" s="56">
        <v>3.63</v>
      </c>
      <c r="J205" s="56">
        <v>-1.84</v>
      </c>
      <c r="K205" s="47" t="s">
        <v>732</v>
      </c>
      <c r="L205" s="11" t="str">
        <f t="shared" si="61"/>
        <v>Yes</v>
      </c>
    </row>
    <row r="206" spans="1:12" x14ac:dyDescent="0.2">
      <c r="A206" s="4" t="s">
        <v>1048</v>
      </c>
      <c r="B206" s="34" t="s">
        <v>217</v>
      </c>
      <c r="C206" s="35">
        <v>26</v>
      </c>
      <c r="D206" s="43" t="str">
        <f t="shared" si="58"/>
        <v>N/A</v>
      </c>
      <c r="E206" s="35">
        <v>38</v>
      </c>
      <c r="F206" s="43" t="str">
        <f t="shared" si="59"/>
        <v>N/A</v>
      </c>
      <c r="G206" s="35">
        <v>41</v>
      </c>
      <c r="H206" s="43" t="str">
        <f t="shared" si="60"/>
        <v>N/A</v>
      </c>
      <c r="I206" s="12">
        <v>46.15</v>
      </c>
      <c r="J206" s="12">
        <v>7.8949999999999996</v>
      </c>
      <c r="K206" s="44" t="s">
        <v>732</v>
      </c>
      <c r="L206" s="9" t="str">
        <f t="shared" si="61"/>
        <v>Yes</v>
      </c>
    </row>
    <row r="207" spans="1:12" x14ac:dyDescent="0.2">
      <c r="A207" s="4" t="s">
        <v>1049</v>
      </c>
      <c r="B207" s="34" t="s">
        <v>217</v>
      </c>
      <c r="C207" s="35">
        <v>11</v>
      </c>
      <c r="D207" s="43" t="str">
        <f t="shared" si="58"/>
        <v>N/A</v>
      </c>
      <c r="E207" s="35">
        <v>11</v>
      </c>
      <c r="F207" s="43" t="str">
        <f t="shared" si="59"/>
        <v>N/A</v>
      </c>
      <c r="G207" s="35">
        <v>11</v>
      </c>
      <c r="H207" s="43" t="str">
        <f t="shared" si="60"/>
        <v>N/A</v>
      </c>
      <c r="I207" s="12">
        <v>-33.299999999999997</v>
      </c>
      <c r="J207" s="12">
        <v>0</v>
      </c>
      <c r="K207" s="44" t="s">
        <v>732</v>
      </c>
      <c r="L207" s="9" t="str">
        <f t="shared" si="61"/>
        <v>Yes</v>
      </c>
    </row>
    <row r="208" spans="1:12" ht="25.5" x14ac:dyDescent="0.2">
      <c r="A208" s="4" t="s">
        <v>1050</v>
      </c>
      <c r="B208" s="34" t="s">
        <v>217</v>
      </c>
      <c r="C208" s="35">
        <v>5735</v>
      </c>
      <c r="D208" s="43" t="str">
        <f t="shared" si="58"/>
        <v>N/A</v>
      </c>
      <c r="E208" s="35">
        <v>6059</v>
      </c>
      <c r="F208" s="43" t="str">
        <f t="shared" si="59"/>
        <v>N/A</v>
      </c>
      <c r="G208" s="35">
        <v>6124</v>
      </c>
      <c r="H208" s="43" t="str">
        <f t="shared" si="60"/>
        <v>N/A</v>
      </c>
      <c r="I208" s="12">
        <v>5.65</v>
      </c>
      <c r="J208" s="12">
        <v>1.073</v>
      </c>
      <c r="K208" s="44" t="s">
        <v>732</v>
      </c>
      <c r="L208" s="9" t="str">
        <f t="shared" si="61"/>
        <v>Yes</v>
      </c>
    </row>
    <row r="209" spans="1:12" ht="25.5" x14ac:dyDescent="0.2">
      <c r="A209" s="4" t="s">
        <v>1051</v>
      </c>
      <c r="B209" s="34" t="s">
        <v>217</v>
      </c>
      <c r="C209" s="35">
        <v>5403</v>
      </c>
      <c r="D209" s="43" t="str">
        <f t="shared" si="58"/>
        <v>N/A</v>
      </c>
      <c r="E209" s="35">
        <v>5483</v>
      </c>
      <c r="F209" s="43" t="str">
        <f t="shared" si="59"/>
        <v>N/A</v>
      </c>
      <c r="G209" s="35">
        <v>5221</v>
      </c>
      <c r="H209" s="43" t="str">
        <f t="shared" si="60"/>
        <v>N/A</v>
      </c>
      <c r="I209" s="12">
        <v>1.4810000000000001</v>
      </c>
      <c r="J209" s="12">
        <v>-4.78</v>
      </c>
      <c r="K209" s="44" t="s">
        <v>732</v>
      </c>
      <c r="L209" s="9" t="str">
        <f t="shared" si="61"/>
        <v>Yes</v>
      </c>
    </row>
    <row r="210" spans="1:12" ht="25.5" x14ac:dyDescent="0.2">
      <c r="A210" s="4" t="s">
        <v>1052</v>
      </c>
      <c r="B210" s="34" t="s">
        <v>217</v>
      </c>
      <c r="C210" s="35">
        <v>45</v>
      </c>
      <c r="D210" s="43" t="str">
        <f t="shared" si="58"/>
        <v>N/A</v>
      </c>
      <c r="E210" s="35">
        <v>37</v>
      </c>
      <c r="F210" s="43" t="str">
        <f t="shared" si="59"/>
        <v>N/A</v>
      </c>
      <c r="G210" s="35">
        <v>17</v>
      </c>
      <c r="H210" s="43" t="str">
        <f t="shared" si="60"/>
        <v>N/A</v>
      </c>
      <c r="I210" s="12">
        <v>-17.8</v>
      </c>
      <c r="J210" s="12">
        <v>-54.1</v>
      </c>
      <c r="K210" s="44" t="s">
        <v>732</v>
      </c>
      <c r="L210" s="9" t="str">
        <f t="shared" si="61"/>
        <v>No</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997</v>
      </c>
      <c r="D217" s="43" t="str">
        <f t="shared" si="58"/>
        <v>N/A</v>
      </c>
      <c r="E217" s="35">
        <v>1157</v>
      </c>
      <c r="F217" s="43" t="str">
        <f t="shared" si="59"/>
        <v>N/A</v>
      </c>
      <c r="G217" s="35">
        <v>1264</v>
      </c>
      <c r="H217" s="43" t="str">
        <f t="shared" si="60"/>
        <v>N/A</v>
      </c>
      <c r="I217" s="12">
        <v>16.05</v>
      </c>
      <c r="J217" s="12">
        <v>9.2479999999999993</v>
      </c>
      <c r="K217" s="44" t="s">
        <v>732</v>
      </c>
      <c r="L217" s="9" t="str">
        <f t="shared" si="61"/>
        <v>Yes</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11</v>
      </c>
      <c r="D220" s="43" t="str">
        <f t="shared" si="58"/>
        <v>N/A</v>
      </c>
      <c r="E220" s="35">
        <v>11</v>
      </c>
      <c r="F220" s="43" t="str">
        <f t="shared" si="59"/>
        <v>N/A</v>
      </c>
      <c r="G220" s="35">
        <v>11</v>
      </c>
      <c r="H220" s="43" t="str">
        <f t="shared" si="60"/>
        <v>N/A</v>
      </c>
      <c r="I220" s="12">
        <v>-16.7</v>
      </c>
      <c r="J220" s="12">
        <v>20</v>
      </c>
      <c r="K220" s="44" t="s">
        <v>732</v>
      </c>
      <c r="L220" s="9" t="str">
        <f t="shared" si="61"/>
        <v>Yes</v>
      </c>
    </row>
    <row r="221" spans="1:12" ht="25.5" x14ac:dyDescent="0.2">
      <c r="A221" s="4" t="s">
        <v>1063</v>
      </c>
      <c r="B221" s="34" t="s">
        <v>217</v>
      </c>
      <c r="C221" s="35">
        <v>844</v>
      </c>
      <c r="D221" s="43" t="str">
        <f t="shared" si="58"/>
        <v>N/A</v>
      </c>
      <c r="E221" s="35">
        <v>998</v>
      </c>
      <c r="F221" s="43" t="str">
        <f t="shared" si="59"/>
        <v>N/A</v>
      </c>
      <c r="G221" s="35">
        <v>1084</v>
      </c>
      <c r="H221" s="43" t="str">
        <f t="shared" si="60"/>
        <v>N/A</v>
      </c>
      <c r="I221" s="12">
        <v>18.25</v>
      </c>
      <c r="J221" s="12">
        <v>8.6170000000000009</v>
      </c>
      <c r="K221" s="44" t="s">
        <v>732</v>
      </c>
      <c r="L221" s="9" t="str">
        <f t="shared" si="61"/>
        <v>Yes</v>
      </c>
    </row>
    <row r="222" spans="1:12" ht="25.5" x14ac:dyDescent="0.2">
      <c r="A222" s="4" t="s">
        <v>1064</v>
      </c>
      <c r="B222" s="34" t="s">
        <v>217</v>
      </c>
      <c r="C222" s="35">
        <v>147</v>
      </c>
      <c r="D222" s="43" t="str">
        <f t="shared" si="58"/>
        <v>N/A</v>
      </c>
      <c r="E222" s="35">
        <v>154</v>
      </c>
      <c r="F222" s="43" t="str">
        <f t="shared" si="59"/>
        <v>N/A</v>
      </c>
      <c r="G222" s="35">
        <v>174</v>
      </c>
      <c r="H222" s="43" t="str">
        <f t="shared" si="60"/>
        <v>N/A</v>
      </c>
      <c r="I222" s="12">
        <v>4.7619999999999996</v>
      </c>
      <c r="J222" s="12">
        <v>12.99</v>
      </c>
      <c r="K222" s="44" t="s">
        <v>732</v>
      </c>
      <c r="L222" s="9" t="str">
        <f t="shared" si="61"/>
        <v>Yes</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8.1880182903000005</v>
      </c>
      <c r="D235" s="43" t="str">
        <f>IF($B235="N/A","N/A",IF(C235&lt;15,"Yes","No"))</f>
        <v>Yes</v>
      </c>
      <c r="E235" s="8">
        <v>8.7341269840999995</v>
      </c>
      <c r="F235" s="43" t="str">
        <f>IF($B235="N/A","N/A",IF(E235&lt;15,"Yes","No"))</f>
        <v>Yes</v>
      </c>
      <c r="G235" s="8">
        <v>6.8089949373999996</v>
      </c>
      <c r="H235" s="43" t="str">
        <f>IF($B235="N/A","N/A",IF(G235&lt;15,"Yes","No"))</f>
        <v>Yes</v>
      </c>
      <c r="I235" s="12">
        <v>6.67</v>
      </c>
      <c r="J235" s="12">
        <v>-22</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19320</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0.1222493888</v>
      </c>
      <c r="D237" s="43" t="str">
        <f>IF($B237="N/A","N/A",IF(C237&lt;10,"Yes","No"))</f>
        <v>Yes</v>
      </c>
      <c r="E237" s="8">
        <v>4.3478261000000004E-3</v>
      </c>
      <c r="F237" s="43" t="str">
        <f>IF($B237="N/A","N/A",IF(E237&lt;10,"Yes","No"))</f>
        <v>Yes</v>
      </c>
      <c r="G237" s="8">
        <v>44.861375563000003</v>
      </c>
      <c r="H237" s="43" t="str">
        <f>IF($B237="N/A","N/A",IF(G237&lt;10,"Yes","No"))</f>
        <v>No</v>
      </c>
      <c r="I237" s="12">
        <v>-96.4</v>
      </c>
      <c r="J237" s="12">
        <v>1030000</v>
      </c>
      <c r="K237" s="44" t="s">
        <v>732</v>
      </c>
      <c r="L237" s="9" t="str">
        <f t="shared" si="63"/>
        <v>No</v>
      </c>
    </row>
    <row r="238" spans="1:12" x14ac:dyDescent="0.2">
      <c r="A238" s="2" t="s">
        <v>72</v>
      </c>
      <c r="B238" s="34" t="s">
        <v>217</v>
      </c>
      <c r="C238" s="8">
        <v>0.76338835930000004</v>
      </c>
      <c r="D238" s="43" t="str">
        <f t="shared" si="58"/>
        <v>N/A</v>
      </c>
      <c r="E238" s="8">
        <v>0.70634920629999998</v>
      </c>
      <c r="F238" s="43" t="str">
        <f t="shared" si="59"/>
        <v>N/A</v>
      </c>
      <c r="G238" s="8">
        <v>0.85553942149999995</v>
      </c>
      <c r="H238" s="43" t="str">
        <f>IF($B238="N/A","N/A",IF(G238&gt;10,"No",IF(G238&lt;-10,"No","Yes")))</f>
        <v>N/A</v>
      </c>
      <c r="I238" s="12">
        <v>-7.47</v>
      </c>
      <c r="J238" s="12">
        <v>21.12</v>
      </c>
      <c r="K238" s="44" t="s">
        <v>732</v>
      </c>
      <c r="L238" s="9" t="str">
        <f t="shared" si="63"/>
        <v>Yes</v>
      </c>
    </row>
    <row r="239" spans="1:12" ht="25.5" x14ac:dyDescent="0.2">
      <c r="A239" s="16" t="s">
        <v>1080</v>
      </c>
      <c r="B239" s="34" t="s">
        <v>293</v>
      </c>
      <c r="C239" s="9">
        <v>7.5525071689000001</v>
      </c>
      <c r="D239" s="43" t="str">
        <f>IF($B239="N/A","N/A",IF(C239&lt;15,"Yes","No"))</f>
        <v>Yes</v>
      </c>
      <c r="E239" s="9">
        <v>8.0595238094999999</v>
      </c>
      <c r="F239" s="43" t="str">
        <f>IF($B239="N/A","N/A",IF(E239&lt;15,"Yes","No"))</f>
        <v>Yes</v>
      </c>
      <c r="G239" s="9">
        <v>6.3262823279999996</v>
      </c>
      <c r="H239" s="43" t="str">
        <f>IF($B239="N/A","N/A",IF(G239&lt;15,"Yes","No"))</f>
        <v>Yes</v>
      </c>
      <c r="I239" s="12">
        <v>6.7130000000000001</v>
      </c>
      <c r="J239" s="12">
        <v>-21.5</v>
      </c>
      <c r="K239" s="44" t="s">
        <v>732</v>
      </c>
      <c r="L239" s="9" t="str">
        <f t="shared" si="63"/>
        <v>Yes</v>
      </c>
    </row>
    <row r="240" spans="1:12" ht="25.5" x14ac:dyDescent="0.2">
      <c r="A240" s="16" t="s">
        <v>156</v>
      </c>
      <c r="B240" s="34" t="s">
        <v>217</v>
      </c>
      <c r="C240" s="35">
        <v>5002</v>
      </c>
      <c r="D240" s="43" t="str">
        <f>IF($B240="N/A","N/A",IF(C240&gt;10,"No",IF(C240&lt;-10,"No","Yes")))</f>
        <v>N/A</v>
      </c>
      <c r="E240" s="35">
        <v>1864</v>
      </c>
      <c r="F240" s="43" t="str">
        <f>IF($B240="N/A","N/A",IF(E240&gt;10,"No",IF(E240&lt;-10,"No","Yes")))</f>
        <v>N/A</v>
      </c>
      <c r="G240" s="35">
        <v>1690</v>
      </c>
      <c r="H240" s="43" t="str">
        <f>IF($B240="N/A","N/A",IF(G240&gt;10,"No",IF(G240&lt;-10,"No","Yes")))</f>
        <v>N/A</v>
      </c>
      <c r="I240" s="12">
        <v>-62.7</v>
      </c>
      <c r="J240" s="12">
        <v>-9.33</v>
      </c>
      <c r="K240" s="44" t="s">
        <v>732</v>
      </c>
      <c r="L240" s="9" t="str">
        <f>IF(J240="Div by 0", "N/A", IF(K240="N/A","N/A", IF(J240&gt;VALUE(MID(K240,1,2)), "No", IF(J240&lt;-1*VALUE(MID(K240,1,2)), "No", "Yes"))))</f>
        <v>Yes</v>
      </c>
    </row>
    <row r="241" spans="1:12" x14ac:dyDescent="0.2">
      <c r="A241" s="16" t="s">
        <v>1081</v>
      </c>
      <c r="B241" s="34" t="s">
        <v>217</v>
      </c>
      <c r="C241" s="35">
        <v>23722</v>
      </c>
      <c r="D241" s="43" t="str">
        <f t="shared" ref="D241" si="67">IF($B241="N/A","N/A",IF(C241&gt;10,"No",IF(C241&lt;-10,"No","Yes")))</f>
        <v>N/A</v>
      </c>
      <c r="E241" s="35">
        <v>23000</v>
      </c>
      <c r="F241" s="43" t="str">
        <f t="shared" ref="F241" si="68">IF($B241="N/A","N/A",IF(E241&gt;10,"No",IF(E241&lt;-10,"No","Yes")))</f>
        <v>N/A</v>
      </c>
      <c r="G241" s="35">
        <v>43066</v>
      </c>
      <c r="H241" s="43" t="str">
        <f>IF($B241="N/A","N/A",IF(G241&gt;10,"No",IF(G241&lt;-10,"No","Yes")))</f>
        <v>N/A</v>
      </c>
      <c r="I241" s="12">
        <v>-3.04</v>
      </c>
      <c r="J241" s="12">
        <v>87.24</v>
      </c>
      <c r="K241" s="44" t="s">
        <v>732</v>
      </c>
      <c r="L241" s="9" t="str">
        <f>IF(J241="Div by 0", "N/A", IF(OR(J241="N/A",K241="N/A"),"N/A", IF(J241&gt;VALUE(MID(K241,1,2)), "No", IF(J241&lt;-1*VALUE(MID(K241,1,2)), "No", "Yes"))))</f>
        <v>No</v>
      </c>
    </row>
    <row r="242" spans="1:12" x14ac:dyDescent="0.2">
      <c r="A242" s="6" t="s">
        <v>1082</v>
      </c>
      <c r="B242" s="34" t="s">
        <v>217</v>
      </c>
      <c r="C242" s="35">
        <v>0</v>
      </c>
      <c r="D242" s="43" t="str">
        <f>IF($B242="N/A","N/A",IF(C242&gt;10,"No",IF(C242&lt;-10,"No","Yes")))</f>
        <v>N/A</v>
      </c>
      <c r="E242" s="35">
        <v>0</v>
      </c>
      <c r="F242" s="43" t="str">
        <f>IF($B242="N/A","N/A",IF(E242&gt;10,"No",IF(E242&lt;-10,"No","Yes")))</f>
        <v>N/A</v>
      </c>
      <c r="G242" s="35">
        <v>0</v>
      </c>
      <c r="H242" s="43" t="str">
        <f>IF($B242="N/A","N/A",IF(G242&gt;10,"No",IF(G242&lt;-10,"No","Yes")))</f>
        <v>N/A</v>
      </c>
      <c r="I242" s="12" t="s">
        <v>1743</v>
      </c>
      <c r="J242" s="12" t="s">
        <v>1743</v>
      </c>
      <c r="K242" s="44" t="s">
        <v>732</v>
      </c>
      <c r="L242" s="9" t="str">
        <f t="shared" ref="L242:L275" si="69">IF(J242="Div by 0", "N/A", IF(K242="N/A","N/A", IF(J242&gt;VALUE(MID(K242,1,2)), "No", IF(J242&lt;-1*VALUE(MID(K242,1,2)), "No", "Yes"))))</f>
        <v>N/A</v>
      </c>
    </row>
    <row r="243" spans="1:12" x14ac:dyDescent="0.2">
      <c r="A243" s="2" t="s">
        <v>1083</v>
      </c>
      <c r="B243" s="34" t="s">
        <v>217</v>
      </c>
      <c r="C243" s="8">
        <v>0</v>
      </c>
      <c r="D243" s="43" t="str">
        <f>IF($B243="N/A","N/A",IF(C243&gt;10,"No",IF(C243&lt;-10,"No","Yes")))</f>
        <v>N/A</v>
      </c>
      <c r="E243" s="8">
        <v>0</v>
      </c>
      <c r="F243" s="43" t="str">
        <f>IF($B243="N/A","N/A",IF(E243&gt;10,"No",IF(E243&lt;-10,"No","Yes")))</f>
        <v>N/A</v>
      </c>
      <c r="G243" s="8">
        <v>0</v>
      </c>
      <c r="H243" s="43" t="str">
        <f>IF($B243="N/A","N/A",IF(G243&gt;10,"No",IF(G243&lt;-10,"No","Yes")))</f>
        <v>N/A</v>
      </c>
      <c r="I243" s="12" t="s">
        <v>1743</v>
      </c>
      <c r="J243" s="12" t="s">
        <v>1743</v>
      </c>
      <c r="K243" s="44" t="s">
        <v>732</v>
      </c>
      <c r="L243" s="9" t="str">
        <f t="shared" si="69"/>
        <v>N/A</v>
      </c>
    </row>
    <row r="244" spans="1:12" x14ac:dyDescent="0.2">
      <c r="A244" s="2" t="s">
        <v>1084</v>
      </c>
      <c r="B244" s="34" t="s">
        <v>217</v>
      </c>
      <c r="C244" s="8">
        <v>0</v>
      </c>
      <c r="D244" s="43" t="str">
        <f>IF($B244="N/A","N/A",IF(C244&gt;10,"No",IF(C244&lt;-10,"No","Yes")))</f>
        <v>N/A</v>
      </c>
      <c r="E244" s="8">
        <v>0</v>
      </c>
      <c r="F244" s="43" t="str">
        <f>IF($B244="N/A","N/A",IF(E244&gt;10,"No",IF(E244&lt;-10,"No","Yes")))</f>
        <v>N/A</v>
      </c>
      <c r="G244" s="8">
        <v>0</v>
      </c>
      <c r="H244" s="43" t="str">
        <f>IF($B244="N/A","N/A",IF(G244&gt;10,"No",IF(G244&lt;-10,"No","Yes")))</f>
        <v>N/A</v>
      </c>
      <c r="I244" s="12" t="s">
        <v>1743</v>
      </c>
      <c r="J244" s="12" t="s">
        <v>1743</v>
      </c>
      <c r="K244" s="44" t="s">
        <v>732</v>
      </c>
      <c r="L244" s="9" t="str">
        <f t="shared" si="69"/>
        <v>N/A</v>
      </c>
    </row>
    <row r="245" spans="1:12" x14ac:dyDescent="0.2">
      <c r="A245" s="2" t="s">
        <v>1085</v>
      </c>
      <c r="B245" s="34" t="s">
        <v>217</v>
      </c>
      <c r="C245" s="8">
        <v>0</v>
      </c>
      <c r="D245" s="43" t="str">
        <f t="shared" ref="D245:D273" si="70">IF($B245="N/A","N/A",IF(C245&gt;10,"No",IF(C245&lt;-10,"No","Yes")))</f>
        <v>N/A</v>
      </c>
      <c r="E245" s="8">
        <v>0</v>
      </c>
      <c r="F245" s="43" t="str">
        <f t="shared" ref="F245:F273" si="71">IF($B245="N/A","N/A",IF(E245&gt;10,"No",IF(E245&lt;-10,"No","Yes")))</f>
        <v>N/A</v>
      </c>
      <c r="G245" s="8">
        <v>0</v>
      </c>
      <c r="H245" s="43" t="str">
        <f t="shared" ref="H245:H273" si="72">IF($B245="N/A","N/A",IF(G245&gt;10,"No",IF(G245&lt;-10,"No","Yes")))</f>
        <v>N/A</v>
      </c>
      <c r="I245" s="12" t="s">
        <v>1743</v>
      </c>
      <c r="J245" s="12" t="s">
        <v>1743</v>
      </c>
      <c r="K245" s="44" t="s">
        <v>732</v>
      </c>
      <c r="L245" s="9" t="str">
        <f t="shared" si="69"/>
        <v>N/A</v>
      </c>
    </row>
    <row r="246" spans="1:12" x14ac:dyDescent="0.2">
      <c r="A246" s="2" t="s">
        <v>1086</v>
      </c>
      <c r="B246" s="34" t="s">
        <v>217</v>
      </c>
      <c r="C246" s="8">
        <v>0</v>
      </c>
      <c r="D246" s="43" t="str">
        <f t="shared" si="70"/>
        <v>N/A</v>
      </c>
      <c r="E246" s="8">
        <v>0</v>
      </c>
      <c r="F246" s="43" t="str">
        <f t="shared" si="71"/>
        <v>N/A</v>
      </c>
      <c r="G246" s="8">
        <v>0</v>
      </c>
      <c r="H246" s="43" t="str">
        <f t="shared" si="72"/>
        <v>N/A</v>
      </c>
      <c r="I246" s="12" t="s">
        <v>1743</v>
      </c>
      <c r="J246" s="12" t="s">
        <v>1743</v>
      </c>
      <c r="K246" s="44" t="s">
        <v>732</v>
      </c>
      <c r="L246" s="9" t="str">
        <f t="shared" si="69"/>
        <v>N/A</v>
      </c>
    </row>
    <row r="247" spans="1:12" x14ac:dyDescent="0.2">
      <c r="A247" s="2" t="s">
        <v>1087</v>
      </c>
      <c r="B247" s="34" t="s">
        <v>217</v>
      </c>
      <c r="C247" s="8" t="s">
        <v>1743</v>
      </c>
      <c r="D247" s="43" t="str">
        <f t="shared" si="70"/>
        <v>N/A</v>
      </c>
      <c r="E247" s="8" t="s">
        <v>1743</v>
      </c>
      <c r="F247" s="43" t="str">
        <f t="shared" si="71"/>
        <v>N/A</v>
      </c>
      <c r="G247" s="8" t="s">
        <v>1743</v>
      </c>
      <c r="H247" s="43" t="str">
        <f t="shared" si="72"/>
        <v>N/A</v>
      </c>
      <c r="I247" s="12" t="s">
        <v>1743</v>
      </c>
      <c r="J247" s="12" t="s">
        <v>1743</v>
      </c>
      <c r="K247" s="44" t="s">
        <v>732</v>
      </c>
      <c r="L247" s="9" t="str">
        <f t="shared" si="69"/>
        <v>N/A</v>
      </c>
    </row>
    <row r="248" spans="1:12" x14ac:dyDescent="0.2">
      <c r="A248" s="6" t="s">
        <v>1088</v>
      </c>
      <c r="B248" s="34" t="s">
        <v>217</v>
      </c>
      <c r="C248" s="35">
        <v>2261</v>
      </c>
      <c r="D248" s="43" t="str">
        <f t="shared" si="70"/>
        <v>N/A</v>
      </c>
      <c r="E248" s="35">
        <v>2021</v>
      </c>
      <c r="F248" s="43" t="str">
        <f t="shared" si="71"/>
        <v>N/A</v>
      </c>
      <c r="G248" s="35">
        <v>0</v>
      </c>
      <c r="H248" s="43" t="str">
        <f t="shared" si="72"/>
        <v>N/A</v>
      </c>
      <c r="I248" s="12">
        <v>-10.6</v>
      </c>
      <c r="J248" s="12">
        <v>-100</v>
      </c>
      <c r="K248" s="44" t="s">
        <v>732</v>
      </c>
      <c r="L248" s="9" t="str">
        <f t="shared" si="69"/>
        <v>No</v>
      </c>
    </row>
    <row r="249" spans="1:12" x14ac:dyDescent="0.2">
      <c r="A249" s="2" t="s">
        <v>1089</v>
      </c>
      <c r="B249" s="34" t="s">
        <v>217</v>
      </c>
      <c r="C249" s="8">
        <v>0.7713750009</v>
      </c>
      <c r="D249" s="43" t="str">
        <f t="shared" si="70"/>
        <v>N/A</v>
      </c>
      <c r="E249" s="8">
        <v>0.68226599259999998</v>
      </c>
      <c r="F249" s="43" t="str">
        <f t="shared" si="71"/>
        <v>N/A</v>
      </c>
      <c r="G249" s="8">
        <v>0</v>
      </c>
      <c r="H249" s="43" t="str">
        <f t="shared" si="72"/>
        <v>N/A</v>
      </c>
      <c r="I249" s="12">
        <v>-11.6</v>
      </c>
      <c r="J249" s="12">
        <v>-100</v>
      </c>
      <c r="K249" s="44" t="s">
        <v>732</v>
      </c>
      <c r="L249" s="9" t="str">
        <f t="shared" si="69"/>
        <v>No</v>
      </c>
    </row>
    <row r="250" spans="1:12" x14ac:dyDescent="0.2">
      <c r="A250" s="2" t="s">
        <v>1090</v>
      </c>
      <c r="B250" s="34" t="s">
        <v>217</v>
      </c>
      <c r="C250" s="8">
        <v>0.38117222579999999</v>
      </c>
      <c r="D250" s="43" t="str">
        <f t="shared" si="70"/>
        <v>N/A</v>
      </c>
      <c r="E250" s="8">
        <v>0.3225220734</v>
      </c>
      <c r="F250" s="43" t="str">
        <f t="shared" si="71"/>
        <v>N/A</v>
      </c>
      <c r="G250" s="8">
        <v>0</v>
      </c>
      <c r="H250" s="43" t="str">
        <f t="shared" si="72"/>
        <v>N/A</v>
      </c>
      <c r="I250" s="12">
        <v>-15.4</v>
      </c>
      <c r="J250" s="12">
        <v>-100</v>
      </c>
      <c r="K250" s="44" t="s">
        <v>732</v>
      </c>
      <c r="L250" s="9" t="str">
        <f t="shared" si="69"/>
        <v>No</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v>4.4228217600000001E-2</v>
      </c>
      <c r="D253" s="43" t="str">
        <f t="shared" si="70"/>
        <v>N/A</v>
      </c>
      <c r="E253" s="8">
        <v>0</v>
      </c>
      <c r="F253" s="43" t="str">
        <f t="shared" si="71"/>
        <v>N/A</v>
      </c>
      <c r="G253" s="8" t="s">
        <v>1743</v>
      </c>
      <c r="H253" s="43" t="str">
        <f t="shared" si="72"/>
        <v>N/A</v>
      </c>
      <c r="I253" s="12">
        <v>-100</v>
      </c>
      <c r="J253" s="12" t="s">
        <v>1743</v>
      </c>
      <c r="K253" s="44" t="s">
        <v>732</v>
      </c>
      <c r="L253" s="9" t="str">
        <f t="shared" si="69"/>
        <v>N/A</v>
      </c>
    </row>
    <row r="254" spans="1:12" x14ac:dyDescent="0.2">
      <c r="A254" s="2" t="s">
        <v>1094</v>
      </c>
      <c r="B254" s="34" t="s">
        <v>217</v>
      </c>
      <c r="C254" s="8">
        <v>100</v>
      </c>
      <c r="D254" s="43" t="str">
        <f t="shared" si="70"/>
        <v>N/A</v>
      </c>
      <c r="E254" s="8">
        <v>100</v>
      </c>
      <c r="F254" s="43" t="str">
        <f t="shared" si="71"/>
        <v>N/A</v>
      </c>
      <c r="G254" s="8" t="s">
        <v>1743</v>
      </c>
      <c r="H254" s="43" t="str">
        <f t="shared" si="72"/>
        <v>N/A</v>
      </c>
      <c r="I254" s="12">
        <v>0</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1</v>
      </c>
      <c r="F274" s="43" t="str">
        <f t="shared" ref="F274:F275" si="74">IF($B274="N/A","N/A",IF(E274&gt;0,"No",IF(E274&lt;0,"No","Yes")))</f>
        <v>No</v>
      </c>
      <c r="G274" s="1">
        <v>0</v>
      </c>
      <c r="H274" s="43" t="str">
        <f t="shared" ref="H274:H275" si="75">IF($B274="N/A","N/A",IF(G274&gt;0,"No",IF(G274&lt;0,"No","Yes")))</f>
        <v>Yes</v>
      </c>
      <c r="I274" s="12" t="s">
        <v>1743</v>
      </c>
      <c r="J274" s="12">
        <v>-100</v>
      </c>
      <c r="K274" s="44" t="s">
        <v>732</v>
      </c>
      <c r="L274" s="9" t="str">
        <f t="shared" si="69"/>
        <v>No</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1687538</v>
      </c>
      <c r="F276" s="11" t="str">
        <f t="shared" ref="F276:F277" si="77">IF($B276="N/A","N/A",IF(E276&gt;10,"No",IF(E276&lt;-10,"No","Yes")))</f>
        <v>N/A</v>
      </c>
      <c r="G276" s="1">
        <v>1749398</v>
      </c>
      <c r="H276" s="11" t="str">
        <f t="shared" ref="H276:H277" si="78">IF($B276="N/A","N/A",IF(G276&gt;10,"No",IF(G276&lt;-10,"No","Yes")))</f>
        <v>N/A</v>
      </c>
      <c r="I276" s="12" t="s">
        <v>217</v>
      </c>
      <c r="J276" s="12">
        <v>3.6659999999999999</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1291516.0833000001</v>
      </c>
      <c r="F277" s="11" t="str">
        <f t="shared" si="77"/>
        <v>N/A</v>
      </c>
      <c r="G277" s="1">
        <v>1346303.4166999999</v>
      </c>
      <c r="H277" s="11" t="str">
        <f t="shared" si="78"/>
        <v>N/A</v>
      </c>
      <c r="I277" s="12" t="s">
        <v>217</v>
      </c>
      <c r="J277" s="12">
        <v>4.242</v>
      </c>
      <c r="K277" s="1" t="s">
        <v>217</v>
      </c>
      <c r="L277" s="9" t="str">
        <f t="shared" si="79"/>
        <v>N/A</v>
      </c>
    </row>
    <row r="278" spans="1:12" x14ac:dyDescent="0.2">
      <c r="A278" s="16" t="s">
        <v>691</v>
      </c>
      <c r="B278" s="1" t="s">
        <v>217</v>
      </c>
      <c r="C278" s="1">
        <v>15079</v>
      </c>
      <c r="D278" s="11" t="str">
        <f t="shared" si="76"/>
        <v>N/A</v>
      </c>
      <c r="E278" s="1">
        <v>17821</v>
      </c>
      <c r="F278" s="11" t="str">
        <f t="shared" ref="F278:F283" si="80">IF($B278="N/A","N/A",IF(E278&gt;10,"No",IF(E278&lt;-10,"No","Yes")))</f>
        <v>N/A</v>
      </c>
      <c r="G278" s="1">
        <v>15101</v>
      </c>
      <c r="H278" s="11" t="str">
        <f t="shared" ref="H278:H283" si="81">IF($B278="N/A","N/A",IF(G278&gt;10,"No",IF(G278&lt;-10,"No","Yes")))</f>
        <v>N/A</v>
      </c>
      <c r="I278" s="12">
        <v>18.18</v>
      </c>
      <c r="J278" s="12">
        <v>-15.3</v>
      </c>
      <c r="K278" s="1" t="s">
        <v>217</v>
      </c>
      <c r="L278" s="9" t="str">
        <f t="shared" ref="L278:L284" si="82">IF(J278="Div by 0", "N/A", IF(K278="N/A","N/A", IF(J278&gt;VALUE(MID(K278,1,2)), "No", IF(J278&lt;-1*VALUE(MID(K278,1,2)), "No", "Yes"))))</f>
        <v>N/A</v>
      </c>
    </row>
    <row r="279" spans="1:12" x14ac:dyDescent="0.2">
      <c r="A279" s="16" t="s">
        <v>692</v>
      </c>
      <c r="B279" s="1" t="s">
        <v>217</v>
      </c>
      <c r="C279" s="1">
        <v>15357</v>
      </c>
      <c r="D279" s="11" t="str">
        <f t="shared" si="76"/>
        <v>N/A</v>
      </c>
      <c r="E279" s="1">
        <v>18124</v>
      </c>
      <c r="F279" s="11" t="str">
        <f t="shared" si="80"/>
        <v>N/A</v>
      </c>
      <c r="G279" s="1">
        <v>15326</v>
      </c>
      <c r="H279" s="11" t="str">
        <f t="shared" si="81"/>
        <v>N/A</v>
      </c>
      <c r="I279" s="12">
        <v>18.02</v>
      </c>
      <c r="J279" s="12">
        <v>-15.4</v>
      </c>
      <c r="K279" s="1" t="s">
        <v>217</v>
      </c>
      <c r="L279" s="9" t="str">
        <f t="shared" si="82"/>
        <v>N/A</v>
      </c>
    </row>
    <row r="280" spans="1:12" x14ac:dyDescent="0.2">
      <c r="A280" s="16" t="s">
        <v>693</v>
      </c>
      <c r="B280" s="1" t="s">
        <v>217</v>
      </c>
      <c r="C280" s="1" t="s">
        <v>1743</v>
      </c>
      <c r="D280" s="11" t="str">
        <f t="shared" si="76"/>
        <v>N/A</v>
      </c>
      <c r="E280" s="1">
        <v>1785.0833333</v>
      </c>
      <c r="F280" s="11" t="str">
        <f t="shared" si="80"/>
        <v>N/A</v>
      </c>
      <c r="G280" s="1">
        <v>1479.5833333</v>
      </c>
      <c r="H280" s="11" t="str">
        <f t="shared" si="81"/>
        <v>N/A</v>
      </c>
      <c r="I280" s="12" t="s">
        <v>1743</v>
      </c>
      <c r="J280" s="12">
        <v>-17.100000000000001</v>
      </c>
      <c r="K280" s="1" t="s">
        <v>217</v>
      </c>
      <c r="L280" s="9" t="str">
        <f t="shared" si="82"/>
        <v>N/A</v>
      </c>
    </row>
    <row r="281" spans="1:12" x14ac:dyDescent="0.2">
      <c r="A281" s="16" t="s">
        <v>694</v>
      </c>
      <c r="B281" s="1" t="s">
        <v>217</v>
      </c>
      <c r="C281" s="1">
        <v>112542</v>
      </c>
      <c r="D281" s="11" t="str">
        <f t="shared" si="76"/>
        <v>N/A</v>
      </c>
      <c r="E281" s="1">
        <v>118349</v>
      </c>
      <c r="F281" s="11" t="str">
        <f t="shared" si="80"/>
        <v>N/A</v>
      </c>
      <c r="G281" s="1">
        <v>129214</v>
      </c>
      <c r="H281" s="11" t="str">
        <f t="shared" si="81"/>
        <v>N/A</v>
      </c>
      <c r="I281" s="12">
        <v>5.16</v>
      </c>
      <c r="J281" s="12">
        <v>9.18</v>
      </c>
      <c r="K281" s="1" t="s">
        <v>217</v>
      </c>
      <c r="L281" s="9" t="str">
        <f t="shared" si="82"/>
        <v>N/A</v>
      </c>
    </row>
    <row r="282" spans="1:12" x14ac:dyDescent="0.2">
      <c r="A282" s="16" t="s">
        <v>695</v>
      </c>
      <c r="B282" s="1" t="s">
        <v>217</v>
      </c>
      <c r="C282" s="1">
        <v>122794</v>
      </c>
      <c r="D282" s="11" t="str">
        <f t="shared" si="76"/>
        <v>N/A</v>
      </c>
      <c r="E282" s="1">
        <v>130718</v>
      </c>
      <c r="F282" s="11" t="str">
        <f t="shared" si="80"/>
        <v>N/A</v>
      </c>
      <c r="G282" s="1">
        <v>141012</v>
      </c>
      <c r="H282" s="11" t="str">
        <f t="shared" si="81"/>
        <v>N/A</v>
      </c>
      <c r="I282" s="12">
        <v>6.4530000000000003</v>
      </c>
      <c r="J282" s="12">
        <v>7.875</v>
      </c>
      <c r="K282" s="1" t="s">
        <v>217</v>
      </c>
      <c r="L282" s="9" t="str">
        <f t="shared" si="82"/>
        <v>N/A</v>
      </c>
    </row>
    <row r="283" spans="1:12" ht="25.5" x14ac:dyDescent="0.2">
      <c r="A283" s="16" t="s">
        <v>696</v>
      </c>
      <c r="B283" s="1" t="s">
        <v>217</v>
      </c>
      <c r="C283" s="1">
        <v>103007.41667000001</v>
      </c>
      <c r="D283" s="11" t="str">
        <f t="shared" si="76"/>
        <v>N/A</v>
      </c>
      <c r="E283" s="1">
        <v>110577.83332999999</v>
      </c>
      <c r="F283" s="11" t="str">
        <f t="shared" si="80"/>
        <v>N/A</v>
      </c>
      <c r="G283" s="1">
        <v>119307.91667000001</v>
      </c>
      <c r="H283" s="11" t="str">
        <f t="shared" si="81"/>
        <v>N/A</v>
      </c>
      <c r="I283" s="12">
        <v>7.3490000000000002</v>
      </c>
      <c r="J283" s="12">
        <v>7.8949999999999996</v>
      </c>
      <c r="K283" s="1" t="s">
        <v>217</v>
      </c>
      <c r="L283" s="9" t="str">
        <f t="shared" si="82"/>
        <v>N/A</v>
      </c>
    </row>
    <row r="284" spans="1:12" x14ac:dyDescent="0.2">
      <c r="A284" s="16" t="s">
        <v>403</v>
      </c>
      <c r="B284" s="34" t="s">
        <v>294</v>
      </c>
      <c r="C284" s="8">
        <v>41.372845279000003</v>
      </c>
      <c r="D284" s="43" t="str">
        <f>IF($B284="N/A","N/A",IF(C284&lt;=40,"Yes","No"))</f>
        <v>No</v>
      </c>
      <c r="E284" s="8">
        <v>42.364029467000002</v>
      </c>
      <c r="F284" s="43" t="str">
        <f>IF($B284="N/A","N/A",IF(E284&lt;=40,"Yes","No"))</f>
        <v>No</v>
      </c>
      <c r="G284" s="8">
        <v>44.581917298</v>
      </c>
      <c r="H284" s="43" t="str">
        <f>IF($B284="N/A","N/A",IF(G284&lt;=40,"Yes","No"))</f>
        <v>No</v>
      </c>
      <c r="I284" s="12">
        <v>2.3959999999999999</v>
      </c>
      <c r="J284" s="12">
        <v>5.2350000000000003</v>
      </c>
      <c r="K284" s="44" t="s">
        <v>734</v>
      </c>
      <c r="L284" s="9" t="str">
        <f t="shared" si="82"/>
        <v>Yes</v>
      </c>
    </row>
    <row r="285" spans="1:12" x14ac:dyDescent="0.2">
      <c r="A285" s="16" t="s">
        <v>697</v>
      </c>
      <c r="B285" s="1" t="s">
        <v>217</v>
      </c>
      <c r="C285" s="1" t="s">
        <v>217</v>
      </c>
      <c r="D285" s="11" t="str">
        <f t="shared" ref="D285:D303" si="83">IF($B285="N/A","N/A",IF(C285&gt;10,"No",IF(C285&lt;-10,"No","Yes")))</f>
        <v>N/A</v>
      </c>
      <c r="E285" s="1">
        <v>6917</v>
      </c>
      <c r="F285" s="11" t="str">
        <f t="shared" ref="F285:F286" si="84">IF($B285="N/A","N/A",IF(E285&gt;10,"No",IF(E285&lt;-10,"No","Yes")))</f>
        <v>N/A</v>
      </c>
      <c r="G285" s="1">
        <v>5302</v>
      </c>
      <c r="H285" s="11" t="str">
        <f t="shared" ref="H285:H286" si="85">IF($B285="N/A","N/A",IF(G285&gt;10,"No",IF(G285&lt;-10,"No","Yes")))</f>
        <v>N/A</v>
      </c>
      <c r="I285" s="12" t="s">
        <v>217</v>
      </c>
      <c r="J285" s="12">
        <v>-23.3</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951.08333332999996</v>
      </c>
      <c r="F286" s="11" t="str">
        <f t="shared" si="84"/>
        <v>N/A</v>
      </c>
      <c r="G286" s="1">
        <v>743.33333332999996</v>
      </c>
      <c r="H286" s="11" t="str">
        <f t="shared" si="85"/>
        <v>N/A</v>
      </c>
      <c r="I286" s="12" t="s">
        <v>217</v>
      </c>
      <c r="J286" s="12">
        <v>-21.8</v>
      </c>
      <c r="K286" s="1" t="s">
        <v>217</v>
      </c>
      <c r="L286" s="9" t="str">
        <f t="shared" si="86"/>
        <v>N/A</v>
      </c>
    </row>
    <row r="287" spans="1:12" x14ac:dyDescent="0.2">
      <c r="A287" s="16" t="s">
        <v>699</v>
      </c>
      <c r="B287" s="1" t="s">
        <v>217</v>
      </c>
      <c r="C287" s="1" t="s">
        <v>217</v>
      </c>
      <c r="D287" s="11" t="str">
        <f t="shared" si="83"/>
        <v>N/A</v>
      </c>
      <c r="E287" s="1">
        <v>1777</v>
      </c>
      <c r="F287" s="11" t="str">
        <f t="shared" ref="F287:F288" si="87">IF($B287="N/A","N/A",IF(E287&gt;10,"No",IF(E287&lt;-10,"No","Yes")))</f>
        <v>N/A</v>
      </c>
      <c r="G287" s="1">
        <v>580</v>
      </c>
      <c r="H287" s="11" t="str">
        <f t="shared" ref="H287:H288" si="88">IF($B287="N/A","N/A",IF(G287&gt;10,"No",IF(G287&lt;-10,"No","Yes")))</f>
        <v>N/A</v>
      </c>
      <c r="I287" s="12" t="s">
        <v>217</v>
      </c>
      <c r="J287" s="12">
        <v>-67.400000000000006</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1125.5833333</v>
      </c>
      <c r="F288" s="11" t="str">
        <f t="shared" si="87"/>
        <v>N/A</v>
      </c>
      <c r="G288" s="1">
        <v>88.416666667000001</v>
      </c>
      <c r="H288" s="11" t="str">
        <f t="shared" si="88"/>
        <v>N/A</v>
      </c>
      <c r="I288" s="12" t="s">
        <v>217</v>
      </c>
      <c r="J288" s="12">
        <v>-92.1</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20</v>
      </c>
      <c r="D295" s="11" t="str">
        <f t="shared" si="83"/>
        <v>N/A</v>
      </c>
      <c r="E295" s="1">
        <v>221</v>
      </c>
      <c r="F295" s="11" t="str">
        <f t="shared" si="90"/>
        <v>N/A</v>
      </c>
      <c r="G295" s="1">
        <v>431</v>
      </c>
      <c r="H295" s="11" t="str">
        <f t="shared" si="91"/>
        <v>N/A</v>
      </c>
      <c r="I295" s="12">
        <v>1005</v>
      </c>
      <c r="J295" s="12">
        <v>95.02</v>
      </c>
      <c r="K295" s="1" t="s">
        <v>217</v>
      </c>
      <c r="L295" s="9" t="str">
        <f t="shared" si="92"/>
        <v>N/A</v>
      </c>
    </row>
    <row r="296" spans="1:12" x14ac:dyDescent="0.2">
      <c r="A296" s="16" t="s">
        <v>714</v>
      </c>
      <c r="B296" s="1" t="s">
        <v>217</v>
      </c>
      <c r="C296" s="1">
        <v>3.6666666666999999</v>
      </c>
      <c r="D296" s="11" t="str">
        <f t="shared" si="83"/>
        <v>N/A</v>
      </c>
      <c r="E296" s="1">
        <v>123</v>
      </c>
      <c r="F296" s="11" t="str">
        <f t="shared" si="90"/>
        <v>N/A</v>
      </c>
      <c r="G296" s="1">
        <v>190.83333332999999</v>
      </c>
      <c r="H296" s="11" t="str">
        <f t="shared" si="91"/>
        <v>N/A</v>
      </c>
      <c r="I296" s="12">
        <v>3255</v>
      </c>
      <c r="J296" s="12">
        <v>55.15</v>
      </c>
      <c r="K296" s="1" t="s">
        <v>217</v>
      </c>
      <c r="L296" s="9" t="str">
        <f t="shared" si="92"/>
        <v>N/A</v>
      </c>
    </row>
    <row r="297" spans="1:12" x14ac:dyDescent="0.2">
      <c r="A297" s="16" t="s">
        <v>704</v>
      </c>
      <c r="B297" s="1" t="s">
        <v>217</v>
      </c>
      <c r="C297" s="1">
        <v>382</v>
      </c>
      <c r="D297" s="11" t="str">
        <f t="shared" si="83"/>
        <v>N/A</v>
      </c>
      <c r="E297" s="1">
        <v>663</v>
      </c>
      <c r="F297" s="11" t="str">
        <f t="shared" si="90"/>
        <v>N/A</v>
      </c>
      <c r="G297" s="1">
        <v>773</v>
      </c>
      <c r="H297" s="11" t="str">
        <f t="shared" si="91"/>
        <v>N/A</v>
      </c>
      <c r="I297" s="12">
        <v>73.56</v>
      </c>
      <c r="J297" s="12">
        <v>16.59</v>
      </c>
      <c r="K297" s="1" t="s">
        <v>217</v>
      </c>
      <c r="L297" s="9" t="str">
        <f t="shared" si="92"/>
        <v>N/A</v>
      </c>
    </row>
    <row r="298" spans="1:12" x14ac:dyDescent="0.2">
      <c r="A298" s="16" t="s">
        <v>715</v>
      </c>
      <c r="B298" s="1" t="s">
        <v>217</v>
      </c>
      <c r="C298" s="1">
        <v>80.416666667000001</v>
      </c>
      <c r="D298" s="11" t="str">
        <f t="shared" si="83"/>
        <v>N/A</v>
      </c>
      <c r="E298" s="1">
        <v>316</v>
      </c>
      <c r="F298" s="11" t="str">
        <f t="shared" si="90"/>
        <v>N/A</v>
      </c>
      <c r="G298" s="1">
        <v>360.66666666999998</v>
      </c>
      <c r="H298" s="11" t="str">
        <f t="shared" si="91"/>
        <v>N/A</v>
      </c>
      <c r="I298" s="12">
        <v>293</v>
      </c>
      <c r="J298" s="12">
        <v>14.14</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137508</v>
      </c>
      <c r="F308" s="1" t="s">
        <v>217</v>
      </c>
      <c r="G308" s="1">
        <v>146218</v>
      </c>
      <c r="H308" s="1" t="s">
        <v>217</v>
      </c>
      <c r="I308" s="12" t="s">
        <v>217</v>
      </c>
      <c r="J308" s="12">
        <v>6.3339999999999996</v>
      </c>
      <c r="K308" s="1" t="s">
        <v>217</v>
      </c>
      <c r="L308" s="9" t="str">
        <f>IF(J308="Div by 0", "N/A", IF(K308="N/A","N/A", IF(J308&gt;VALUE(MID(K308,1,2)), "No", IF(J308&lt;-1*VALUE(MID(K308,1,2)), "No", "Yes"))))</f>
        <v>N/A</v>
      </c>
    </row>
    <row r="309" spans="1:12" x14ac:dyDescent="0.2">
      <c r="A309" s="72" t="s">
        <v>73</v>
      </c>
      <c r="B309" s="34" t="s">
        <v>217</v>
      </c>
      <c r="C309" s="35">
        <v>1253461</v>
      </c>
      <c r="D309" s="43" t="str">
        <f>IF($B309="N/A","N/A",IF(C309&gt;10,"No",IF(C309&lt;-10,"No","Yes")))</f>
        <v>N/A</v>
      </c>
      <c r="E309" s="35">
        <v>1396602</v>
      </c>
      <c r="F309" s="43" t="str">
        <f>IF($B309="N/A","N/A",IF(E309&gt;10,"No",IF(E309&lt;-10,"No","Yes")))</f>
        <v>N/A</v>
      </c>
      <c r="G309" s="35">
        <v>1458770</v>
      </c>
      <c r="H309" s="43" t="str">
        <f>IF($B309="N/A","N/A",IF(G309&gt;10,"No",IF(G309&lt;-10,"No","Yes")))</f>
        <v>N/A</v>
      </c>
      <c r="I309" s="12">
        <v>11.42</v>
      </c>
      <c r="J309" s="12">
        <v>4.4509999999999996</v>
      </c>
      <c r="K309" s="44" t="s">
        <v>734</v>
      </c>
      <c r="L309" s="9" t="str">
        <f t="shared" ref="L309:L338" si="94">IF(J309="Div by 0", "N/A", IF(K309="N/A","N/A", IF(J309&gt;VALUE(MID(K309,1,2)), "No", IF(J309&lt;-1*VALUE(MID(K309,1,2)), "No", "Yes"))))</f>
        <v>Yes</v>
      </c>
    </row>
    <row r="310" spans="1:12" x14ac:dyDescent="0.2">
      <c r="A310" s="57" t="s">
        <v>186</v>
      </c>
      <c r="B310" s="34" t="s">
        <v>217</v>
      </c>
      <c r="C310" s="35">
        <v>117853</v>
      </c>
      <c r="D310" s="11" t="str">
        <f t="shared" ref="D310:D313" si="95">IF($B310="N/A","N/A",IF(C310&gt;10,"No",IF(C310&lt;-10,"No","Yes")))</f>
        <v>N/A</v>
      </c>
      <c r="E310" s="35">
        <v>121681</v>
      </c>
      <c r="F310" s="11" t="str">
        <f t="shared" ref="F310:F313" si="96">IF($B310="N/A","N/A",IF(E310&gt;10,"No",IF(E310&lt;-10,"No","Yes")))</f>
        <v>N/A</v>
      </c>
      <c r="G310" s="35">
        <v>125991</v>
      </c>
      <c r="H310" s="11" t="str">
        <f t="shared" ref="H310:H313" si="97">IF($B310="N/A","N/A",IF(G310&gt;10,"No",IF(G310&lt;-10,"No","Yes")))</f>
        <v>N/A</v>
      </c>
      <c r="I310" s="12">
        <v>3.2480000000000002</v>
      </c>
      <c r="J310" s="12">
        <v>3.5419999999999998</v>
      </c>
      <c r="K310" s="44" t="s">
        <v>734</v>
      </c>
      <c r="L310" s="9" t="str">
        <f>IF(J310="Div by 0", "N/A", IF(OR(J310="N/A",K310="N/A"),"N/A", IF(J310&gt;VALUE(MID(K310,1,2)), "No", IF(J310&lt;-1*VALUE(MID(K310,1,2)), "No", "Yes"))))</f>
        <v>Yes</v>
      </c>
    </row>
    <row r="311" spans="1:12" x14ac:dyDescent="0.2">
      <c r="A311" s="57" t="s">
        <v>187</v>
      </c>
      <c r="B311" s="34" t="s">
        <v>217</v>
      </c>
      <c r="C311" s="35">
        <v>259826</v>
      </c>
      <c r="D311" s="11" t="str">
        <f t="shared" si="95"/>
        <v>N/A</v>
      </c>
      <c r="E311" s="35">
        <v>287789</v>
      </c>
      <c r="F311" s="11" t="str">
        <f t="shared" si="96"/>
        <v>N/A</v>
      </c>
      <c r="G311" s="35">
        <v>285964</v>
      </c>
      <c r="H311" s="11" t="str">
        <f t="shared" si="97"/>
        <v>N/A</v>
      </c>
      <c r="I311" s="12">
        <v>10.76</v>
      </c>
      <c r="J311" s="12">
        <v>-0.63400000000000001</v>
      </c>
      <c r="K311" s="44" t="s">
        <v>734</v>
      </c>
      <c r="L311" s="9" t="str">
        <f t="shared" ref="L311:L313" si="98">IF(J311="Div by 0", "N/A", IF(OR(J311="N/A",K311="N/A"),"N/A", IF(J311&gt;VALUE(MID(K311,1,2)), "No", IF(J311&lt;-1*VALUE(MID(K311,1,2)), "No", "Yes"))))</f>
        <v>Yes</v>
      </c>
    </row>
    <row r="312" spans="1:12" x14ac:dyDescent="0.2">
      <c r="A312" s="57" t="s">
        <v>188</v>
      </c>
      <c r="B312" s="34" t="s">
        <v>217</v>
      </c>
      <c r="C312" s="35">
        <v>719614</v>
      </c>
      <c r="D312" s="11" t="str">
        <f t="shared" si="95"/>
        <v>N/A</v>
      </c>
      <c r="E312" s="35">
        <v>817950</v>
      </c>
      <c r="F312" s="11" t="str">
        <f t="shared" si="96"/>
        <v>N/A</v>
      </c>
      <c r="G312" s="35">
        <v>874102</v>
      </c>
      <c r="H312" s="11" t="str">
        <f t="shared" si="97"/>
        <v>N/A</v>
      </c>
      <c r="I312" s="12">
        <v>13.67</v>
      </c>
      <c r="J312" s="12">
        <v>6.8650000000000002</v>
      </c>
      <c r="K312" s="44" t="s">
        <v>734</v>
      </c>
      <c r="L312" s="9" t="str">
        <f t="shared" si="98"/>
        <v>Yes</v>
      </c>
    </row>
    <row r="313" spans="1:12" x14ac:dyDescent="0.2">
      <c r="A313" s="7" t="s">
        <v>189</v>
      </c>
      <c r="B313" s="34" t="s">
        <v>217</v>
      </c>
      <c r="C313" s="35">
        <v>156168</v>
      </c>
      <c r="D313" s="11" t="str">
        <f t="shared" si="95"/>
        <v>N/A</v>
      </c>
      <c r="E313" s="35">
        <v>169182</v>
      </c>
      <c r="F313" s="11" t="str">
        <f t="shared" si="96"/>
        <v>N/A</v>
      </c>
      <c r="G313" s="35">
        <v>172713</v>
      </c>
      <c r="H313" s="11" t="str">
        <f t="shared" si="97"/>
        <v>N/A</v>
      </c>
      <c r="I313" s="12">
        <v>8.3330000000000002</v>
      </c>
      <c r="J313" s="12">
        <v>2.0870000000000002</v>
      </c>
      <c r="K313" s="44" t="s">
        <v>734</v>
      </c>
      <c r="L313" s="9" t="str">
        <f t="shared" si="98"/>
        <v>Yes</v>
      </c>
    </row>
    <row r="314" spans="1:12" x14ac:dyDescent="0.2">
      <c r="A314" s="57" t="s">
        <v>1113</v>
      </c>
      <c r="B314" s="13" t="s">
        <v>217</v>
      </c>
      <c r="C314" s="35" t="s">
        <v>217</v>
      </c>
      <c r="D314" s="9" t="str">
        <f t="shared" ref="D314:F317" si="99">IF($B314="N/A","N/A",IF(C314&lt;0,"No","Yes"))</f>
        <v>N/A</v>
      </c>
      <c r="E314" s="35">
        <v>856111</v>
      </c>
      <c r="F314" s="9" t="str">
        <f t="shared" si="99"/>
        <v>N/A</v>
      </c>
      <c r="G314" s="35">
        <v>911105</v>
      </c>
      <c r="H314" s="9" t="str">
        <f t="shared" ref="H314:H317" si="100">IF($B314="N/A","N/A",IF(G314&lt;0,"No","Yes"))</f>
        <v>N/A</v>
      </c>
      <c r="I314" s="12" t="s">
        <v>217</v>
      </c>
      <c r="J314" s="12">
        <v>6.4240000000000004</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31606</v>
      </c>
      <c r="F315" s="9" t="str">
        <f t="shared" si="99"/>
        <v>N/A</v>
      </c>
      <c r="G315" s="35">
        <v>32542</v>
      </c>
      <c r="H315" s="9" t="str">
        <f t="shared" si="100"/>
        <v>N/A</v>
      </c>
      <c r="I315" s="12" t="s">
        <v>217</v>
      </c>
      <c r="J315" s="12">
        <v>2.9609999999999999</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350484</v>
      </c>
      <c r="F316" s="9" t="str">
        <f t="shared" si="99"/>
        <v>N/A</v>
      </c>
      <c r="G316" s="35">
        <v>352843</v>
      </c>
      <c r="H316" s="9" t="str">
        <f t="shared" si="100"/>
        <v>N/A</v>
      </c>
      <c r="I316" s="12" t="s">
        <v>217</v>
      </c>
      <c r="J316" s="12">
        <v>0.67310000000000003</v>
      </c>
      <c r="K316" s="1" t="s">
        <v>733</v>
      </c>
      <c r="L316" s="9" t="str">
        <f t="shared" si="101"/>
        <v>Yes</v>
      </c>
    </row>
    <row r="317" spans="1:12" x14ac:dyDescent="0.2">
      <c r="A317" s="57" t="s">
        <v>1114</v>
      </c>
      <c r="B317" s="13" t="s">
        <v>217</v>
      </c>
      <c r="C317" s="35" t="s">
        <v>217</v>
      </c>
      <c r="D317" s="9" t="str">
        <f t="shared" si="99"/>
        <v>N/A</v>
      </c>
      <c r="E317" s="35">
        <v>124613</v>
      </c>
      <c r="F317" s="9" t="str">
        <f t="shared" si="99"/>
        <v>N/A</v>
      </c>
      <c r="G317" s="35">
        <v>129503</v>
      </c>
      <c r="H317" s="9" t="str">
        <f t="shared" si="100"/>
        <v>N/A</v>
      </c>
      <c r="I317" s="12" t="s">
        <v>217</v>
      </c>
      <c r="J317" s="12">
        <v>3.9239999999999999</v>
      </c>
      <c r="K317" s="1" t="s">
        <v>733</v>
      </c>
      <c r="L317" s="9" t="str">
        <f t="shared" si="101"/>
        <v>Yes</v>
      </c>
    </row>
    <row r="318" spans="1:12" x14ac:dyDescent="0.2">
      <c r="A318" s="57" t="s">
        <v>98</v>
      </c>
      <c r="B318" s="34" t="s">
        <v>295</v>
      </c>
      <c r="C318" s="8">
        <v>91.502009236999996</v>
      </c>
      <c r="D318" s="43" t="str">
        <f>IF($B318="N/A","N/A",IF(C318&gt;80,"Yes","No"))</f>
        <v>Yes</v>
      </c>
      <c r="E318" s="8">
        <v>91.749045183000007</v>
      </c>
      <c r="F318" s="43" t="str">
        <f>IF($B318="N/A","N/A",IF(E318&gt;80,"Yes","No"))</f>
        <v>Yes</v>
      </c>
      <c r="G318" s="8">
        <v>91.568787403000002</v>
      </c>
      <c r="H318" s="43" t="str">
        <f>IF($B318="N/A","N/A",IF(G318&gt;80,"Yes","No"))</f>
        <v>Yes</v>
      </c>
      <c r="I318" s="12">
        <v>0.27</v>
      </c>
      <c r="J318" s="12">
        <v>-0.19600000000000001</v>
      </c>
      <c r="K318" s="44" t="s">
        <v>734</v>
      </c>
      <c r="L318" s="9" t="str">
        <f t="shared" si="94"/>
        <v>Yes</v>
      </c>
    </row>
    <row r="319" spans="1:12" x14ac:dyDescent="0.2">
      <c r="A319" s="57" t="s">
        <v>336</v>
      </c>
      <c r="B319" s="34" t="s">
        <v>282</v>
      </c>
      <c r="C319" s="8">
        <v>4.3958288300000002E-2</v>
      </c>
      <c r="D319" s="43" t="str">
        <f>IF($B319="N/A","N/A",IF(C319&gt;=5,"No",IF(C319&lt;0,"No","Yes")))</f>
        <v>Yes</v>
      </c>
      <c r="E319" s="8">
        <v>0.1239436862</v>
      </c>
      <c r="F319" s="43" t="str">
        <f>IF($B319="N/A","N/A",IF(E319&gt;=5,"No",IF(E319&lt;0,"No","Yes")))</f>
        <v>Yes</v>
      </c>
      <c r="G319" s="8">
        <v>0.1017980902</v>
      </c>
      <c r="H319" s="43" t="str">
        <f>IF($B319="N/A","N/A",IF(G319&gt;=5,"No",IF(G319&lt;0,"No","Yes")))</f>
        <v>Yes</v>
      </c>
      <c r="I319" s="12">
        <v>182</v>
      </c>
      <c r="J319" s="12">
        <v>-17.899999999999999</v>
      </c>
      <c r="K319" s="44" t="s">
        <v>734</v>
      </c>
      <c r="L319" s="9" t="str">
        <f t="shared" si="94"/>
        <v>No</v>
      </c>
    </row>
    <row r="320" spans="1:12" x14ac:dyDescent="0.2">
      <c r="A320" s="57" t="s">
        <v>344</v>
      </c>
      <c r="B320" s="47" t="s">
        <v>282</v>
      </c>
      <c r="C320" s="8">
        <v>8.2544251476999992</v>
      </c>
      <c r="D320" s="43" t="str">
        <f>IF($B320="N/A","N/A",IF(C320&gt;=5,"No",IF(C320&lt;0,"No","Yes")))</f>
        <v>No</v>
      </c>
      <c r="E320" s="8">
        <v>7.9449979306999996</v>
      </c>
      <c r="F320" s="43" t="str">
        <f>IF($B320="N/A","N/A",IF(E320&gt;=5,"No",IF(E320&lt;0,"No","Yes")))</f>
        <v>No</v>
      </c>
      <c r="G320" s="8">
        <v>8.2376933991999994</v>
      </c>
      <c r="H320" s="43" t="str">
        <f>IF($B320="N/A","N/A",IF(G320&gt;=5,"No",IF(G320&lt;0,"No","Yes")))</f>
        <v>No</v>
      </c>
      <c r="I320" s="12">
        <v>-3.75</v>
      </c>
      <c r="J320" s="12">
        <v>3.6840000000000002</v>
      </c>
      <c r="K320" s="44" t="s">
        <v>734</v>
      </c>
      <c r="L320" s="9" t="str">
        <f t="shared" si="94"/>
        <v>Yes</v>
      </c>
    </row>
    <row r="321" spans="1:12" x14ac:dyDescent="0.2">
      <c r="A321" s="57" t="s">
        <v>337</v>
      </c>
      <c r="B321" s="47" t="s">
        <v>282</v>
      </c>
      <c r="C321" s="8">
        <v>9.2384206600000005E-2</v>
      </c>
      <c r="D321" s="43" t="str">
        <f>IF($B321="N/A","N/A",IF(C321&gt;=5,"No",IF(C321&lt;0,"No","Yes")))</f>
        <v>Yes</v>
      </c>
      <c r="E321" s="8">
        <v>6.12916207E-2</v>
      </c>
      <c r="F321" s="43" t="str">
        <f>IF($B321="N/A","N/A",IF(E321&gt;=5,"No",IF(E321&lt;0,"No","Yes")))</f>
        <v>Yes</v>
      </c>
      <c r="G321" s="8">
        <v>4.9356649799999999E-2</v>
      </c>
      <c r="H321" s="43" t="str">
        <f>IF($B321="N/A","N/A",IF(G321&gt;=5,"No",IF(G321&lt;0,"No","Yes")))</f>
        <v>Yes</v>
      </c>
      <c r="I321" s="12">
        <v>-33.700000000000003</v>
      </c>
      <c r="J321" s="12">
        <v>-19.5</v>
      </c>
      <c r="K321" s="44" t="s">
        <v>734</v>
      </c>
      <c r="L321" s="9" t="str">
        <f t="shared" si="94"/>
        <v>No</v>
      </c>
    </row>
    <row r="322" spans="1:12" x14ac:dyDescent="0.2">
      <c r="A322" s="57" t="s">
        <v>338</v>
      </c>
      <c r="B322" s="47" t="s">
        <v>296</v>
      </c>
      <c r="C322" s="8">
        <v>0.1072231206</v>
      </c>
      <c r="D322" s="43" t="str">
        <f>IF($B322="N/A","N/A",IF(C322&gt;0,"No",IF(C322&lt;0,"No","Yes")))</f>
        <v>No</v>
      </c>
      <c r="E322" s="8">
        <v>8.8500517700000003E-2</v>
      </c>
      <c r="F322" s="43" t="str">
        <f>IF($B322="N/A","N/A",IF(E322&gt;0,"No",IF(E322&lt;0,"No","Yes")))</f>
        <v>No</v>
      </c>
      <c r="G322" s="8">
        <v>3.1533415000000002E-3</v>
      </c>
      <c r="H322" s="43" t="str">
        <f>IF($B322="N/A","N/A",IF(G322&gt;0,"No",IF(G322&lt;0,"No","Yes")))</f>
        <v>No</v>
      </c>
      <c r="I322" s="12">
        <v>-17.5</v>
      </c>
      <c r="J322" s="12">
        <v>-96.4</v>
      </c>
      <c r="K322" s="44" t="s">
        <v>734</v>
      </c>
      <c r="L322" s="9" t="str">
        <f t="shared" si="94"/>
        <v>No</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9.0218973999999993E-3</v>
      </c>
      <c r="F325" s="43" t="str">
        <f t="shared" si="103"/>
        <v>No</v>
      </c>
      <c r="G325" s="8">
        <v>1.28190188E-2</v>
      </c>
      <c r="H325" s="43" t="str">
        <f t="shared" si="104"/>
        <v>No</v>
      </c>
      <c r="I325" s="12" t="s">
        <v>1743</v>
      </c>
      <c r="J325" s="12">
        <v>42.09</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2.3199164800000002E-2</v>
      </c>
      <c r="F327" s="43" t="str">
        <f>IF($B327="N/A","N/A",IF(E327&gt;0,"No",IF(E327&lt;0,"No","Yes")))</f>
        <v>No</v>
      </c>
      <c r="G327" s="8">
        <v>2.63920975E-2</v>
      </c>
      <c r="H327" s="43" t="str">
        <f>IF($B327="N/A","N/A",IF(G327&gt;0,"No",IF(G327&lt;0,"No","Yes")))</f>
        <v>No</v>
      </c>
      <c r="I327" s="12" t="s">
        <v>1743</v>
      </c>
      <c r="J327" s="12">
        <v>13.76</v>
      </c>
      <c r="K327" s="44" t="s">
        <v>734</v>
      </c>
      <c r="L327" s="9" t="str">
        <f t="shared" si="94"/>
        <v>Yes</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4.2870101264000002</v>
      </c>
      <c r="D333" s="43" t="str">
        <f>IF($B333="N/A","N/A",IF(C333&gt;15,"No",IF(C333&lt;2,"No","Yes")))</f>
        <v>Yes</v>
      </c>
      <c r="E333" s="8">
        <v>5.1092580420000004</v>
      </c>
      <c r="F333" s="43" t="str">
        <f>IF($B333="N/A","N/A",IF(E333&gt;15,"No",IF(E333&lt;2,"No","Yes")))</f>
        <v>Yes</v>
      </c>
      <c r="G333" s="8">
        <v>4.4985158729999997</v>
      </c>
      <c r="H333" s="43" t="str">
        <f>IF($B333="N/A","N/A",IF(G333&gt;15,"No",IF(G333&lt;2,"No","Yes")))</f>
        <v>Yes</v>
      </c>
      <c r="I333" s="12">
        <v>19.18</v>
      </c>
      <c r="J333" s="12">
        <v>-12</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0</v>
      </c>
      <c r="D335" s="43" t="str">
        <f>IF($B335="N/A","N/A",IF(C335&gt;10,"No",IF(C335&lt;-10,"No","Yes")))</f>
        <v>N/A</v>
      </c>
      <c r="E335" s="35">
        <v>0</v>
      </c>
      <c r="F335" s="43" t="str">
        <f>IF($B335="N/A","N/A",IF(E335&gt;10,"No",IF(E335&lt;-10,"No","Yes")))</f>
        <v>N/A</v>
      </c>
      <c r="G335" s="35">
        <v>0</v>
      </c>
      <c r="H335" s="43" t="str">
        <f>IF($B335="N/A","N/A",IF(G335&gt;10,"No",IF(G335&lt;-10,"No","Yes")))</f>
        <v>N/A</v>
      </c>
      <c r="I335" s="12" t="s">
        <v>1743</v>
      </c>
      <c r="J335" s="12" t="s">
        <v>1743</v>
      </c>
      <c r="K335" s="44" t="s">
        <v>734</v>
      </c>
      <c r="L335" s="9" t="str">
        <f t="shared" si="94"/>
        <v>N/A</v>
      </c>
    </row>
    <row r="336" spans="1:12" x14ac:dyDescent="0.2">
      <c r="A336" s="57" t="s">
        <v>146</v>
      </c>
      <c r="B336" s="34" t="s">
        <v>217</v>
      </c>
      <c r="C336" s="35">
        <v>0</v>
      </c>
      <c r="D336" s="43" t="str">
        <f>IF($B336="N/A","N/A",IF(C336&gt;10,"No",IF(C336&lt;-10,"No","Yes")))</f>
        <v>N/A</v>
      </c>
      <c r="E336" s="35">
        <v>0</v>
      </c>
      <c r="F336" s="43" t="str">
        <f>IF($B336="N/A","N/A",IF(E336&gt;10,"No",IF(E336&lt;-10,"No","Yes")))</f>
        <v>N/A</v>
      </c>
      <c r="G336" s="35">
        <v>0</v>
      </c>
      <c r="H336" s="43" t="str">
        <f>IF($B336="N/A","N/A",IF(G336&gt;10,"No",IF(G336&lt;-10,"No","Yes")))</f>
        <v>N/A</v>
      </c>
      <c r="I336" s="12" t="s">
        <v>1743</v>
      </c>
      <c r="J336" s="12" t="s">
        <v>1743</v>
      </c>
      <c r="K336" s="44" t="s">
        <v>734</v>
      </c>
      <c r="L336" s="9" t="str">
        <f t="shared" si="94"/>
        <v>N/A</v>
      </c>
    </row>
    <row r="337" spans="1:12" x14ac:dyDescent="0.2">
      <c r="A337" s="57" t="s">
        <v>147</v>
      </c>
      <c r="B337" s="34" t="s">
        <v>217</v>
      </c>
      <c r="C337" s="35">
        <v>18990</v>
      </c>
      <c r="D337" s="43" t="str">
        <f>IF($B337="N/A","N/A",IF(C337&gt;10,"No",IF(C337&lt;-10,"No","Yes")))</f>
        <v>N/A</v>
      </c>
      <c r="E337" s="35">
        <v>19194</v>
      </c>
      <c r="F337" s="43" t="str">
        <f>IF($B337="N/A","N/A",IF(E337&gt;10,"No",IF(E337&lt;-10,"No","Yes")))</f>
        <v>N/A</v>
      </c>
      <c r="G337" s="35">
        <v>20914</v>
      </c>
      <c r="H337" s="43" t="str">
        <f>IF($B337="N/A","N/A",IF(G337&gt;10,"No",IF(G337&lt;-10,"No","Yes")))</f>
        <v>N/A</v>
      </c>
      <c r="I337" s="12">
        <v>1.0740000000000001</v>
      </c>
      <c r="J337" s="12">
        <v>8.9610000000000003</v>
      </c>
      <c r="K337" s="44" t="s">
        <v>734</v>
      </c>
      <c r="L337" s="9" t="str">
        <f t="shared" si="94"/>
        <v>Yes</v>
      </c>
    </row>
    <row r="338" spans="1:12" x14ac:dyDescent="0.2">
      <c r="A338" s="57" t="s">
        <v>148</v>
      </c>
      <c r="B338" s="34" t="s">
        <v>217</v>
      </c>
      <c r="C338" s="35">
        <v>230</v>
      </c>
      <c r="D338" s="43" t="str">
        <f>IF($B338="N/A","N/A",IF(C338&gt;10,"No",IF(C338&lt;-10,"No","Yes")))</f>
        <v>N/A</v>
      </c>
      <c r="E338" s="35">
        <v>237</v>
      </c>
      <c r="F338" s="43" t="str">
        <f>IF($B338="N/A","N/A",IF(E338&gt;10,"No",IF(E338&lt;-10,"No","Yes")))</f>
        <v>N/A</v>
      </c>
      <c r="G338" s="35">
        <v>289</v>
      </c>
      <c r="H338" s="43" t="str">
        <f>IF($B338="N/A","N/A",IF(G338&gt;10,"No",IF(G338&lt;-10,"No","Yes")))</f>
        <v>N/A</v>
      </c>
      <c r="I338" s="12">
        <v>3.0430000000000001</v>
      </c>
      <c r="J338" s="12">
        <v>21.94</v>
      </c>
      <c r="K338" s="44" t="s">
        <v>734</v>
      </c>
      <c r="L338" s="9" t="str">
        <f t="shared" si="94"/>
        <v>No</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6884835226</v>
      </c>
      <c r="D6" s="11" t="str">
        <f t="shared" ref="D6:D12" si="0">IF($B6="N/A","N/A",IF(C6&gt;10,"No",IF(C6&lt;-10,"No","Yes")))</f>
        <v>N/A</v>
      </c>
      <c r="E6" s="14">
        <v>6809337169</v>
      </c>
      <c r="F6" s="11" t="str">
        <f t="shared" ref="F6:F12" si="1">IF($B6="N/A","N/A",IF(E6&gt;10,"No",IF(E6&lt;-10,"No","Yes")))</f>
        <v>N/A</v>
      </c>
      <c r="G6" s="14">
        <v>7656556176</v>
      </c>
      <c r="H6" s="11" t="str">
        <f t="shared" ref="H6:H12" si="2">IF($B6="N/A","N/A",IF(G6&gt;10,"No",IF(G6&lt;-10,"No","Yes")))</f>
        <v>N/A</v>
      </c>
      <c r="I6" s="12">
        <v>-1.1000000000000001</v>
      </c>
      <c r="J6" s="12">
        <v>12.44</v>
      </c>
      <c r="K6" s="47" t="s">
        <v>732</v>
      </c>
      <c r="L6" s="9" t="str">
        <f t="shared" ref="L6:L13" si="3">IF(J6="Div by 0", "N/A", IF(K6="N/A","N/A", IF(J6&gt;VALUE(MID(K6,1,2)), "No", IF(J6&lt;-1*VALUE(MID(K6,1,2)), "No", "Yes"))))</f>
        <v>Yes</v>
      </c>
    </row>
    <row r="7" spans="1:12" x14ac:dyDescent="0.2">
      <c r="A7" s="4" t="s">
        <v>1121</v>
      </c>
      <c r="B7" s="47" t="s">
        <v>217</v>
      </c>
      <c r="C7" s="14">
        <v>3974.1166692000002</v>
      </c>
      <c r="D7" s="11" t="str">
        <f t="shared" si="0"/>
        <v>N/A</v>
      </c>
      <c r="E7" s="14">
        <v>3721.8909314000002</v>
      </c>
      <c r="F7" s="11" t="str">
        <f t="shared" si="1"/>
        <v>N/A</v>
      </c>
      <c r="G7" s="14">
        <v>4032.5191332999998</v>
      </c>
      <c r="H7" s="11" t="str">
        <f t="shared" si="2"/>
        <v>N/A</v>
      </c>
      <c r="I7" s="12">
        <v>-6.35</v>
      </c>
      <c r="J7" s="12">
        <v>8.3460000000000001</v>
      </c>
      <c r="K7" s="47" t="s">
        <v>732</v>
      </c>
      <c r="L7" s="9" t="str">
        <f t="shared" si="3"/>
        <v>Yes</v>
      </c>
    </row>
    <row r="8" spans="1:12" x14ac:dyDescent="0.2">
      <c r="A8" s="4" t="s">
        <v>720</v>
      </c>
      <c r="B8" s="47" t="s">
        <v>217</v>
      </c>
      <c r="C8" s="14">
        <v>565</v>
      </c>
      <c r="D8" s="11" t="str">
        <f t="shared" si="0"/>
        <v>N/A</v>
      </c>
      <c r="E8" s="14">
        <v>628</v>
      </c>
      <c r="F8" s="11" t="str">
        <f t="shared" si="1"/>
        <v>N/A</v>
      </c>
      <c r="G8" s="14">
        <v>782</v>
      </c>
      <c r="H8" s="11" t="str">
        <f t="shared" si="2"/>
        <v>N/A</v>
      </c>
      <c r="I8" s="12">
        <v>11.15</v>
      </c>
      <c r="J8" s="12">
        <v>24.52</v>
      </c>
      <c r="K8" s="47" t="s">
        <v>732</v>
      </c>
      <c r="L8" s="9" t="str">
        <f t="shared" si="3"/>
        <v>Yes</v>
      </c>
    </row>
    <row r="9" spans="1:12" x14ac:dyDescent="0.2">
      <c r="A9" s="4" t="s">
        <v>721</v>
      </c>
      <c r="B9" s="47" t="s">
        <v>217</v>
      </c>
      <c r="C9" s="14">
        <v>1386</v>
      </c>
      <c r="D9" s="11" t="str">
        <f t="shared" si="0"/>
        <v>N/A</v>
      </c>
      <c r="E9" s="14">
        <v>1442</v>
      </c>
      <c r="F9" s="11" t="str">
        <f t="shared" si="1"/>
        <v>N/A</v>
      </c>
      <c r="G9" s="14">
        <v>1775</v>
      </c>
      <c r="H9" s="11" t="str">
        <f t="shared" si="2"/>
        <v>N/A</v>
      </c>
      <c r="I9" s="12">
        <v>4.04</v>
      </c>
      <c r="J9" s="12">
        <v>23.09</v>
      </c>
      <c r="K9" s="47" t="s">
        <v>732</v>
      </c>
      <c r="L9" s="9" t="str">
        <f t="shared" si="3"/>
        <v>Yes</v>
      </c>
    </row>
    <row r="10" spans="1:12" x14ac:dyDescent="0.2">
      <c r="A10" s="4" t="s">
        <v>722</v>
      </c>
      <c r="B10" s="47" t="s">
        <v>217</v>
      </c>
      <c r="C10" s="14">
        <v>2542</v>
      </c>
      <c r="D10" s="11" t="str">
        <f t="shared" si="0"/>
        <v>N/A</v>
      </c>
      <c r="E10" s="14">
        <v>2404</v>
      </c>
      <c r="F10" s="11" t="str">
        <f t="shared" si="1"/>
        <v>N/A</v>
      </c>
      <c r="G10" s="14">
        <v>2869</v>
      </c>
      <c r="H10" s="11" t="str">
        <f t="shared" si="2"/>
        <v>N/A</v>
      </c>
      <c r="I10" s="12">
        <v>-5.43</v>
      </c>
      <c r="J10" s="12">
        <v>19.34</v>
      </c>
      <c r="K10" s="47" t="s">
        <v>732</v>
      </c>
      <c r="L10" s="9" t="str">
        <f t="shared" si="3"/>
        <v>Yes</v>
      </c>
    </row>
    <row r="11" spans="1:12" x14ac:dyDescent="0.2">
      <c r="A11" s="4" t="s">
        <v>723</v>
      </c>
      <c r="B11" s="47" t="s">
        <v>217</v>
      </c>
      <c r="C11" s="14">
        <v>14485</v>
      </c>
      <c r="D11" s="11" t="str">
        <f t="shared" si="0"/>
        <v>N/A</v>
      </c>
      <c r="E11" s="14">
        <v>12761</v>
      </c>
      <c r="F11" s="11" t="str">
        <f t="shared" si="1"/>
        <v>N/A</v>
      </c>
      <c r="G11" s="14">
        <v>14255</v>
      </c>
      <c r="H11" s="11" t="str">
        <f t="shared" si="2"/>
        <v>N/A</v>
      </c>
      <c r="I11" s="12">
        <v>-11.9</v>
      </c>
      <c r="J11" s="12">
        <v>11.71</v>
      </c>
      <c r="K11" s="47" t="s">
        <v>732</v>
      </c>
      <c r="L11" s="9" t="str">
        <f t="shared" si="3"/>
        <v>Yes</v>
      </c>
    </row>
    <row r="12" spans="1:12" x14ac:dyDescent="0.2">
      <c r="A12" s="4" t="s">
        <v>724</v>
      </c>
      <c r="B12" s="47" t="s">
        <v>217</v>
      </c>
      <c r="C12" s="14">
        <v>49153</v>
      </c>
      <c r="D12" s="11" t="str">
        <f t="shared" si="0"/>
        <v>N/A</v>
      </c>
      <c r="E12" s="14">
        <v>48102</v>
      </c>
      <c r="F12" s="11" t="str">
        <f t="shared" si="1"/>
        <v>N/A</v>
      </c>
      <c r="G12" s="14">
        <v>49015</v>
      </c>
      <c r="H12" s="11" t="str">
        <f t="shared" si="2"/>
        <v>N/A</v>
      </c>
      <c r="I12" s="12">
        <v>-2.14</v>
      </c>
      <c r="J12" s="12">
        <v>1.8979999999999999</v>
      </c>
      <c r="K12" s="47" t="s">
        <v>732</v>
      </c>
      <c r="L12" s="9" t="str">
        <f t="shared" si="3"/>
        <v>Yes</v>
      </c>
    </row>
    <row r="13" spans="1:12" x14ac:dyDescent="0.2">
      <c r="A13" s="4" t="s">
        <v>74</v>
      </c>
      <c r="B13" s="47" t="s">
        <v>217</v>
      </c>
      <c r="C13" s="14">
        <v>2215974</v>
      </c>
      <c r="D13" s="11" t="str">
        <f>IF($B13="N/A","N/A",IF(C13&gt;10,"No",IF(C13&lt;-10,"No","Yes")))</f>
        <v>N/A</v>
      </c>
      <c r="E13" s="14">
        <v>3102764</v>
      </c>
      <c r="F13" s="11" t="str">
        <f>IF($B13="N/A","N/A",IF(E13&gt;10,"No",IF(E13&lt;-10,"No","Yes")))</f>
        <v>N/A</v>
      </c>
      <c r="G13" s="14">
        <v>2033317</v>
      </c>
      <c r="H13" s="11" t="str">
        <f>IF($B13="N/A","N/A",IF(G13&gt;10,"No",IF(G13&lt;-10,"No","Yes")))</f>
        <v>N/A</v>
      </c>
      <c r="I13" s="12">
        <v>40.020000000000003</v>
      </c>
      <c r="J13" s="12">
        <v>-34.5</v>
      </c>
      <c r="K13" s="47" t="s">
        <v>732</v>
      </c>
      <c r="L13" s="9" t="str">
        <f t="shared" si="3"/>
        <v>No</v>
      </c>
    </row>
    <row r="14" spans="1:12" x14ac:dyDescent="0.2">
      <c r="A14" s="60" t="s">
        <v>161</v>
      </c>
      <c r="B14" s="34" t="s">
        <v>217</v>
      </c>
      <c r="C14" s="8">
        <v>6.4476318950999998</v>
      </c>
      <c r="D14" s="43" t="str">
        <f t="shared" ref="D14:D18" si="4">IF($B14="N/A","N/A",IF(C14&gt;10,"No",IF(C14&lt;-10,"No","Yes")))</f>
        <v>N/A</v>
      </c>
      <c r="E14" s="8">
        <v>5.9462585343000001</v>
      </c>
      <c r="F14" s="43" t="str">
        <f t="shared" ref="F14:F18" si="5">IF($B14="N/A","N/A",IF(E14&gt;10,"No",IF(E14&lt;-10,"No","Yes")))</f>
        <v>N/A</v>
      </c>
      <c r="G14" s="8">
        <v>5.6243656853999999</v>
      </c>
      <c r="H14" s="43" t="str">
        <f t="shared" ref="H14:H18" si="6">IF($B14="N/A","N/A",IF(G14&gt;10,"No",IF(G14&lt;-10,"No","Yes")))</f>
        <v>N/A</v>
      </c>
      <c r="I14" s="12">
        <v>-7.78</v>
      </c>
      <c r="J14" s="12">
        <v>-5.41</v>
      </c>
      <c r="K14" s="44" t="s">
        <v>732</v>
      </c>
      <c r="L14" s="9" t="str">
        <f t="shared" ref="L14:L18" si="7">IF(J14="Div by 0", "N/A", IF(K14="N/A","N/A", IF(J14&gt;VALUE(MID(K14,1,2)), "No", IF(J14&lt;-1*VALUE(MID(K14,1,2)), "No", "Yes"))))</f>
        <v>Yes</v>
      </c>
    </row>
    <row r="15" spans="1:12" x14ac:dyDescent="0.2">
      <c r="A15" s="4" t="s">
        <v>418</v>
      </c>
      <c r="B15" s="34" t="s">
        <v>217</v>
      </c>
      <c r="C15" s="8">
        <v>29.22598721</v>
      </c>
      <c r="D15" s="43" t="str">
        <f t="shared" si="4"/>
        <v>N/A</v>
      </c>
      <c r="E15" s="8">
        <v>30.342956112</v>
      </c>
      <c r="F15" s="43" t="str">
        <f t="shared" si="5"/>
        <v>N/A</v>
      </c>
      <c r="G15" s="8">
        <v>29.654920872999998</v>
      </c>
      <c r="H15" s="43" t="str">
        <f t="shared" si="6"/>
        <v>N/A</v>
      </c>
      <c r="I15" s="12">
        <v>3.8220000000000001</v>
      </c>
      <c r="J15" s="12">
        <v>-2.27</v>
      </c>
      <c r="K15" s="44" t="s">
        <v>732</v>
      </c>
      <c r="L15" s="9" t="str">
        <f t="shared" si="7"/>
        <v>Yes</v>
      </c>
    </row>
    <row r="16" spans="1:12" x14ac:dyDescent="0.2">
      <c r="A16" s="4" t="s">
        <v>419</v>
      </c>
      <c r="B16" s="34" t="s">
        <v>217</v>
      </c>
      <c r="C16" s="8">
        <v>10.925320634</v>
      </c>
      <c r="D16" s="43" t="str">
        <f t="shared" si="4"/>
        <v>N/A</v>
      </c>
      <c r="E16" s="8">
        <v>11.147015286</v>
      </c>
      <c r="F16" s="43" t="str">
        <f t="shared" si="5"/>
        <v>N/A</v>
      </c>
      <c r="G16" s="8">
        <v>11.163055301</v>
      </c>
      <c r="H16" s="43" t="str">
        <f t="shared" si="6"/>
        <v>N/A</v>
      </c>
      <c r="I16" s="12">
        <v>2.0289999999999999</v>
      </c>
      <c r="J16" s="12">
        <v>0.1439</v>
      </c>
      <c r="K16" s="44" t="s">
        <v>732</v>
      </c>
      <c r="L16" s="9" t="str">
        <f t="shared" si="7"/>
        <v>Yes</v>
      </c>
    </row>
    <row r="17" spans="1:12" x14ac:dyDescent="0.2">
      <c r="A17" s="4" t="s">
        <v>420</v>
      </c>
      <c r="B17" s="34" t="s">
        <v>217</v>
      </c>
      <c r="C17" s="8">
        <v>2.6171714358</v>
      </c>
      <c r="D17" s="43" t="str">
        <f t="shared" si="4"/>
        <v>N/A</v>
      </c>
      <c r="E17" s="8">
        <v>1.7862810163</v>
      </c>
      <c r="F17" s="43" t="str">
        <f t="shared" si="5"/>
        <v>N/A</v>
      </c>
      <c r="G17" s="8">
        <v>1.3790798189</v>
      </c>
      <c r="H17" s="43" t="str">
        <f t="shared" si="6"/>
        <v>N/A</v>
      </c>
      <c r="I17" s="12">
        <v>-31.7</v>
      </c>
      <c r="J17" s="12">
        <v>-22.8</v>
      </c>
      <c r="K17" s="44" t="s">
        <v>732</v>
      </c>
      <c r="L17" s="9" t="str">
        <f t="shared" si="7"/>
        <v>Yes</v>
      </c>
    </row>
    <row r="18" spans="1:12" x14ac:dyDescent="0.2">
      <c r="A18" s="4" t="s">
        <v>421</v>
      </c>
      <c r="B18" s="34" t="s">
        <v>217</v>
      </c>
      <c r="C18" s="8">
        <v>3.7749658335</v>
      </c>
      <c r="D18" s="43" t="str">
        <f t="shared" si="4"/>
        <v>N/A</v>
      </c>
      <c r="E18" s="8">
        <v>3.4584936981999999</v>
      </c>
      <c r="F18" s="43" t="str">
        <f t="shared" si="5"/>
        <v>N/A</v>
      </c>
      <c r="G18" s="8">
        <v>3.2571030226</v>
      </c>
      <c r="H18" s="43" t="str">
        <f t="shared" si="6"/>
        <v>N/A</v>
      </c>
      <c r="I18" s="12">
        <v>-8.3800000000000008</v>
      </c>
      <c r="J18" s="12">
        <v>-5.82</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33.33</v>
      </c>
      <c r="J19" s="12">
        <v>-25</v>
      </c>
      <c r="K19" s="47" t="s">
        <v>217</v>
      </c>
      <c r="L19" s="9" t="str">
        <f t="shared" ref="L19:L25" si="11">IF(J19="Div by 0", "N/A", IF(K19="N/A","N/A", IF(J19&gt;VALUE(MID(K19,1,2)), "No", IF(J19&lt;-1*VALUE(MID(K19,1,2)), "No", "Yes"))))</f>
        <v>N/A</v>
      </c>
    </row>
    <row r="20" spans="1:12" x14ac:dyDescent="0.2">
      <c r="A20" s="4" t="s">
        <v>76</v>
      </c>
      <c r="B20" s="47" t="s">
        <v>217</v>
      </c>
      <c r="C20" s="35">
        <v>62</v>
      </c>
      <c r="D20" s="43" t="str">
        <f t="shared" si="8"/>
        <v>N/A</v>
      </c>
      <c r="E20" s="35">
        <v>53</v>
      </c>
      <c r="F20" s="43" t="str">
        <f t="shared" si="9"/>
        <v>N/A</v>
      </c>
      <c r="G20" s="35">
        <v>46</v>
      </c>
      <c r="H20" s="43" t="str">
        <f t="shared" si="10"/>
        <v>N/A</v>
      </c>
      <c r="I20" s="12">
        <v>-14.5</v>
      </c>
      <c r="J20" s="12">
        <v>-13.2</v>
      </c>
      <c r="K20" s="47" t="s">
        <v>217</v>
      </c>
      <c r="L20" s="9" t="str">
        <f t="shared" si="11"/>
        <v>N/A</v>
      </c>
    </row>
    <row r="21" spans="1:12" x14ac:dyDescent="0.2">
      <c r="A21" s="60" t="s">
        <v>1121</v>
      </c>
      <c r="B21" s="47" t="s">
        <v>217</v>
      </c>
      <c r="C21" s="14">
        <v>3974.1166692000002</v>
      </c>
      <c r="D21" s="11" t="str">
        <f t="shared" si="8"/>
        <v>N/A</v>
      </c>
      <c r="E21" s="14">
        <v>3721.8909314000002</v>
      </c>
      <c r="F21" s="11" t="str">
        <f t="shared" si="9"/>
        <v>N/A</v>
      </c>
      <c r="G21" s="14">
        <v>4032.5191332999998</v>
      </c>
      <c r="H21" s="11" t="str">
        <f t="shared" si="10"/>
        <v>N/A</v>
      </c>
      <c r="I21" s="12">
        <v>-6.35</v>
      </c>
      <c r="J21" s="12">
        <v>8.3460000000000001</v>
      </c>
      <c r="K21" s="47" t="s">
        <v>732</v>
      </c>
      <c r="L21" s="9" t="str">
        <f t="shared" si="11"/>
        <v>Yes</v>
      </c>
    </row>
    <row r="22" spans="1:12" x14ac:dyDescent="0.2">
      <c r="A22" s="4" t="s">
        <v>1726</v>
      </c>
      <c r="B22" s="47" t="s">
        <v>217</v>
      </c>
      <c r="C22" s="14">
        <v>7546.4898303</v>
      </c>
      <c r="D22" s="11" t="str">
        <f t="shared" si="8"/>
        <v>N/A</v>
      </c>
      <c r="E22" s="14">
        <v>7300.2176098999998</v>
      </c>
      <c r="F22" s="11" t="str">
        <f t="shared" si="9"/>
        <v>N/A</v>
      </c>
      <c r="G22" s="14">
        <v>7293.7444158999997</v>
      </c>
      <c r="H22" s="11" t="str">
        <f t="shared" si="10"/>
        <v>N/A</v>
      </c>
      <c r="I22" s="12">
        <v>-3.26</v>
      </c>
      <c r="J22" s="12">
        <v>-8.8999999999999996E-2</v>
      </c>
      <c r="K22" s="47" t="s">
        <v>732</v>
      </c>
      <c r="L22" s="9" t="str">
        <f t="shared" si="11"/>
        <v>Yes</v>
      </c>
    </row>
    <row r="23" spans="1:12" x14ac:dyDescent="0.2">
      <c r="A23" s="4" t="s">
        <v>1122</v>
      </c>
      <c r="B23" s="47" t="s">
        <v>217</v>
      </c>
      <c r="C23" s="14">
        <v>8791.8074610999993</v>
      </c>
      <c r="D23" s="11" t="str">
        <f t="shared" si="8"/>
        <v>N/A</v>
      </c>
      <c r="E23" s="14">
        <v>8775.9572965999996</v>
      </c>
      <c r="F23" s="11" t="str">
        <f t="shared" si="9"/>
        <v>N/A</v>
      </c>
      <c r="G23" s="14">
        <v>8747.8166913999994</v>
      </c>
      <c r="H23" s="11" t="str">
        <f t="shared" si="10"/>
        <v>N/A</v>
      </c>
      <c r="I23" s="12">
        <v>-0.18</v>
      </c>
      <c r="J23" s="12">
        <v>-0.32100000000000001</v>
      </c>
      <c r="K23" s="47" t="s">
        <v>732</v>
      </c>
      <c r="L23" s="9" t="str">
        <f t="shared" si="11"/>
        <v>Yes</v>
      </c>
    </row>
    <row r="24" spans="1:12" x14ac:dyDescent="0.2">
      <c r="A24" s="4" t="s">
        <v>1123</v>
      </c>
      <c r="B24" s="47" t="s">
        <v>217</v>
      </c>
      <c r="C24" s="14">
        <v>1871.3277452</v>
      </c>
      <c r="D24" s="11" t="str">
        <f t="shared" si="8"/>
        <v>N/A</v>
      </c>
      <c r="E24" s="14">
        <v>1699.9745917</v>
      </c>
      <c r="F24" s="11" t="str">
        <f t="shared" si="9"/>
        <v>N/A</v>
      </c>
      <c r="G24" s="14">
        <v>2093.3956836000002</v>
      </c>
      <c r="H24" s="11" t="str">
        <f t="shared" si="10"/>
        <v>N/A</v>
      </c>
      <c r="I24" s="12">
        <v>-9.16</v>
      </c>
      <c r="J24" s="12">
        <v>23.14</v>
      </c>
      <c r="K24" s="47" t="s">
        <v>732</v>
      </c>
      <c r="L24" s="9" t="str">
        <f t="shared" si="11"/>
        <v>Yes</v>
      </c>
    </row>
    <row r="25" spans="1:12" x14ac:dyDescent="0.2">
      <c r="A25" s="4" t="s">
        <v>1124</v>
      </c>
      <c r="B25" s="47" t="s">
        <v>217</v>
      </c>
      <c r="C25" s="14">
        <v>4321.2417705999997</v>
      </c>
      <c r="D25" s="11" t="str">
        <f t="shared" si="8"/>
        <v>N/A</v>
      </c>
      <c r="E25" s="14">
        <v>3724.4967052000002</v>
      </c>
      <c r="F25" s="11" t="str">
        <f t="shared" si="9"/>
        <v>N/A</v>
      </c>
      <c r="G25" s="14">
        <v>4307.7519457999997</v>
      </c>
      <c r="H25" s="11" t="str">
        <f t="shared" si="10"/>
        <v>N/A</v>
      </c>
      <c r="I25" s="12">
        <v>-13.8</v>
      </c>
      <c r="J25" s="12">
        <v>15.66</v>
      </c>
      <c r="K25" s="47" t="s">
        <v>732</v>
      </c>
      <c r="L25" s="9" t="str">
        <f t="shared" si="11"/>
        <v>Yes</v>
      </c>
    </row>
    <row r="26" spans="1:12" x14ac:dyDescent="0.2">
      <c r="A26" s="2" t="s">
        <v>1125</v>
      </c>
      <c r="B26" s="47" t="s">
        <v>217</v>
      </c>
      <c r="C26" s="14">
        <v>4245.0265054000001</v>
      </c>
      <c r="D26" s="11" t="str">
        <f t="shared" si="8"/>
        <v>N/A</v>
      </c>
      <c r="E26" s="14">
        <v>3947.9235604</v>
      </c>
      <c r="F26" s="11" t="str">
        <f t="shared" si="9"/>
        <v>N/A</v>
      </c>
      <c r="G26" s="14">
        <v>4290.7969444</v>
      </c>
      <c r="H26" s="11" t="str">
        <f t="shared" si="10"/>
        <v>N/A</v>
      </c>
      <c r="I26" s="12">
        <v>-7</v>
      </c>
      <c r="J26" s="12">
        <v>8.6850000000000005</v>
      </c>
      <c r="K26" s="47" t="s">
        <v>732</v>
      </c>
      <c r="L26" s="9" t="str">
        <f>IF(J26="Div by 0", "N/A", IF(OR(J26="N/A",K26="N/A"),"N/A", IF(J26&gt;VALUE(MID(K26,1,2)), "No", IF(J26&lt;-1*VALUE(MID(K26,1,2)), "No", "Yes"))))</f>
        <v>Yes</v>
      </c>
    </row>
    <row r="27" spans="1:12" x14ac:dyDescent="0.2">
      <c r="A27" s="2" t="s">
        <v>1126</v>
      </c>
      <c r="B27" s="47" t="s">
        <v>217</v>
      </c>
      <c r="C27" s="14">
        <v>3577.4938866000002</v>
      </c>
      <c r="D27" s="11" t="str">
        <f t="shared" si="8"/>
        <v>N/A</v>
      </c>
      <c r="E27" s="14">
        <v>3398.6026673000001</v>
      </c>
      <c r="F27" s="11" t="str">
        <f t="shared" si="9"/>
        <v>N/A</v>
      </c>
      <c r="G27" s="14">
        <v>3670.2840314</v>
      </c>
      <c r="H27" s="11" t="str">
        <f t="shared" si="10"/>
        <v>N/A</v>
      </c>
      <c r="I27" s="12">
        <v>-5</v>
      </c>
      <c r="J27" s="12">
        <v>7.9939999999999998</v>
      </c>
      <c r="K27" s="47" t="s">
        <v>732</v>
      </c>
      <c r="L27" s="9" t="str">
        <f>IF(J27="Div by 0", "N/A", IF(OR(J27="N/A",K27="N/A"),"N/A", IF(J27&gt;VALUE(MID(K27,1,2)), "No", IF(J27&lt;-1*VALUE(MID(K27,1,2)), "No", "Yes"))))</f>
        <v>Yes</v>
      </c>
    </row>
    <row r="28" spans="1:12" x14ac:dyDescent="0.2">
      <c r="A28" s="60" t="s">
        <v>1127</v>
      </c>
      <c r="B28" s="47" t="s">
        <v>217</v>
      </c>
      <c r="C28" s="14">
        <v>6426.2496590000001</v>
      </c>
      <c r="D28" s="11" t="str">
        <f t="shared" si="8"/>
        <v>N/A</v>
      </c>
      <c r="E28" s="14">
        <v>6264.5449238000001</v>
      </c>
      <c r="F28" s="11" t="str">
        <f t="shared" si="9"/>
        <v>N/A</v>
      </c>
      <c r="G28" s="14">
        <v>6317.2672590000002</v>
      </c>
      <c r="H28" s="11" t="str">
        <f t="shared" si="10"/>
        <v>N/A</v>
      </c>
      <c r="I28" s="12">
        <v>-2.52</v>
      </c>
      <c r="J28" s="12">
        <v>0.84160000000000001</v>
      </c>
      <c r="K28" s="47" t="s">
        <v>732</v>
      </c>
      <c r="L28" s="9" t="str">
        <f>IF(J28="Div by 0", "N/A", IF(K28="N/A","N/A", IF(J28&gt;VALUE(MID(K28,1,2)), "No", IF(J28&lt;-1*VALUE(MID(K28,1,2)), "No", "Yes"))))</f>
        <v>Yes</v>
      </c>
    </row>
    <row r="29" spans="1:12" x14ac:dyDescent="0.2">
      <c r="A29" s="2" t="s">
        <v>1128</v>
      </c>
      <c r="B29" s="47" t="s">
        <v>217</v>
      </c>
      <c r="C29" s="14">
        <v>7563.0289704999996</v>
      </c>
      <c r="D29" s="11" t="str">
        <f t="shared" si="8"/>
        <v>N/A</v>
      </c>
      <c r="E29" s="14">
        <v>7254.9352308999996</v>
      </c>
      <c r="F29" s="11" t="str">
        <f t="shared" si="9"/>
        <v>N/A</v>
      </c>
      <c r="G29" s="14">
        <v>7284.5543232999999</v>
      </c>
      <c r="H29" s="11" t="str">
        <f t="shared" si="10"/>
        <v>N/A</v>
      </c>
      <c r="I29" s="12">
        <v>-4.07</v>
      </c>
      <c r="J29" s="12">
        <v>0.4083</v>
      </c>
      <c r="K29" s="47" t="s">
        <v>732</v>
      </c>
      <c r="L29" s="9" t="str">
        <f>IF(J29="Div by 0", "N/A", IF(K29="N/A","N/A", IF(J29&gt;VALUE(MID(K29,1,2)), "No", IF(J29&lt;-1*VALUE(MID(K29,1,2)), "No", "Yes"))))</f>
        <v>Yes</v>
      </c>
    </row>
    <row r="30" spans="1:12" x14ac:dyDescent="0.2">
      <c r="A30" s="2" t="s">
        <v>1129</v>
      </c>
      <c r="B30" s="47" t="s">
        <v>217</v>
      </c>
      <c r="C30" s="14">
        <v>5315.1854911999999</v>
      </c>
      <c r="D30" s="11" t="str">
        <f t="shared" si="8"/>
        <v>N/A</v>
      </c>
      <c r="E30" s="14">
        <v>5314.4211107000001</v>
      </c>
      <c r="F30" s="11" t="str">
        <f t="shared" si="9"/>
        <v>N/A</v>
      </c>
      <c r="G30" s="14">
        <v>5393.8701958000001</v>
      </c>
      <c r="H30" s="11" t="str">
        <f t="shared" si="10"/>
        <v>N/A</v>
      </c>
      <c r="I30" s="12">
        <v>-1.4E-2</v>
      </c>
      <c r="J30" s="12">
        <v>1.4950000000000001</v>
      </c>
      <c r="K30" s="47" t="s">
        <v>732</v>
      </c>
      <c r="L30" s="9" t="str">
        <f>IF(J30="Div by 0", "N/A", IF(K30="N/A","N/A", IF(J30&gt;VALUE(MID(K30,1,2)), "No", IF(J30&lt;-1*VALUE(MID(K30,1,2)), "No", "Yes"))))</f>
        <v>Yes</v>
      </c>
    </row>
    <row r="31" spans="1:12" x14ac:dyDescent="0.2">
      <c r="A31" s="2" t="s">
        <v>1130</v>
      </c>
      <c r="B31" s="47" t="s">
        <v>217</v>
      </c>
      <c r="C31" s="14">
        <v>6545.3414788</v>
      </c>
      <c r="D31" s="11" t="str">
        <f t="shared" si="8"/>
        <v>N/A</v>
      </c>
      <c r="E31" s="14">
        <v>6385.4985327000004</v>
      </c>
      <c r="F31" s="11" t="str">
        <f t="shared" si="9"/>
        <v>N/A</v>
      </c>
      <c r="G31" s="14">
        <v>6484.0878320000002</v>
      </c>
      <c r="H31" s="11" t="str">
        <f t="shared" si="10"/>
        <v>N/A</v>
      </c>
      <c r="I31" s="12">
        <v>-2.44</v>
      </c>
      <c r="J31" s="12">
        <v>1.544</v>
      </c>
      <c r="K31" s="47" t="s">
        <v>732</v>
      </c>
      <c r="L31" s="9" t="str">
        <f>IF(J31="Div by 0", "N/A", IF(OR(J31="N/A",K31="N/A"),"N/A", IF(J31&gt;VALUE(MID(K31,1,2)), "No", IF(J31&lt;-1*VALUE(MID(K31,1,2)), "No", "Yes"))))</f>
        <v>Yes</v>
      </c>
    </row>
    <row r="32" spans="1:12" x14ac:dyDescent="0.2">
      <c r="A32" s="2" t="s">
        <v>1131</v>
      </c>
      <c r="B32" s="47" t="s">
        <v>217</v>
      </c>
      <c r="C32" s="14">
        <v>6197.8612126999997</v>
      </c>
      <c r="D32" s="11" t="str">
        <f t="shared" si="8"/>
        <v>N/A</v>
      </c>
      <c r="E32" s="14">
        <v>6036.1195172999996</v>
      </c>
      <c r="F32" s="11" t="str">
        <f t="shared" si="9"/>
        <v>N/A</v>
      </c>
      <c r="G32" s="14">
        <v>6006.1655563000004</v>
      </c>
      <c r="H32" s="11" t="str">
        <f t="shared" si="10"/>
        <v>N/A</v>
      </c>
      <c r="I32" s="12">
        <v>-2.61</v>
      </c>
      <c r="J32" s="12">
        <v>-0.496</v>
      </c>
      <c r="K32" s="47" t="s">
        <v>732</v>
      </c>
      <c r="L32" s="9" t="str">
        <f>IF(J32="Div by 0", "N/A", IF(OR(J32="N/A",K32="N/A"),"N/A", IF(J32&gt;VALUE(MID(K32,1,2)), "No", IF(J32&lt;-1*VALUE(MID(K32,1,2)), "No", "Yes"))))</f>
        <v>Yes</v>
      </c>
    </row>
    <row r="33" spans="1:12" x14ac:dyDescent="0.2">
      <c r="A33" s="2" t="s">
        <v>1731</v>
      </c>
      <c r="B33" s="47" t="s">
        <v>217</v>
      </c>
      <c r="C33" s="14">
        <v>6745.8255477000002</v>
      </c>
      <c r="D33" s="11" t="str">
        <f t="shared" si="8"/>
        <v>N/A</v>
      </c>
      <c r="E33" s="14">
        <v>10165.235011000001</v>
      </c>
      <c r="F33" s="11" t="str">
        <f t="shared" si="9"/>
        <v>N/A</v>
      </c>
      <c r="G33" s="14">
        <v>5727.0894464000003</v>
      </c>
      <c r="H33" s="11" t="str">
        <f t="shared" si="10"/>
        <v>N/A</v>
      </c>
      <c r="I33" s="12">
        <v>50.69</v>
      </c>
      <c r="J33" s="12">
        <v>-43.7</v>
      </c>
      <c r="K33" s="47" t="s">
        <v>732</v>
      </c>
      <c r="L33" s="9" t="str">
        <f t="shared" ref="L33:L45" si="12">IF(J33="Div by 0", "N/A", IF(K33="N/A","N/A", IF(J33&gt;VALUE(MID(K33,1,2)), "No", IF(J33&lt;-1*VALUE(MID(K33,1,2)), "No", "Yes"))))</f>
        <v>No</v>
      </c>
    </row>
    <row r="34" spans="1:12" x14ac:dyDescent="0.2">
      <c r="A34" s="2" t="s">
        <v>1732</v>
      </c>
      <c r="B34" s="47" t="s">
        <v>217</v>
      </c>
      <c r="C34" s="14">
        <v>678.26146155000004</v>
      </c>
      <c r="D34" s="11" t="str">
        <f t="shared" si="8"/>
        <v>N/A</v>
      </c>
      <c r="E34" s="14">
        <v>638.16198391</v>
      </c>
      <c r="F34" s="11" t="str">
        <f t="shared" si="9"/>
        <v>N/A</v>
      </c>
      <c r="G34" s="14">
        <v>828.13081242999999</v>
      </c>
      <c r="H34" s="11" t="str">
        <f t="shared" si="10"/>
        <v>N/A</v>
      </c>
      <c r="I34" s="12">
        <v>-5.91</v>
      </c>
      <c r="J34" s="12">
        <v>29.77</v>
      </c>
      <c r="K34" s="47" t="s">
        <v>732</v>
      </c>
      <c r="L34" s="9" t="str">
        <f t="shared" si="12"/>
        <v>Yes</v>
      </c>
    </row>
    <row r="35" spans="1:12" x14ac:dyDescent="0.2">
      <c r="A35" s="2" t="s">
        <v>1733</v>
      </c>
      <c r="B35" s="47" t="s">
        <v>217</v>
      </c>
      <c r="C35" s="14">
        <v>23131.260307</v>
      </c>
      <c r="D35" s="11" t="str">
        <f t="shared" si="8"/>
        <v>N/A</v>
      </c>
      <c r="E35" s="14">
        <v>22606.860632</v>
      </c>
      <c r="F35" s="11" t="str">
        <f t="shared" si="9"/>
        <v>N/A</v>
      </c>
      <c r="G35" s="14">
        <v>22619.395941999999</v>
      </c>
      <c r="H35" s="11" t="str">
        <f t="shared" si="10"/>
        <v>N/A</v>
      </c>
      <c r="I35" s="12">
        <v>-2.27</v>
      </c>
      <c r="J35" s="12">
        <v>5.5399999999999998E-2</v>
      </c>
      <c r="K35" s="47" t="s">
        <v>732</v>
      </c>
      <c r="L35" s="9" t="str">
        <f t="shared" si="12"/>
        <v>Yes</v>
      </c>
    </row>
    <row r="36" spans="1:12" x14ac:dyDescent="0.2">
      <c r="A36" s="2" t="s">
        <v>1734</v>
      </c>
      <c r="B36" s="47" t="s">
        <v>217</v>
      </c>
      <c r="C36" s="14">
        <v>138.50342850000001</v>
      </c>
      <c r="D36" s="11" t="str">
        <f t="shared" si="8"/>
        <v>N/A</v>
      </c>
      <c r="E36" s="14">
        <v>148.29649853999999</v>
      </c>
      <c r="F36" s="11" t="str">
        <f t="shared" si="9"/>
        <v>N/A</v>
      </c>
      <c r="G36" s="14">
        <v>167.34753201000001</v>
      </c>
      <c r="H36" s="11" t="str">
        <f t="shared" si="10"/>
        <v>N/A</v>
      </c>
      <c r="I36" s="12">
        <v>7.0709999999999997</v>
      </c>
      <c r="J36" s="12">
        <v>12.85</v>
      </c>
      <c r="K36" s="47" t="s">
        <v>732</v>
      </c>
      <c r="L36" s="9" t="str">
        <f t="shared" si="12"/>
        <v>Yes</v>
      </c>
    </row>
    <row r="37" spans="1:12" x14ac:dyDescent="0.2">
      <c r="A37" s="2" t="s">
        <v>1735</v>
      </c>
      <c r="B37" s="47" t="s">
        <v>217</v>
      </c>
      <c r="C37" s="14">
        <v>17466.648444999999</v>
      </c>
      <c r="D37" s="11" t="str">
        <f t="shared" si="8"/>
        <v>N/A</v>
      </c>
      <c r="E37" s="14">
        <v>17777.472178</v>
      </c>
      <c r="F37" s="11" t="str">
        <f t="shared" si="9"/>
        <v>N/A</v>
      </c>
      <c r="G37" s="14">
        <v>18145.123474</v>
      </c>
      <c r="H37" s="11" t="str">
        <f t="shared" si="10"/>
        <v>N/A</v>
      </c>
      <c r="I37" s="12">
        <v>1.78</v>
      </c>
      <c r="J37" s="12">
        <v>2.0680000000000001</v>
      </c>
      <c r="K37" s="47" t="s">
        <v>732</v>
      </c>
      <c r="L37" s="9" t="str">
        <f t="shared" si="12"/>
        <v>Yes</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86.807816950000003</v>
      </c>
      <c r="D39" s="11" t="str">
        <f t="shared" si="8"/>
        <v>N/A</v>
      </c>
      <c r="E39" s="14">
        <v>106.60311951</v>
      </c>
      <c r="F39" s="11" t="str">
        <f t="shared" si="9"/>
        <v>N/A</v>
      </c>
      <c r="G39" s="14">
        <v>124.32707406</v>
      </c>
      <c r="H39" s="11" t="str">
        <f t="shared" si="10"/>
        <v>N/A</v>
      </c>
      <c r="I39" s="12">
        <v>22.8</v>
      </c>
      <c r="J39" s="12">
        <v>16.63</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9290.2225851999992</v>
      </c>
      <c r="D41" s="11" t="str">
        <f t="shared" si="8"/>
        <v>N/A</v>
      </c>
      <c r="E41" s="14">
        <v>9315.4624662000006</v>
      </c>
      <c r="F41" s="11" t="str">
        <f t="shared" si="9"/>
        <v>N/A</v>
      </c>
      <c r="G41" s="14">
        <v>9952.7761473999999</v>
      </c>
      <c r="H41" s="11" t="str">
        <f t="shared" si="10"/>
        <v>N/A</v>
      </c>
      <c r="I41" s="12">
        <v>0.2717</v>
      </c>
      <c r="J41" s="12">
        <v>6.8410000000000002</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11037.941637</v>
      </c>
      <c r="D44" s="11" t="str">
        <f t="shared" si="8"/>
        <v>N/A</v>
      </c>
      <c r="E44" s="14">
        <v>11114.874818</v>
      </c>
      <c r="F44" s="11" t="str">
        <f t="shared" si="9"/>
        <v>N/A</v>
      </c>
      <c r="G44" s="14">
        <v>11455.807868</v>
      </c>
      <c r="H44" s="11" t="str">
        <f t="shared" si="10"/>
        <v>N/A</v>
      </c>
      <c r="I44" s="12">
        <v>0.69699999999999995</v>
      </c>
      <c r="J44" s="12">
        <v>3.0670000000000002</v>
      </c>
      <c r="K44" s="47" t="s">
        <v>732</v>
      </c>
      <c r="L44" s="9" t="str">
        <f t="shared" si="12"/>
        <v>Yes</v>
      </c>
    </row>
    <row r="45" spans="1:12" ht="25.5" x14ac:dyDescent="0.2">
      <c r="A45" s="2" t="s">
        <v>1133</v>
      </c>
      <c r="B45" s="47" t="s">
        <v>217</v>
      </c>
      <c r="C45" s="14">
        <v>429.96206567000002</v>
      </c>
      <c r="D45" s="11" t="str">
        <f t="shared" si="8"/>
        <v>N/A</v>
      </c>
      <c r="E45" s="14">
        <v>402.49777451</v>
      </c>
      <c r="F45" s="11" t="str">
        <f t="shared" si="9"/>
        <v>N/A</v>
      </c>
      <c r="G45" s="14">
        <v>512.26293242999998</v>
      </c>
      <c r="H45" s="11" t="str">
        <f t="shared" si="10"/>
        <v>N/A</v>
      </c>
      <c r="I45" s="12">
        <v>-6.39</v>
      </c>
      <c r="J45" s="12">
        <v>27.27</v>
      </c>
      <c r="K45" s="47" t="s">
        <v>732</v>
      </c>
      <c r="L45" s="9" t="str">
        <f t="shared" si="12"/>
        <v>Yes</v>
      </c>
    </row>
    <row r="46" spans="1:12" x14ac:dyDescent="0.2">
      <c r="A46" s="2" t="s">
        <v>1134</v>
      </c>
      <c r="B46" s="34" t="s">
        <v>217</v>
      </c>
      <c r="C46" s="46">
        <v>36377.434705</v>
      </c>
      <c r="D46" s="43" t="str">
        <f t="shared" si="8"/>
        <v>N/A</v>
      </c>
      <c r="E46" s="46">
        <v>35509.076880000001</v>
      </c>
      <c r="F46" s="43" t="str">
        <f t="shared" si="9"/>
        <v>N/A</v>
      </c>
      <c r="G46" s="46">
        <v>36605.525286999997</v>
      </c>
      <c r="H46" s="43" t="str">
        <f t="shared" si="10"/>
        <v>N/A</v>
      </c>
      <c r="I46" s="12">
        <v>-2.39</v>
      </c>
      <c r="J46" s="12">
        <v>3.0880000000000001</v>
      </c>
      <c r="K46" s="44" t="s">
        <v>732</v>
      </c>
      <c r="L46" s="9" t="str">
        <f>IF(J46="Div by 0", "N/A", IF(K46="N/A","N/A", IF(J46&gt;VALUE(MID(K46,1,2)), "No", IF(J46&lt;-1*VALUE(MID(K46,1,2)), "No", "Yes"))))</f>
        <v>Yes</v>
      </c>
    </row>
    <row r="47" spans="1:12" x14ac:dyDescent="0.2">
      <c r="A47" s="61" t="s">
        <v>1135</v>
      </c>
      <c r="B47" s="34" t="s">
        <v>217</v>
      </c>
      <c r="C47" s="46">
        <v>30332.926538</v>
      </c>
      <c r="D47" s="43" t="str">
        <f t="shared" si="8"/>
        <v>N/A</v>
      </c>
      <c r="E47" s="46">
        <v>31126.851121</v>
      </c>
      <c r="F47" s="43" t="str">
        <f t="shared" si="9"/>
        <v>N/A</v>
      </c>
      <c r="G47" s="46">
        <v>26619.099961</v>
      </c>
      <c r="H47" s="43" t="str">
        <f t="shared" si="10"/>
        <v>N/A</v>
      </c>
      <c r="I47" s="12">
        <v>2.617</v>
      </c>
      <c r="J47" s="12">
        <v>-14.5</v>
      </c>
      <c r="K47" s="44" t="s">
        <v>732</v>
      </c>
      <c r="L47" s="9" t="str">
        <f>IF(J47="Div by 0", "N/A", IF(K47="N/A","N/A", IF(J47&gt;VALUE(MID(K47,1,2)), "No", IF(J47&lt;-1*VALUE(MID(K47,1,2)), "No", "Yes"))))</f>
        <v>Yes</v>
      </c>
    </row>
    <row r="48" spans="1:12" ht="25.5" x14ac:dyDescent="0.2">
      <c r="A48" s="2" t="s">
        <v>1136</v>
      </c>
      <c r="B48" s="34" t="s">
        <v>217</v>
      </c>
      <c r="C48" s="46">
        <v>36379.222798000003</v>
      </c>
      <c r="D48" s="43" t="str">
        <f t="shared" si="8"/>
        <v>N/A</v>
      </c>
      <c r="E48" s="46">
        <v>39548.086643000002</v>
      </c>
      <c r="F48" s="43" t="str">
        <f t="shared" si="9"/>
        <v>N/A</v>
      </c>
      <c r="G48" s="46">
        <v>40223.518818999997</v>
      </c>
      <c r="H48" s="43" t="str">
        <f t="shared" si="10"/>
        <v>N/A</v>
      </c>
      <c r="I48" s="12">
        <v>8.7110000000000003</v>
      </c>
      <c r="J48" s="12">
        <v>1.708</v>
      </c>
      <c r="K48" s="44" t="s">
        <v>732</v>
      </c>
      <c r="L48" s="9" t="str">
        <f>IF(J48="Div by 0", "N/A", IF(K48="N/A","N/A", IF(J48&gt;VALUE(MID(K48,1,2)), "No", IF(J48&lt;-1*VALUE(MID(K48,1,2)), "No", "Yes"))))</f>
        <v>Yes</v>
      </c>
    </row>
    <row r="49" spans="1:12" x14ac:dyDescent="0.2">
      <c r="A49" s="6" t="s">
        <v>1137</v>
      </c>
      <c r="B49" s="34" t="s">
        <v>217</v>
      </c>
      <c r="C49" s="46">
        <v>28148.889405999998</v>
      </c>
      <c r="D49" s="43" t="str">
        <f t="shared" si="8"/>
        <v>N/A</v>
      </c>
      <c r="E49" s="46">
        <v>28794.541825</v>
      </c>
      <c r="F49" s="43" t="str">
        <f t="shared" si="9"/>
        <v>N/A</v>
      </c>
      <c r="G49" s="46">
        <v>28642.834426000001</v>
      </c>
      <c r="H49" s="43" t="str">
        <f t="shared" si="10"/>
        <v>N/A</v>
      </c>
      <c r="I49" s="12">
        <v>2.294</v>
      </c>
      <c r="J49" s="12">
        <v>-0.52700000000000002</v>
      </c>
      <c r="K49" s="44" t="s">
        <v>732</v>
      </c>
      <c r="L49" s="9" t="str">
        <f t="shared" ref="L49:L59" si="13">IF(J49="Div by 0", "N/A", IF(K49="N/A","N/A", IF(J49&gt;VALUE(MID(K49,1,2)), "No", IF(J49&lt;-1*VALUE(MID(K49,1,2)), "No", "Yes"))))</f>
        <v>Yes</v>
      </c>
    </row>
    <row r="50" spans="1:12" ht="25.5" x14ac:dyDescent="0.2">
      <c r="A50" s="2" t="s">
        <v>1138</v>
      </c>
      <c r="B50" s="34" t="s">
        <v>217</v>
      </c>
      <c r="C50" s="46">
        <v>15199.108937999999</v>
      </c>
      <c r="D50" s="43" t="str">
        <f t="shared" si="8"/>
        <v>N/A</v>
      </c>
      <c r="E50" s="46">
        <v>15368.939779</v>
      </c>
      <c r="F50" s="43" t="str">
        <f t="shared" si="9"/>
        <v>N/A</v>
      </c>
      <c r="G50" s="46">
        <v>14986.773843999999</v>
      </c>
      <c r="H50" s="43" t="str">
        <f t="shared" si="10"/>
        <v>N/A</v>
      </c>
      <c r="I50" s="12">
        <v>1.117</v>
      </c>
      <c r="J50" s="12">
        <v>-2.4900000000000002</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v>46701.831213999998</v>
      </c>
      <c r="D52" s="43" t="str">
        <f t="shared" si="14"/>
        <v>N/A</v>
      </c>
      <c r="E52" s="46">
        <v>46070.354769999998</v>
      </c>
      <c r="F52" s="43" t="str">
        <f t="shared" si="15"/>
        <v>N/A</v>
      </c>
      <c r="G52" s="46">
        <v>44299.179920000002</v>
      </c>
      <c r="H52" s="43" t="str">
        <f t="shared" si="16"/>
        <v>N/A</v>
      </c>
      <c r="I52" s="12">
        <v>-1.35</v>
      </c>
      <c r="J52" s="12">
        <v>-3.84</v>
      </c>
      <c r="K52" s="44" t="s">
        <v>732</v>
      </c>
      <c r="L52" s="9" t="str">
        <f t="shared" si="13"/>
        <v>Yes</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34868.654476999996</v>
      </c>
      <c r="D55" s="43" t="str">
        <f t="shared" si="14"/>
        <v>N/A</v>
      </c>
      <c r="E55" s="46">
        <v>34282.420001999999</v>
      </c>
      <c r="F55" s="43" t="str">
        <f t="shared" si="15"/>
        <v>N/A</v>
      </c>
      <c r="G55" s="46">
        <v>34937.356334999997</v>
      </c>
      <c r="H55" s="43" t="str">
        <f t="shared" si="16"/>
        <v>N/A</v>
      </c>
      <c r="I55" s="12">
        <v>-1.68</v>
      </c>
      <c r="J55" s="12">
        <v>1.91</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v>101856.31595</v>
      </c>
      <c r="D57" s="43" t="str">
        <f t="shared" si="14"/>
        <v>N/A</v>
      </c>
      <c r="E57" s="46">
        <v>93091.519446999999</v>
      </c>
      <c r="F57" s="43" t="str">
        <f t="shared" si="15"/>
        <v>N/A</v>
      </c>
      <c r="G57" s="46">
        <v>86937.253165000002</v>
      </c>
      <c r="H57" s="43" t="str">
        <f t="shared" si="16"/>
        <v>N/A</v>
      </c>
      <c r="I57" s="12">
        <v>-8.61</v>
      </c>
      <c r="J57" s="12">
        <v>-6.61</v>
      </c>
      <c r="K57" s="44" t="s">
        <v>732</v>
      </c>
      <c r="L57" s="9" t="str">
        <f t="shared" si="13"/>
        <v>Yes</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501560714</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111653955</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36191431</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349159892</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4555436</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18297.410408</v>
      </c>
      <c r="D71" s="43" t="str">
        <f t="shared" si="14"/>
        <v>N/A</v>
      </c>
      <c r="E71" s="46">
        <v>19477.767381000001</v>
      </c>
      <c r="F71" s="43" t="str">
        <f t="shared" si="15"/>
        <v>N/A</v>
      </c>
      <c r="G71" s="46">
        <v>19683.713904</v>
      </c>
      <c r="H71" s="43" t="str">
        <f t="shared" si="16"/>
        <v>N/A</v>
      </c>
      <c r="I71" s="12">
        <v>6.4509999999999996</v>
      </c>
      <c r="J71" s="12">
        <v>1.0569999999999999</v>
      </c>
      <c r="K71" s="44" t="s">
        <v>732</v>
      </c>
      <c r="L71" s="9" t="str">
        <f t="shared" ref="L71:L81" si="18">IF(J71="Div by 0", "N/A", IF(K71="N/A","N/A", IF(J71&gt;VALUE(MID(K71,1,2)), "No", IF(J71&lt;-1*VALUE(MID(K71,1,2)), "No", "Yes"))))</f>
        <v>Yes</v>
      </c>
    </row>
    <row r="72" spans="1:12" ht="25.5" x14ac:dyDescent="0.2">
      <c r="A72" s="2" t="s">
        <v>1159</v>
      </c>
      <c r="B72" s="34" t="s">
        <v>217</v>
      </c>
      <c r="C72" s="46">
        <v>9113.6746779999994</v>
      </c>
      <c r="D72" s="43" t="str">
        <f t="shared" si="14"/>
        <v>N/A</v>
      </c>
      <c r="E72" s="46">
        <v>9872.4584457000001</v>
      </c>
      <c r="F72" s="43" t="str">
        <f t="shared" si="15"/>
        <v>N/A</v>
      </c>
      <c r="G72" s="46">
        <v>9457.3907335000004</v>
      </c>
      <c r="H72" s="43" t="str">
        <f t="shared" si="16"/>
        <v>N/A</v>
      </c>
      <c r="I72" s="12">
        <v>8.3260000000000005</v>
      </c>
      <c r="J72" s="12">
        <v>-4.2</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v>38983.381502999997</v>
      </c>
      <c r="D74" s="43" t="str">
        <f t="shared" si="14"/>
        <v>N/A</v>
      </c>
      <c r="E74" s="46">
        <v>37730.724543999997</v>
      </c>
      <c r="F74" s="43" t="str">
        <f t="shared" si="15"/>
        <v>N/A</v>
      </c>
      <c r="G74" s="46">
        <v>35975.577534999997</v>
      </c>
      <c r="H74" s="43" t="str">
        <f t="shared" si="16"/>
        <v>N/A</v>
      </c>
      <c r="I74" s="12">
        <v>-3.21</v>
      </c>
      <c r="J74" s="12">
        <v>-4.6500000000000004</v>
      </c>
      <c r="K74" s="44" t="s">
        <v>732</v>
      </c>
      <c r="L74" s="9" t="str">
        <f t="shared" si="18"/>
        <v>Yes</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28755.853104000002</v>
      </c>
      <c r="D77" s="43" t="str">
        <f t="shared" si="14"/>
        <v>N/A</v>
      </c>
      <c r="E77" s="46">
        <v>29449.614339</v>
      </c>
      <c r="F77" s="43" t="str">
        <f t="shared" si="15"/>
        <v>N/A</v>
      </c>
      <c r="G77" s="46">
        <v>30614.633231</v>
      </c>
      <c r="H77" s="43" t="str">
        <f t="shared" si="16"/>
        <v>N/A</v>
      </c>
      <c r="I77" s="12">
        <v>2.4129999999999998</v>
      </c>
      <c r="J77" s="12">
        <v>3.956</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v>16.466399198000001</v>
      </c>
      <c r="D79" s="43" t="str">
        <f t="shared" si="14"/>
        <v>N/A</v>
      </c>
      <c r="E79" s="46">
        <v>15.110630942</v>
      </c>
      <c r="F79" s="43" t="str">
        <f t="shared" si="15"/>
        <v>N/A</v>
      </c>
      <c r="G79" s="46">
        <v>3603.9841772</v>
      </c>
      <c r="H79" s="43" t="str">
        <f t="shared" si="16"/>
        <v>N/A</v>
      </c>
      <c r="I79" s="12">
        <v>-8.23</v>
      </c>
      <c r="J79" s="12">
        <v>23751</v>
      </c>
      <c r="K79" s="44" t="s">
        <v>732</v>
      </c>
      <c r="L79" s="9" t="str">
        <f t="shared" si="18"/>
        <v>No</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571495362</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43066</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13270.221567000001</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32029160</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31284</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1023.8192047</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172719784</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5820</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29676.938832</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5341522</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1915</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2789.3065274</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99114809</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12126</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8173.7431139999999</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7096660</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1385</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5123.9422383000001</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19579709</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16829</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1163.4505317999999</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220993424</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26723</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8269.7834824000001</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474932</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392</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1211.5612245</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192333</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92</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2090.5760869999999</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51315</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52</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986.82692308000003</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980025</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1407</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v>696.53518124000004</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t="s">
        <v>1743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6056401</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15465</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391.61985127999998</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190084</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221</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860.10859729000003</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6675204</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1797</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3714.6377295000002</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6672863557</v>
      </c>
      <c r="F139" s="11" t="str">
        <f t="shared" si="24"/>
        <v>N/A</v>
      </c>
      <c r="G139" s="14">
        <v>7527941715</v>
      </c>
      <c r="H139" s="11" t="str">
        <f t="shared" si="25"/>
        <v>N/A</v>
      </c>
      <c r="I139" s="12" t="s">
        <v>217</v>
      </c>
      <c r="J139" s="12">
        <v>12.81</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3954.2004725000002</v>
      </c>
      <c r="F140" s="11" t="str">
        <f t="shared" si="24"/>
        <v>N/A</v>
      </c>
      <c r="G140" s="14">
        <v>4303.1612674999997</v>
      </c>
      <c r="H140" s="11" t="str">
        <f t="shared" si="25"/>
        <v>N/A</v>
      </c>
      <c r="I140" s="12" t="s">
        <v>217</v>
      </c>
      <c r="J140" s="12">
        <v>8.8249999999999993</v>
      </c>
      <c r="K140" s="14" t="s">
        <v>217</v>
      </c>
      <c r="L140" s="9" t="str">
        <f t="shared" si="26"/>
        <v>N/A</v>
      </c>
    </row>
    <row r="141" spans="1:12" x14ac:dyDescent="0.2">
      <c r="A141" s="57" t="s">
        <v>406</v>
      </c>
      <c r="B141" s="14" t="s">
        <v>217</v>
      </c>
      <c r="C141" s="14">
        <v>61987819</v>
      </c>
      <c r="D141" s="11" t="str">
        <f t="shared" si="23"/>
        <v>N/A</v>
      </c>
      <c r="E141" s="14">
        <v>78803326</v>
      </c>
      <c r="F141" s="11" t="str">
        <f t="shared" si="24"/>
        <v>N/A</v>
      </c>
      <c r="G141" s="14">
        <v>66930936</v>
      </c>
      <c r="H141" s="11" t="str">
        <f t="shared" si="25"/>
        <v>N/A</v>
      </c>
      <c r="I141" s="12">
        <v>27.13</v>
      </c>
      <c r="J141" s="12">
        <v>-15.1</v>
      </c>
      <c r="K141" s="14" t="s">
        <v>217</v>
      </c>
      <c r="L141" s="9" t="str">
        <f t="shared" si="26"/>
        <v>N/A</v>
      </c>
    </row>
    <row r="142" spans="1:12" x14ac:dyDescent="0.2">
      <c r="A142" s="57" t="s">
        <v>1206</v>
      </c>
      <c r="B142" s="14" t="s">
        <v>217</v>
      </c>
      <c r="C142" s="14">
        <v>4110.8706811000002</v>
      </c>
      <c r="D142" s="11" t="str">
        <f t="shared" si="23"/>
        <v>N/A</v>
      </c>
      <c r="E142" s="14">
        <v>4421.9362549999996</v>
      </c>
      <c r="F142" s="11" t="str">
        <f t="shared" si="24"/>
        <v>N/A</v>
      </c>
      <c r="G142" s="14">
        <v>4432.2187935000002</v>
      </c>
      <c r="H142" s="11" t="str">
        <f t="shared" si="25"/>
        <v>N/A</v>
      </c>
      <c r="I142" s="12">
        <v>7.5670000000000002</v>
      </c>
      <c r="J142" s="12">
        <v>0.23250000000000001</v>
      </c>
      <c r="K142" s="14" t="s">
        <v>217</v>
      </c>
      <c r="L142" s="9" t="str">
        <f t="shared" si="26"/>
        <v>N/A</v>
      </c>
    </row>
    <row r="143" spans="1:12" x14ac:dyDescent="0.2">
      <c r="A143" s="57" t="s">
        <v>407</v>
      </c>
      <c r="B143" s="14" t="s">
        <v>217</v>
      </c>
      <c r="C143" s="14">
        <v>37012245</v>
      </c>
      <c r="D143" s="11" t="str">
        <f t="shared" si="23"/>
        <v>N/A</v>
      </c>
      <c r="E143" s="14">
        <v>34451584</v>
      </c>
      <c r="F143" s="11" t="str">
        <f t="shared" si="24"/>
        <v>N/A</v>
      </c>
      <c r="G143" s="14">
        <v>52132679</v>
      </c>
      <c r="H143" s="11" t="str">
        <f t="shared" si="25"/>
        <v>N/A</v>
      </c>
      <c r="I143" s="12">
        <v>-6.92</v>
      </c>
      <c r="J143" s="12">
        <v>51.32</v>
      </c>
      <c r="K143" s="14" t="s">
        <v>217</v>
      </c>
      <c r="L143" s="9" t="str">
        <f t="shared" si="26"/>
        <v>N/A</v>
      </c>
    </row>
    <row r="144" spans="1:12" ht="25.5" x14ac:dyDescent="0.2">
      <c r="A144" s="57" t="s">
        <v>1207</v>
      </c>
      <c r="B144" s="14" t="s">
        <v>217</v>
      </c>
      <c r="C144" s="14">
        <v>328.87495335</v>
      </c>
      <c r="D144" s="11" t="str">
        <f t="shared" si="23"/>
        <v>N/A</v>
      </c>
      <c r="E144" s="14">
        <v>291.10160626999999</v>
      </c>
      <c r="F144" s="11" t="str">
        <f t="shared" si="24"/>
        <v>N/A</v>
      </c>
      <c r="G144" s="14">
        <v>403.45998886000001</v>
      </c>
      <c r="H144" s="11" t="str">
        <f t="shared" si="25"/>
        <v>N/A</v>
      </c>
      <c r="I144" s="12">
        <v>-11.5</v>
      </c>
      <c r="J144" s="12">
        <v>38.6</v>
      </c>
      <c r="K144" s="14" t="s">
        <v>217</v>
      </c>
      <c r="L144" s="9" t="str">
        <f t="shared" si="26"/>
        <v>N/A</v>
      </c>
    </row>
    <row r="145" spans="1:13" x14ac:dyDescent="0.2">
      <c r="A145" s="57" t="s">
        <v>408</v>
      </c>
      <c r="B145" s="14" t="s">
        <v>217</v>
      </c>
      <c r="C145" s="14" t="s">
        <v>217</v>
      </c>
      <c r="D145" s="11" t="str">
        <f t="shared" si="23"/>
        <v>N/A</v>
      </c>
      <c r="E145" s="14">
        <v>19267178</v>
      </c>
      <c r="F145" s="11" t="str">
        <f t="shared" si="24"/>
        <v>N/A</v>
      </c>
      <c r="G145" s="14">
        <v>15796352</v>
      </c>
      <c r="H145" s="11" t="str">
        <f t="shared" si="25"/>
        <v>N/A</v>
      </c>
      <c r="I145" s="12" t="s">
        <v>217</v>
      </c>
      <c r="J145" s="12">
        <v>-18</v>
      </c>
      <c r="K145" s="14" t="s">
        <v>217</v>
      </c>
      <c r="L145" s="9" t="str">
        <f t="shared" si="26"/>
        <v>N/A</v>
      </c>
    </row>
    <row r="146" spans="1:13" x14ac:dyDescent="0.2">
      <c r="A146" s="57" t="s">
        <v>1208</v>
      </c>
      <c r="B146" s="14" t="s">
        <v>217</v>
      </c>
      <c r="C146" s="14" t="s">
        <v>217</v>
      </c>
      <c r="D146" s="11" t="str">
        <f t="shared" si="23"/>
        <v>N/A</v>
      </c>
      <c r="E146" s="14">
        <v>2785.4818562999999</v>
      </c>
      <c r="F146" s="11" t="str">
        <f t="shared" si="24"/>
        <v>N/A</v>
      </c>
      <c r="G146" s="14">
        <v>2979.3195021000001</v>
      </c>
      <c r="H146" s="11" t="str">
        <f t="shared" si="25"/>
        <v>N/A</v>
      </c>
      <c r="I146" s="12" t="s">
        <v>217</v>
      </c>
      <c r="J146" s="12">
        <v>6.9589999999999996</v>
      </c>
      <c r="K146" s="14" t="s">
        <v>217</v>
      </c>
      <c r="L146" s="9" t="str">
        <f t="shared" si="26"/>
        <v>N/A</v>
      </c>
    </row>
    <row r="147" spans="1:13" x14ac:dyDescent="0.2">
      <c r="A147" s="57" t="s">
        <v>409</v>
      </c>
      <c r="B147" s="14" t="s">
        <v>217</v>
      </c>
      <c r="C147" s="14" t="s">
        <v>217</v>
      </c>
      <c r="D147" s="11" t="str">
        <f t="shared" ref="D147:D160" si="27">IF($B147="N/A","N/A",IF(C147&gt;10,"No",IF(C147&lt;-10,"No","Yes")))</f>
        <v>N/A</v>
      </c>
      <c r="E147" s="14">
        <v>21090115</v>
      </c>
      <c r="F147" s="11" t="str">
        <f t="shared" ref="F147:F160" si="28">IF($B147="N/A","N/A",IF(E147&gt;10,"No",IF(E147&lt;-10,"No","Yes")))</f>
        <v>N/A</v>
      </c>
      <c r="G147" s="14">
        <v>4079342</v>
      </c>
      <c r="H147" s="11" t="str">
        <f t="shared" ref="H147:H160" si="29">IF($B147="N/A","N/A",IF(G147&gt;10,"No",IF(G147&lt;-10,"No","Yes")))</f>
        <v>N/A</v>
      </c>
      <c r="I147" s="12" t="s">
        <v>217</v>
      </c>
      <c r="J147" s="12">
        <v>-80.7</v>
      </c>
      <c r="K147" s="14" t="s">
        <v>217</v>
      </c>
      <c r="L147" s="9" t="str">
        <f t="shared" si="26"/>
        <v>N/A</v>
      </c>
    </row>
    <row r="148" spans="1:13" x14ac:dyDescent="0.2">
      <c r="A148" s="57" t="s">
        <v>1209</v>
      </c>
      <c r="B148" s="14" t="s">
        <v>217</v>
      </c>
      <c r="C148" s="14" t="s">
        <v>217</v>
      </c>
      <c r="D148" s="11" t="str">
        <f t="shared" si="27"/>
        <v>N/A</v>
      </c>
      <c r="E148" s="14">
        <v>11868.382105000001</v>
      </c>
      <c r="F148" s="11" t="str">
        <f t="shared" si="28"/>
        <v>N/A</v>
      </c>
      <c r="G148" s="14">
        <v>7033.3482758999999</v>
      </c>
      <c r="H148" s="11" t="str">
        <f t="shared" si="29"/>
        <v>N/A</v>
      </c>
      <c r="I148" s="12" t="s">
        <v>217</v>
      </c>
      <c r="J148" s="12">
        <v>-40.700000000000003</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8311915</v>
      </c>
      <c r="F153" s="11" t="str">
        <f t="shared" si="28"/>
        <v>N/A</v>
      </c>
      <c r="G153" s="14">
        <v>17213288</v>
      </c>
      <c r="H153" s="11" t="str">
        <f t="shared" si="29"/>
        <v>N/A</v>
      </c>
      <c r="I153" s="12" t="s">
        <v>217</v>
      </c>
      <c r="J153" s="12">
        <v>107.1</v>
      </c>
      <c r="K153" s="14" t="s">
        <v>217</v>
      </c>
      <c r="L153" s="9" t="str">
        <f t="shared" si="26"/>
        <v>N/A</v>
      </c>
      <c r="M153" s="63"/>
    </row>
    <row r="154" spans="1:13" x14ac:dyDescent="0.2">
      <c r="A154" s="57" t="s">
        <v>1212</v>
      </c>
      <c r="B154" s="14" t="s">
        <v>217</v>
      </c>
      <c r="C154" s="14" t="s">
        <v>217</v>
      </c>
      <c r="D154" s="11" t="str">
        <f t="shared" si="27"/>
        <v>N/A</v>
      </c>
      <c r="E154" s="14">
        <v>37610.475113</v>
      </c>
      <c r="F154" s="11" t="str">
        <f t="shared" si="28"/>
        <v>N/A</v>
      </c>
      <c r="G154" s="14">
        <v>39938.023201999997</v>
      </c>
      <c r="H154" s="11" t="str">
        <f t="shared" si="29"/>
        <v>N/A</v>
      </c>
      <c r="I154" s="12" t="s">
        <v>217</v>
      </c>
      <c r="J154" s="12">
        <v>6.1890000000000001</v>
      </c>
      <c r="K154" s="14" t="s">
        <v>217</v>
      </c>
      <c r="L154" s="9" t="str">
        <f t="shared" si="26"/>
        <v>N/A</v>
      </c>
      <c r="M154" s="64"/>
    </row>
    <row r="155" spans="1:13" x14ac:dyDescent="0.2">
      <c r="A155" s="57" t="s">
        <v>413</v>
      </c>
      <c r="B155" s="14" t="s">
        <v>217</v>
      </c>
      <c r="C155" s="14" t="s">
        <v>217</v>
      </c>
      <c r="D155" s="11" t="str">
        <f t="shared" si="27"/>
        <v>N/A</v>
      </c>
      <c r="E155" s="14">
        <v>44784298</v>
      </c>
      <c r="F155" s="11" t="str">
        <f t="shared" si="28"/>
        <v>N/A</v>
      </c>
      <c r="G155" s="14">
        <v>39109130</v>
      </c>
      <c r="H155" s="11" t="str">
        <f t="shared" si="29"/>
        <v>N/A</v>
      </c>
      <c r="I155" s="12" t="s">
        <v>217</v>
      </c>
      <c r="J155" s="12">
        <v>-12.7</v>
      </c>
      <c r="K155" s="14" t="s">
        <v>217</v>
      </c>
      <c r="L155" s="9" t="str">
        <f t="shared" si="26"/>
        <v>N/A</v>
      </c>
    </row>
    <row r="156" spans="1:13" x14ac:dyDescent="0.2">
      <c r="A156" s="57" t="s">
        <v>1213</v>
      </c>
      <c r="B156" s="14" t="s">
        <v>217</v>
      </c>
      <c r="C156" s="14" t="s">
        <v>217</v>
      </c>
      <c r="D156" s="11" t="str">
        <f t="shared" si="27"/>
        <v>N/A</v>
      </c>
      <c r="E156" s="14">
        <v>67547.960783999995</v>
      </c>
      <c r="F156" s="11" t="str">
        <f t="shared" si="28"/>
        <v>N/A</v>
      </c>
      <c r="G156" s="14">
        <v>50593.958602999999</v>
      </c>
      <c r="H156" s="11" t="str">
        <f t="shared" si="29"/>
        <v>N/A</v>
      </c>
      <c r="I156" s="12" t="s">
        <v>217</v>
      </c>
      <c r="J156" s="12">
        <v>-25.1</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t="s">
        <v>1743</v>
      </c>
      <c r="D164" s="130" t="str">
        <f t="shared" ref="D164:D166" si="31">IF($B164="N/A","N/A",IF(C164&gt;10,"No",IF(C164&lt;-10,"No","Yes")))</f>
        <v>N/A</v>
      </c>
      <c r="E164" s="131" t="s">
        <v>1743</v>
      </c>
      <c r="F164" s="130" t="str">
        <f t="shared" ref="F164:F166" si="32">IF($B164="N/A","N/A",IF(E164&gt;10,"No",IF(E164&lt;-10,"No","Yes")))</f>
        <v>N/A</v>
      </c>
      <c r="G164" s="131" t="s">
        <v>1743</v>
      </c>
      <c r="H164" s="130" t="str">
        <f t="shared" ref="H164:H166" si="33">IF($B164="N/A","N/A",IF(G164&gt;10,"No",IF(G164&lt;-10,"No","Yes")))</f>
        <v>N/A</v>
      </c>
      <c r="I164" s="132" t="s">
        <v>1743</v>
      </c>
      <c r="J164" s="132" t="s">
        <v>1743</v>
      </c>
      <c r="K164" s="133" t="s">
        <v>732</v>
      </c>
      <c r="L164" s="134" t="str">
        <f>IF(J164="Div by 0", "N/A", IF(OR(J164="N/A",K164="N/A"),"N/A", IF(J164&gt;VALUE(MID(K164,1,2)), "No", IF(J164&lt;-1*VALUE(MID(K164,1,2)), "No", "Yes"))))</f>
        <v>N/A</v>
      </c>
      <c r="N164" s="64"/>
    </row>
    <row r="165" spans="1:16" x14ac:dyDescent="0.2">
      <c r="A165" s="57" t="s">
        <v>1217</v>
      </c>
      <c r="B165" s="131" t="s">
        <v>217</v>
      </c>
      <c r="C165" s="131" t="s">
        <v>1743</v>
      </c>
      <c r="D165" s="130" t="str">
        <f t="shared" si="31"/>
        <v>N/A</v>
      </c>
      <c r="E165" s="131" t="s">
        <v>1743</v>
      </c>
      <c r="F165" s="130" t="str">
        <f t="shared" si="32"/>
        <v>N/A</v>
      </c>
      <c r="G165" s="131" t="s">
        <v>1743</v>
      </c>
      <c r="H165" s="130" t="str">
        <f t="shared" si="33"/>
        <v>N/A</v>
      </c>
      <c r="I165" s="132" t="s">
        <v>1743</v>
      </c>
      <c r="J165" s="132" t="s">
        <v>1743</v>
      </c>
      <c r="K165" s="133" t="s">
        <v>732</v>
      </c>
      <c r="L165" s="134" t="str">
        <f t="shared" ref="L165:L166" si="34">IF(J165="Div by 0", "N/A", IF(OR(J165="N/A",K165="N/A"),"N/A", IF(J165&gt;VALUE(MID(K165,1,2)), "No", IF(J165&lt;-1*VALUE(MID(K165,1,2)), "No", "Yes"))))</f>
        <v>N/A</v>
      </c>
      <c r="N165" s="64"/>
    </row>
    <row r="166" spans="1:16" x14ac:dyDescent="0.2">
      <c r="A166" s="57" t="s">
        <v>1218</v>
      </c>
      <c r="B166" s="131" t="s">
        <v>217</v>
      </c>
      <c r="C166" s="131" t="s">
        <v>1743</v>
      </c>
      <c r="D166" s="130" t="str">
        <f t="shared" si="31"/>
        <v>N/A</v>
      </c>
      <c r="E166" s="131" t="s">
        <v>1743</v>
      </c>
      <c r="F166" s="130" t="str">
        <f t="shared" si="32"/>
        <v>N/A</v>
      </c>
      <c r="G166" s="131" t="s">
        <v>1743</v>
      </c>
      <c r="H166" s="130" t="str">
        <f t="shared" si="33"/>
        <v>N/A</v>
      </c>
      <c r="I166" s="132" t="s">
        <v>1743</v>
      </c>
      <c r="J166" s="132" t="s">
        <v>1743</v>
      </c>
      <c r="K166" s="133" t="s">
        <v>732</v>
      </c>
      <c r="L166" s="134" t="str">
        <f t="shared" si="34"/>
        <v>N/A</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1604798</v>
      </c>
      <c r="D6" s="130" t="str">
        <f t="shared" ref="D6:D11" si="0">IF($B6="N/A","N/A",IF(C6&gt;10,"No",IF(C6&lt;-10,"No","Yes")))</f>
        <v>N/A</v>
      </c>
      <c r="E6" s="152">
        <v>1692029</v>
      </c>
      <c r="F6" s="130" t="str">
        <f t="shared" ref="F6:F11" si="1">IF($B6="N/A","N/A",IF(E6&gt;10,"No",IF(E6&lt;-10,"No","Yes")))</f>
        <v>N/A</v>
      </c>
      <c r="G6" s="152">
        <v>1752485</v>
      </c>
      <c r="H6" s="130" t="str">
        <f t="shared" ref="H6:H11" si="2">IF($B6="N/A","N/A",IF(G6&gt;10,"No",IF(G6&lt;-10,"No","Yes")))</f>
        <v>N/A</v>
      </c>
      <c r="I6" s="132">
        <v>5.4359999999999999</v>
      </c>
      <c r="J6" s="132">
        <v>3.573</v>
      </c>
      <c r="K6" s="152" t="s">
        <v>732</v>
      </c>
      <c r="L6" s="134" t="str">
        <f t="shared" ref="L6:L14" si="3">IF(J6="Div by 0", "N/A", IF(K6="N/A","N/A", IF(J6&gt;VALUE(MID(K6,1,2)), "No", IF(J6&lt;-1*VALUE(MID(K6,1,2)), "No", "Yes"))))</f>
        <v>Yes</v>
      </c>
    </row>
    <row r="7" spans="1:12" x14ac:dyDescent="0.2">
      <c r="A7" s="16" t="s">
        <v>100</v>
      </c>
      <c r="B7" s="135" t="s">
        <v>217</v>
      </c>
      <c r="C7" s="152">
        <v>71873</v>
      </c>
      <c r="D7" s="130" t="str">
        <f t="shared" si="0"/>
        <v>N/A</v>
      </c>
      <c r="E7" s="152">
        <v>70227</v>
      </c>
      <c r="F7" s="130" t="str">
        <f t="shared" si="1"/>
        <v>N/A</v>
      </c>
      <c r="G7" s="152">
        <v>69968</v>
      </c>
      <c r="H7" s="130" t="str">
        <f t="shared" si="2"/>
        <v>N/A</v>
      </c>
      <c r="I7" s="132">
        <v>-2.29</v>
      </c>
      <c r="J7" s="132">
        <v>-0.36899999999999999</v>
      </c>
      <c r="K7" s="135" t="s">
        <v>732</v>
      </c>
      <c r="L7" s="134" t="str">
        <f t="shared" si="3"/>
        <v>Yes</v>
      </c>
    </row>
    <row r="8" spans="1:12" x14ac:dyDescent="0.2">
      <c r="A8" s="16" t="s">
        <v>101</v>
      </c>
      <c r="B8" s="135" t="s">
        <v>217</v>
      </c>
      <c r="C8" s="152">
        <v>264833</v>
      </c>
      <c r="D8" s="130" t="str">
        <f t="shared" si="0"/>
        <v>N/A</v>
      </c>
      <c r="E8" s="152">
        <v>277039</v>
      </c>
      <c r="F8" s="130" t="str">
        <f t="shared" si="1"/>
        <v>N/A</v>
      </c>
      <c r="G8" s="152">
        <v>285681</v>
      </c>
      <c r="H8" s="130" t="str">
        <f t="shared" si="2"/>
        <v>N/A</v>
      </c>
      <c r="I8" s="132">
        <v>4.609</v>
      </c>
      <c r="J8" s="132">
        <v>3.1190000000000002</v>
      </c>
      <c r="K8" s="135" t="s">
        <v>732</v>
      </c>
      <c r="L8" s="134" t="str">
        <f t="shared" si="3"/>
        <v>Yes</v>
      </c>
    </row>
    <row r="9" spans="1:12" x14ac:dyDescent="0.2">
      <c r="A9" s="16" t="s">
        <v>104</v>
      </c>
      <c r="B9" s="135" t="s">
        <v>217</v>
      </c>
      <c r="C9" s="152">
        <v>994335</v>
      </c>
      <c r="D9" s="130" t="str">
        <f t="shared" si="0"/>
        <v>N/A</v>
      </c>
      <c r="E9" s="152">
        <v>1064646</v>
      </c>
      <c r="F9" s="130" t="str">
        <f t="shared" si="1"/>
        <v>N/A</v>
      </c>
      <c r="G9" s="152">
        <v>1115516</v>
      </c>
      <c r="H9" s="130" t="str">
        <f t="shared" si="2"/>
        <v>N/A</v>
      </c>
      <c r="I9" s="132">
        <v>7.0709999999999997</v>
      </c>
      <c r="J9" s="132">
        <v>4.7779999999999996</v>
      </c>
      <c r="K9" s="135" t="s">
        <v>732</v>
      </c>
      <c r="L9" s="134" t="str">
        <f t="shared" si="3"/>
        <v>Yes</v>
      </c>
    </row>
    <row r="10" spans="1:12" x14ac:dyDescent="0.2">
      <c r="A10" s="16" t="s">
        <v>105</v>
      </c>
      <c r="B10" s="135" t="s">
        <v>217</v>
      </c>
      <c r="C10" s="152">
        <v>273757</v>
      </c>
      <c r="D10" s="130" t="str">
        <f t="shared" si="0"/>
        <v>N/A</v>
      </c>
      <c r="E10" s="152">
        <v>280117</v>
      </c>
      <c r="F10" s="130" t="str">
        <f t="shared" si="1"/>
        <v>N/A</v>
      </c>
      <c r="G10" s="152">
        <v>281320</v>
      </c>
      <c r="H10" s="130" t="str">
        <f t="shared" si="2"/>
        <v>N/A</v>
      </c>
      <c r="I10" s="132">
        <v>2.323</v>
      </c>
      <c r="J10" s="132">
        <v>0.42949999999999999</v>
      </c>
      <c r="K10" s="135" t="s">
        <v>732</v>
      </c>
      <c r="L10" s="134" t="str">
        <f t="shared" si="3"/>
        <v>Yes</v>
      </c>
    </row>
    <row r="11" spans="1:12" x14ac:dyDescent="0.2">
      <c r="A11" s="16" t="s">
        <v>77</v>
      </c>
      <c r="B11" s="152" t="s">
        <v>217</v>
      </c>
      <c r="C11" s="152">
        <v>1189000.5900000001</v>
      </c>
      <c r="D11" s="138" t="str">
        <f t="shared" si="0"/>
        <v>N/A</v>
      </c>
      <c r="E11" s="152">
        <v>1300639.1499999999</v>
      </c>
      <c r="F11" s="130" t="str">
        <f t="shared" si="1"/>
        <v>N/A</v>
      </c>
      <c r="G11" s="152">
        <v>1353819.65</v>
      </c>
      <c r="H11" s="130" t="str">
        <f t="shared" si="2"/>
        <v>N/A</v>
      </c>
      <c r="I11" s="132">
        <v>9.3889999999999993</v>
      </c>
      <c r="J11" s="132">
        <v>4.0890000000000004</v>
      </c>
      <c r="K11" s="152" t="s">
        <v>733</v>
      </c>
      <c r="L11" s="134" t="str">
        <f t="shared" si="3"/>
        <v>Yes</v>
      </c>
    </row>
    <row r="12" spans="1:12" x14ac:dyDescent="0.2">
      <c r="A12" s="16" t="s">
        <v>115</v>
      </c>
      <c r="B12" s="152" t="s">
        <v>217</v>
      </c>
      <c r="C12" s="152">
        <v>159475</v>
      </c>
      <c r="D12" s="152" t="s">
        <v>217</v>
      </c>
      <c r="E12" s="152">
        <v>161010</v>
      </c>
      <c r="F12" s="152" t="s">
        <v>217</v>
      </c>
      <c r="G12" s="152">
        <v>160618</v>
      </c>
      <c r="H12" s="152" t="s">
        <v>217</v>
      </c>
      <c r="I12" s="132">
        <v>0.96250000000000002</v>
      </c>
      <c r="J12" s="132">
        <v>-0.24299999999999999</v>
      </c>
      <c r="K12" s="152" t="s">
        <v>733</v>
      </c>
      <c r="L12" s="134" t="str">
        <f t="shared" si="3"/>
        <v>Yes</v>
      </c>
    </row>
    <row r="13" spans="1:12" x14ac:dyDescent="0.2">
      <c r="A13" s="16" t="s">
        <v>449</v>
      </c>
      <c r="B13" s="152" t="s">
        <v>217</v>
      </c>
      <c r="C13" s="152">
        <v>66734</v>
      </c>
      <c r="D13" s="152" t="s">
        <v>217</v>
      </c>
      <c r="E13" s="152">
        <v>66696</v>
      </c>
      <c r="F13" s="152" t="s">
        <v>217</v>
      </c>
      <c r="G13" s="152">
        <v>65987</v>
      </c>
      <c r="H13" s="152" t="s">
        <v>217</v>
      </c>
      <c r="I13" s="132">
        <v>-5.7000000000000002E-2</v>
      </c>
      <c r="J13" s="132">
        <v>-1.06</v>
      </c>
      <c r="K13" s="152" t="s">
        <v>733</v>
      </c>
      <c r="L13" s="134" t="str">
        <f t="shared" si="3"/>
        <v>Yes</v>
      </c>
    </row>
    <row r="14" spans="1:12" x14ac:dyDescent="0.2">
      <c r="A14" s="16" t="s">
        <v>450</v>
      </c>
      <c r="B14" s="152" t="s">
        <v>217</v>
      </c>
      <c r="C14" s="152">
        <v>91715</v>
      </c>
      <c r="D14" s="152" t="s">
        <v>217</v>
      </c>
      <c r="E14" s="152">
        <v>93306</v>
      </c>
      <c r="F14" s="152" t="s">
        <v>217</v>
      </c>
      <c r="G14" s="152">
        <v>93640</v>
      </c>
      <c r="H14" s="152" t="s">
        <v>217</v>
      </c>
      <c r="I14" s="132">
        <v>1.7350000000000001</v>
      </c>
      <c r="J14" s="132">
        <v>0.35799999999999998</v>
      </c>
      <c r="K14" s="152" t="s">
        <v>733</v>
      </c>
      <c r="L14" s="134" t="str">
        <f t="shared" si="3"/>
        <v>Yes</v>
      </c>
    </row>
    <row r="15" spans="1:12" x14ac:dyDescent="0.2">
      <c r="A15" s="4" t="s">
        <v>58</v>
      </c>
      <c r="B15" s="135" t="s">
        <v>217</v>
      </c>
      <c r="C15" s="131">
        <v>6785835162</v>
      </c>
      <c r="D15" s="130" t="str">
        <f t="shared" ref="D15:D20" si="4">IF($B15="N/A","N/A",IF(C15&gt;10,"No",IF(C15&lt;-10,"No","Yes")))</f>
        <v>N/A</v>
      </c>
      <c r="E15" s="131">
        <v>6695857121</v>
      </c>
      <c r="F15" s="130" t="str">
        <f t="shared" ref="F15:F20" si="5">IF($B15="N/A","N/A",IF(E15&gt;10,"No",IF(E15&lt;-10,"No","Yes")))</f>
        <v>N/A</v>
      </c>
      <c r="G15" s="131">
        <v>7537236649</v>
      </c>
      <c r="H15" s="130" t="str">
        <f t="shared" ref="H15:H20" si="6">IF($B15="N/A","N/A",IF(G15&gt;10,"No",IF(G15&lt;-10,"No","Yes")))</f>
        <v>N/A</v>
      </c>
      <c r="I15" s="132">
        <v>-1.33</v>
      </c>
      <c r="J15" s="132">
        <v>12.57</v>
      </c>
      <c r="K15" s="135" t="s">
        <v>732</v>
      </c>
      <c r="L15" s="134" t="str">
        <f t="shared" ref="L15:L20" si="7">IF(J15="Div by 0", "N/A", IF(K15="N/A","N/A", IF(J15&gt;VALUE(MID(K15,1,2)), "No", IF(J15&lt;-1*VALUE(MID(K15,1,2)), "No", "Yes"))))</f>
        <v>Yes</v>
      </c>
    </row>
    <row r="16" spans="1:12" x14ac:dyDescent="0.2">
      <c r="A16" s="4" t="s">
        <v>1121</v>
      </c>
      <c r="B16" s="135" t="s">
        <v>217</v>
      </c>
      <c r="C16" s="131">
        <v>4228.4668611999996</v>
      </c>
      <c r="D16" s="130" t="str">
        <f t="shared" si="4"/>
        <v>N/A</v>
      </c>
      <c r="E16" s="131">
        <v>3957.2945387</v>
      </c>
      <c r="F16" s="130" t="str">
        <f t="shared" si="5"/>
        <v>N/A</v>
      </c>
      <c r="G16" s="131">
        <v>4300.8851139999997</v>
      </c>
      <c r="H16" s="130" t="str">
        <f t="shared" si="6"/>
        <v>N/A</v>
      </c>
      <c r="I16" s="132">
        <v>-6.41</v>
      </c>
      <c r="J16" s="132">
        <v>8.6820000000000004</v>
      </c>
      <c r="K16" s="135" t="s">
        <v>732</v>
      </c>
      <c r="L16" s="134" t="str">
        <f t="shared" si="7"/>
        <v>Yes</v>
      </c>
    </row>
    <row r="17" spans="1:12" x14ac:dyDescent="0.2">
      <c r="A17" s="4" t="s">
        <v>1219</v>
      </c>
      <c r="B17" s="135" t="s">
        <v>217</v>
      </c>
      <c r="C17" s="131">
        <v>14425.948409000001</v>
      </c>
      <c r="D17" s="130" t="str">
        <f t="shared" si="4"/>
        <v>N/A</v>
      </c>
      <c r="E17" s="131">
        <v>14506.117190999999</v>
      </c>
      <c r="F17" s="130" t="str">
        <f t="shared" si="5"/>
        <v>N/A</v>
      </c>
      <c r="G17" s="131">
        <v>15015.821318</v>
      </c>
      <c r="H17" s="130" t="str">
        <f t="shared" si="6"/>
        <v>N/A</v>
      </c>
      <c r="I17" s="132">
        <v>0.55569999999999997</v>
      </c>
      <c r="J17" s="132">
        <v>3.5139999999999998</v>
      </c>
      <c r="K17" s="135" t="s">
        <v>732</v>
      </c>
      <c r="L17" s="134" t="str">
        <f t="shared" si="7"/>
        <v>Yes</v>
      </c>
    </row>
    <row r="18" spans="1:12" x14ac:dyDescent="0.2">
      <c r="A18" s="4" t="s">
        <v>1220</v>
      </c>
      <c r="B18" s="135" t="s">
        <v>217</v>
      </c>
      <c r="C18" s="131">
        <v>10195.539667999999</v>
      </c>
      <c r="D18" s="130" t="str">
        <f t="shared" si="4"/>
        <v>N/A</v>
      </c>
      <c r="E18" s="131">
        <v>10218.736127</v>
      </c>
      <c r="F18" s="130" t="str">
        <f t="shared" si="5"/>
        <v>N/A</v>
      </c>
      <c r="G18" s="131">
        <v>10283.007148000001</v>
      </c>
      <c r="H18" s="130" t="str">
        <f t="shared" si="6"/>
        <v>N/A</v>
      </c>
      <c r="I18" s="132">
        <v>0.22750000000000001</v>
      </c>
      <c r="J18" s="132">
        <v>0.629</v>
      </c>
      <c r="K18" s="135" t="s">
        <v>732</v>
      </c>
      <c r="L18" s="134" t="str">
        <f t="shared" si="7"/>
        <v>Yes</v>
      </c>
    </row>
    <row r="19" spans="1:12" x14ac:dyDescent="0.2">
      <c r="A19" s="4" t="s">
        <v>1221</v>
      </c>
      <c r="B19" s="135" t="s">
        <v>217</v>
      </c>
      <c r="C19" s="131">
        <v>1870.2395893</v>
      </c>
      <c r="D19" s="130" t="str">
        <f t="shared" si="4"/>
        <v>N/A</v>
      </c>
      <c r="E19" s="131">
        <v>1698.7051179</v>
      </c>
      <c r="F19" s="130" t="str">
        <f t="shared" si="5"/>
        <v>N/A</v>
      </c>
      <c r="G19" s="131">
        <v>2092.4040058999999</v>
      </c>
      <c r="H19" s="130" t="str">
        <f t="shared" si="6"/>
        <v>N/A</v>
      </c>
      <c r="I19" s="132">
        <v>-9.17</v>
      </c>
      <c r="J19" s="132">
        <v>23.18</v>
      </c>
      <c r="K19" s="135" t="s">
        <v>732</v>
      </c>
      <c r="L19" s="134" t="str">
        <f t="shared" si="7"/>
        <v>Yes</v>
      </c>
    </row>
    <row r="20" spans="1:12" x14ac:dyDescent="0.2">
      <c r="A20" s="4" t="s">
        <v>1222</v>
      </c>
      <c r="B20" s="135" t="s">
        <v>217</v>
      </c>
      <c r="C20" s="131">
        <v>4344.140727</v>
      </c>
      <c r="D20" s="130" t="str">
        <f t="shared" si="4"/>
        <v>N/A</v>
      </c>
      <c r="E20" s="131">
        <v>3704.2663673000002</v>
      </c>
      <c r="F20" s="130" t="str">
        <f t="shared" si="5"/>
        <v>N/A</v>
      </c>
      <c r="G20" s="131">
        <v>4318.3554351000002</v>
      </c>
      <c r="H20" s="130" t="str">
        <f t="shared" si="6"/>
        <v>N/A</v>
      </c>
      <c r="I20" s="132">
        <v>-14.7</v>
      </c>
      <c r="J20" s="132">
        <v>16.579999999999998</v>
      </c>
      <c r="K20" s="135" t="s">
        <v>732</v>
      </c>
      <c r="L20" s="134" t="str">
        <f t="shared" si="7"/>
        <v>Yes</v>
      </c>
    </row>
    <row r="21" spans="1:12" x14ac:dyDescent="0.2">
      <c r="A21" s="2" t="s">
        <v>1125</v>
      </c>
      <c r="B21" s="135" t="s">
        <v>217</v>
      </c>
      <c r="C21" s="131">
        <v>4551.6320705999997</v>
      </c>
      <c r="D21" s="130" t="str">
        <f t="shared" ref="D21:D22" si="8">IF($B21="N/A","N/A",IF(C21&gt;10,"No",IF(C21&lt;-10,"No","Yes")))</f>
        <v>N/A</v>
      </c>
      <c r="E21" s="131">
        <v>4230.0694819999999</v>
      </c>
      <c r="F21" s="130" t="str">
        <f t="shared" ref="F21:F22" si="9">IF($B21="N/A","N/A",IF(E21&gt;10,"No",IF(E21&lt;-10,"No","Yes")))</f>
        <v>N/A</v>
      </c>
      <c r="G21" s="131">
        <v>4615.8846466000005</v>
      </c>
      <c r="H21" s="130" t="str">
        <f t="shared" ref="H21:H22" si="10">IF($B21="N/A","N/A",IF(G21&gt;10,"No",IF(G21&lt;-10,"No","Yes")))</f>
        <v>N/A</v>
      </c>
      <c r="I21" s="132">
        <v>-7.06</v>
      </c>
      <c r="J21" s="132">
        <v>9.1210000000000004</v>
      </c>
      <c r="K21" s="135" t="s">
        <v>732</v>
      </c>
      <c r="L21" s="134" t="str">
        <f>IF(J21="Div by 0", "N/A", IF(OR(J21="N/A",K21="N/A"),"N/A", IF(J21&gt;VALUE(MID(K21,1,2)), "No", IF(J21&lt;-1*VALUE(MID(K21,1,2)), "No", "Yes"))))</f>
        <v>Yes</v>
      </c>
    </row>
    <row r="22" spans="1:12" x14ac:dyDescent="0.2">
      <c r="A22" s="2" t="s">
        <v>1126</v>
      </c>
      <c r="B22" s="135" t="s">
        <v>217</v>
      </c>
      <c r="C22" s="131">
        <v>3769.6453720999998</v>
      </c>
      <c r="D22" s="130" t="str">
        <f t="shared" si="8"/>
        <v>N/A</v>
      </c>
      <c r="E22" s="131">
        <v>3580.0591896000001</v>
      </c>
      <c r="F22" s="130" t="str">
        <f t="shared" si="9"/>
        <v>N/A</v>
      </c>
      <c r="G22" s="131">
        <v>3873.1666332999998</v>
      </c>
      <c r="H22" s="130" t="str">
        <f t="shared" si="10"/>
        <v>N/A</v>
      </c>
      <c r="I22" s="132">
        <v>-5.03</v>
      </c>
      <c r="J22" s="132">
        <v>8.1869999999999994</v>
      </c>
      <c r="K22" s="135" t="s">
        <v>732</v>
      </c>
      <c r="L22" s="134" t="str">
        <f>IF(J22="Div by 0", "N/A", IF(OR(J22="N/A",K22="N/A"),"N/A", IF(J22&gt;VALUE(MID(K22,1,2)), "No", IF(J22&lt;-1*VALUE(MID(K22,1,2)), "No", "Yes"))))</f>
        <v>Yes</v>
      </c>
    </row>
    <row r="23" spans="1:12" x14ac:dyDescent="0.2">
      <c r="A23" s="4" t="s">
        <v>1223</v>
      </c>
      <c r="B23" s="135" t="s">
        <v>217</v>
      </c>
      <c r="C23" s="131">
        <v>10729.215745</v>
      </c>
      <c r="D23" s="130" t="str">
        <f>IF($B23="N/A","N/A",IF(C23&gt;10,"No",IF(C23&lt;-10,"No","Yes")))</f>
        <v>N/A</v>
      </c>
      <c r="E23" s="131">
        <v>10655.342873</v>
      </c>
      <c r="F23" s="130" t="str">
        <f>IF($B23="N/A","N/A",IF(E23&gt;10,"No",IF(E23&lt;-10,"No","Yes")))</f>
        <v>N/A</v>
      </c>
      <c r="G23" s="131">
        <v>11074.761377999999</v>
      </c>
      <c r="H23" s="130" t="str">
        <f>IF($B23="N/A","N/A",IF(G23&gt;10,"No",IF(G23&lt;-10,"No","Yes")))</f>
        <v>N/A</v>
      </c>
      <c r="I23" s="132">
        <v>-0.68899999999999995</v>
      </c>
      <c r="J23" s="132">
        <v>3.9359999999999999</v>
      </c>
      <c r="K23" s="135" t="s">
        <v>732</v>
      </c>
      <c r="L23" s="134" t="str">
        <f>IF(J23="Div by 0", "N/A", IF(K23="N/A","N/A", IF(J23&gt;VALUE(MID(K23,1,2)), "No", IF(J23&lt;-1*VALUE(MID(K23,1,2)), "No", "Yes"))))</f>
        <v>Yes</v>
      </c>
    </row>
    <row r="24" spans="1:12" x14ac:dyDescent="0.2">
      <c r="A24" s="4" t="s">
        <v>1224</v>
      </c>
      <c r="B24" s="135" t="s">
        <v>217</v>
      </c>
      <c r="C24" s="131">
        <v>14991.389171999999</v>
      </c>
      <c r="D24" s="130" t="str">
        <f>IF($B24="N/A","N/A",IF(C24&gt;10,"No",IF(C24&lt;-10,"No","Yes")))</f>
        <v>N/A</v>
      </c>
      <c r="E24" s="131">
        <v>14709.327291</v>
      </c>
      <c r="F24" s="130" t="str">
        <f>IF($B24="N/A","N/A",IF(E24&gt;10,"No",IF(E24&lt;-10,"No","Yes")))</f>
        <v>N/A</v>
      </c>
      <c r="G24" s="131">
        <v>15327.687180999999</v>
      </c>
      <c r="H24" s="130" t="str">
        <f>IF($B24="N/A","N/A",IF(G24&gt;10,"No",IF(G24&lt;-10,"No","Yes")))</f>
        <v>N/A</v>
      </c>
      <c r="I24" s="132">
        <v>-1.88</v>
      </c>
      <c r="J24" s="132">
        <v>4.2039999999999997</v>
      </c>
      <c r="K24" s="135" t="s">
        <v>732</v>
      </c>
      <c r="L24" s="134" t="str">
        <f>IF(J24="Div by 0", "N/A", IF(K24="N/A","N/A", IF(J24&gt;VALUE(MID(K24,1,2)), "No", IF(J24&lt;-1*VALUE(MID(K24,1,2)), "No", "Yes"))))</f>
        <v>Yes</v>
      </c>
    </row>
    <row r="25" spans="1:12" x14ac:dyDescent="0.2">
      <c r="A25" s="4" t="s">
        <v>1225</v>
      </c>
      <c r="B25" s="135" t="s">
        <v>217</v>
      </c>
      <c r="C25" s="131">
        <v>7701.0583546999997</v>
      </c>
      <c r="D25" s="130" t="str">
        <f>IF($B25="N/A","N/A",IF(C25&gt;10,"No",IF(C25&lt;-10,"No","Yes")))</f>
        <v>N/A</v>
      </c>
      <c r="E25" s="131">
        <v>7836.9581592000004</v>
      </c>
      <c r="F25" s="130" t="str">
        <f>IF($B25="N/A","N/A",IF(E25&gt;10,"No",IF(E25&lt;-10,"No","Yes")))</f>
        <v>N/A</v>
      </c>
      <c r="G25" s="131">
        <v>8156.2415420999996</v>
      </c>
      <c r="H25" s="130" t="str">
        <f>IF($B25="N/A","N/A",IF(G25&gt;10,"No",IF(G25&lt;-10,"No","Yes")))</f>
        <v>N/A</v>
      </c>
      <c r="I25" s="132">
        <v>1.7649999999999999</v>
      </c>
      <c r="J25" s="132">
        <v>4.0739999999999998</v>
      </c>
      <c r="K25" s="135" t="s">
        <v>732</v>
      </c>
      <c r="L25" s="134" t="str">
        <f>IF(J25="Div by 0", "N/A", IF(K25="N/A","N/A", IF(J25&gt;VALUE(MID(K25,1,2)), "No", IF(J25&lt;-1*VALUE(MID(K25,1,2)), "No", "Yes"))))</f>
        <v>Yes</v>
      </c>
    </row>
    <row r="26" spans="1:12" x14ac:dyDescent="0.2">
      <c r="A26" s="4" t="s">
        <v>1226</v>
      </c>
      <c r="B26" s="135" t="s">
        <v>217</v>
      </c>
      <c r="C26" s="131">
        <v>10808.696513999999</v>
      </c>
      <c r="D26" s="130" t="str">
        <f t="shared" ref="D26:D27" si="11">IF($B26="N/A","N/A",IF(C26&gt;10,"No",IF(C26&lt;-10,"No","Yes")))</f>
        <v>N/A</v>
      </c>
      <c r="E26" s="131">
        <v>10774.646901</v>
      </c>
      <c r="F26" s="130" t="str">
        <f t="shared" ref="F26:F30" si="12">IF($B26="N/A","N/A",IF(E26&gt;10,"No",IF(E26&lt;-10,"No","Yes")))</f>
        <v>N/A</v>
      </c>
      <c r="G26" s="131">
        <v>11281.545656</v>
      </c>
      <c r="H26" s="130" t="str">
        <f t="shared" ref="H26:H27" si="13">IF($B26="N/A","N/A",IF(G26&gt;10,"No",IF(G26&lt;-10,"No","Yes")))</f>
        <v>N/A</v>
      </c>
      <c r="I26" s="132">
        <v>-0.315</v>
      </c>
      <c r="J26" s="132">
        <v>4.7050000000000001</v>
      </c>
      <c r="K26" s="135" t="s">
        <v>732</v>
      </c>
      <c r="L26" s="134" t="str">
        <f>IF(J26="Div by 0", "N/A", IF(OR(J26="N/A",K26="N/A"),"N/A", IF(J26&gt;VALUE(MID(K26,1,2)), "No", IF(J26&lt;-1*VALUE(MID(K26,1,2)), "No", "Yes"))))</f>
        <v>Yes</v>
      </c>
    </row>
    <row r="27" spans="1:12" x14ac:dyDescent="0.2">
      <c r="A27" s="4" t="s">
        <v>1227</v>
      </c>
      <c r="B27" s="135" t="s">
        <v>217</v>
      </c>
      <c r="C27" s="131">
        <v>10572.285143999999</v>
      </c>
      <c r="D27" s="130" t="str">
        <f t="shared" si="11"/>
        <v>N/A</v>
      </c>
      <c r="E27" s="131">
        <v>10425.605552999999</v>
      </c>
      <c r="F27" s="130" t="str">
        <f t="shared" si="12"/>
        <v>N/A</v>
      </c>
      <c r="G27" s="131">
        <v>10681.388862</v>
      </c>
      <c r="H27" s="130" t="str">
        <f t="shared" si="13"/>
        <v>N/A</v>
      </c>
      <c r="I27" s="132">
        <v>-1.39</v>
      </c>
      <c r="J27" s="132">
        <v>2.4529999999999998</v>
      </c>
      <c r="K27" s="135" t="s">
        <v>732</v>
      </c>
      <c r="L27" s="134" t="str">
        <f>IF(J27="Div by 0", "N/A", IF(OR(J27="N/A",K27="N/A"),"N/A", IF(J27&gt;VALUE(MID(K27,1,2)), "No", IF(J27&lt;-1*VALUE(MID(K27,1,2)), "No", "Yes"))))</f>
        <v>Yes</v>
      </c>
    </row>
    <row r="28" spans="1:12" x14ac:dyDescent="0.2">
      <c r="A28" s="57" t="s">
        <v>1228</v>
      </c>
      <c r="B28" s="131" t="s">
        <v>217</v>
      </c>
      <c r="C28" s="131" t="s">
        <v>1743</v>
      </c>
      <c r="D28" s="130" t="str">
        <f t="shared" ref="D28:D30" si="14">IF($B28="N/A","N/A",IF(C28&gt;10,"No",IF(C28&lt;-10,"No","Yes")))</f>
        <v>N/A</v>
      </c>
      <c r="E28" s="131" t="s">
        <v>1743</v>
      </c>
      <c r="F28" s="130" t="str">
        <f t="shared" si="12"/>
        <v>N/A</v>
      </c>
      <c r="G28" s="131" t="s">
        <v>1743</v>
      </c>
      <c r="H28" s="130" t="str">
        <f t="shared" ref="H28:H30" si="15">IF($B28="N/A","N/A",IF(G28&gt;10,"No",IF(G28&lt;-10,"No","Yes")))</f>
        <v>N/A</v>
      </c>
      <c r="I28" s="132" t="s">
        <v>1743</v>
      </c>
      <c r="J28" s="132" t="s">
        <v>1743</v>
      </c>
      <c r="K28" s="133" t="s">
        <v>732</v>
      </c>
      <c r="L28" s="134" t="str">
        <f>IF(J28="Div by 0", "N/A", IF(OR(J28="N/A",K28="N/A"),"N/A", IF(J28&gt;VALUE(MID(K28,1,2)), "No", IF(J28&lt;-1*VALUE(MID(K28,1,2)), "No", "Yes"))))</f>
        <v>N/A</v>
      </c>
    </row>
    <row r="29" spans="1:12" x14ac:dyDescent="0.2">
      <c r="A29" s="57" t="s">
        <v>1229</v>
      </c>
      <c r="B29" s="131" t="s">
        <v>217</v>
      </c>
      <c r="C29" s="131" t="s">
        <v>1743</v>
      </c>
      <c r="D29" s="130" t="str">
        <f t="shared" si="14"/>
        <v>N/A</v>
      </c>
      <c r="E29" s="131" t="s">
        <v>1743</v>
      </c>
      <c r="F29" s="130" t="str">
        <f t="shared" si="12"/>
        <v>N/A</v>
      </c>
      <c r="G29" s="131" t="s">
        <v>1743</v>
      </c>
      <c r="H29" s="130" t="str">
        <f t="shared" si="15"/>
        <v>N/A</v>
      </c>
      <c r="I29" s="132" t="s">
        <v>1743</v>
      </c>
      <c r="J29" s="132" t="s">
        <v>1743</v>
      </c>
      <c r="K29" s="133" t="s">
        <v>732</v>
      </c>
      <c r="L29" s="134" t="str">
        <f t="shared" ref="L29:L30" si="16">IF(J29="Div by 0", "N/A", IF(OR(J29="N/A",K29="N/A"),"N/A", IF(J29&gt;VALUE(MID(K29,1,2)), "No", IF(J29&lt;-1*VALUE(MID(K29,1,2)), "No", "Yes"))))</f>
        <v>N/A</v>
      </c>
    </row>
    <row r="30" spans="1:12" x14ac:dyDescent="0.2">
      <c r="A30" s="57" t="s">
        <v>1230</v>
      </c>
      <c r="B30" s="131" t="s">
        <v>217</v>
      </c>
      <c r="C30" s="131" t="s">
        <v>1743</v>
      </c>
      <c r="D30" s="130" t="str">
        <f t="shared" si="14"/>
        <v>N/A</v>
      </c>
      <c r="E30" s="131" t="s">
        <v>1743</v>
      </c>
      <c r="F30" s="130" t="str">
        <f t="shared" si="12"/>
        <v>N/A</v>
      </c>
      <c r="G30" s="131" t="s">
        <v>1743</v>
      </c>
      <c r="H30" s="130" t="str">
        <f t="shared" si="15"/>
        <v>N/A</v>
      </c>
      <c r="I30" s="132" t="s">
        <v>1743</v>
      </c>
      <c r="J30" s="132" t="s">
        <v>1743</v>
      </c>
      <c r="K30" s="133" t="s">
        <v>732</v>
      </c>
      <c r="L30" s="134" t="str">
        <f t="shared" si="16"/>
        <v>N/A</v>
      </c>
    </row>
    <row r="31" spans="1:12" x14ac:dyDescent="0.2">
      <c r="A31" s="45" t="s">
        <v>2</v>
      </c>
      <c r="B31" s="136" t="s">
        <v>217</v>
      </c>
      <c r="C31" s="140">
        <v>99.879922582000006</v>
      </c>
      <c r="D31" s="138" t="str">
        <f t="shared" ref="D31:D69" si="17">IF($B31="N/A","N/A",IF(C31&gt;10,"No",IF(C31&lt;-10,"No","Yes")))</f>
        <v>N/A</v>
      </c>
      <c r="E31" s="140">
        <v>100</v>
      </c>
      <c r="F31" s="138" t="str">
        <f t="shared" ref="F31:F69" si="18">IF($B31="N/A","N/A",IF(E31&gt;10,"No",IF(E31&lt;-10,"No","Yes")))</f>
        <v>N/A</v>
      </c>
      <c r="G31" s="140">
        <v>96.940173525000006</v>
      </c>
      <c r="H31" s="138" t="str">
        <f t="shared" ref="H31:H69" si="19">IF($B31="N/A","N/A",IF(G31&gt;10,"No",IF(G31&lt;-10,"No","Yes")))</f>
        <v>N/A</v>
      </c>
      <c r="I31" s="132">
        <v>0.1202</v>
      </c>
      <c r="J31" s="132">
        <v>-3.06</v>
      </c>
      <c r="K31" s="133" t="s">
        <v>732</v>
      </c>
      <c r="L31" s="134" t="str">
        <f t="shared" ref="L31:L99" si="20">IF(J31="Div by 0", "N/A", IF(K31="N/A","N/A", IF(J31&gt;VALUE(MID(K31,1,2)), "No", IF(J31&lt;-1*VALUE(MID(K31,1,2)), "No", "Yes"))))</f>
        <v>Yes</v>
      </c>
    </row>
    <row r="32" spans="1:12" x14ac:dyDescent="0.2">
      <c r="A32" s="45" t="s">
        <v>22</v>
      </c>
      <c r="B32" s="136" t="s">
        <v>217</v>
      </c>
      <c r="C32" s="152">
        <v>1602871</v>
      </c>
      <c r="D32" s="138" t="str">
        <f t="shared" si="17"/>
        <v>N/A</v>
      </c>
      <c r="E32" s="152">
        <v>1692029</v>
      </c>
      <c r="F32" s="138" t="str">
        <f t="shared" si="18"/>
        <v>N/A</v>
      </c>
      <c r="G32" s="152">
        <v>1698862</v>
      </c>
      <c r="H32" s="138" t="str">
        <f t="shared" si="19"/>
        <v>N/A</v>
      </c>
      <c r="I32" s="132">
        <v>5.5620000000000003</v>
      </c>
      <c r="J32" s="132">
        <v>0.40379999999999999</v>
      </c>
      <c r="K32" s="133" t="s">
        <v>732</v>
      </c>
      <c r="L32" s="134" t="str">
        <f t="shared" si="20"/>
        <v>Yes</v>
      </c>
    </row>
    <row r="33" spans="1:12" x14ac:dyDescent="0.2">
      <c r="A33" s="45" t="s">
        <v>451</v>
      </c>
      <c r="B33" s="135" t="s">
        <v>217</v>
      </c>
      <c r="C33" s="152">
        <v>70485</v>
      </c>
      <c r="D33" s="152" t="str">
        <f t="shared" si="17"/>
        <v>N/A</v>
      </c>
      <c r="E33" s="152">
        <v>70227</v>
      </c>
      <c r="F33" s="152" t="str">
        <f t="shared" si="18"/>
        <v>N/A</v>
      </c>
      <c r="G33" s="152">
        <v>66736</v>
      </c>
      <c r="H33" s="130" t="str">
        <f t="shared" si="19"/>
        <v>N/A</v>
      </c>
      <c r="I33" s="132">
        <v>-0.36599999999999999</v>
      </c>
      <c r="J33" s="132">
        <v>-4.97</v>
      </c>
      <c r="K33" s="135" t="s">
        <v>732</v>
      </c>
      <c r="L33" s="134" t="str">
        <f t="shared" si="20"/>
        <v>Yes</v>
      </c>
    </row>
    <row r="34" spans="1:12" x14ac:dyDescent="0.2">
      <c r="A34" s="45" t="s">
        <v>1231</v>
      </c>
      <c r="B34" s="141" t="s">
        <v>217</v>
      </c>
      <c r="C34" s="152" t="s">
        <v>217</v>
      </c>
      <c r="D34" s="134" t="str">
        <f t="shared" ref="D34:D38" si="21">IF($B34="N/A","N/A",IF(C34&lt;0,"No","Yes"))</f>
        <v>N/A</v>
      </c>
      <c r="E34" s="152">
        <v>26850</v>
      </c>
      <c r="F34" s="134" t="str">
        <f t="shared" ref="F34:F38" si="22">IF($B34="N/A","N/A",IF(E34&lt;0,"No","Yes"))</f>
        <v>N/A</v>
      </c>
      <c r="G34" s="152">
        <v>26737</v>
      </c>
      <c r="H34" s="134" t="str">
        <f t="shared" ref="H34:H38" si="23">IF($B34="N/A","N/A",IF(G34&lt;0,"No","Yes"))</f>
        <v>N/A</v>
      </c>
      <c r="I34" s="132" t="s">
        <v>217</v>
      </c>
      <c r="J34" s="132">
        <v>-0.42099999999999999</v>
      </c>
      <c r="K34" s="152" t="s">
        <v>732</v>
      </c>
      <c r="L34" s="134" t="str">
        <f t="shared" si="20"/>
        <v>Yes</v>
      </c>
    </row>
    <row r="35" spans="1:12" x14ac:dyDescent="0.2">
      <c r="A35" s="45" t="s">
        <v>1232</v>
      </c>
      <c r="B35" s="141" t="s">
        <v>217</v>
      </c>
      <c r="C35" s="152" t="s">
        <v>217</v>
      </c>
      <c r="D35" s="134" t="str">
        <f t="shared" si="21"/>
        <v>N/A</v>
      </c>
      <c r="E35" s="152">
        <v>2515</v>
      </c>
      <c r="F35" s="134" t="str">
        <f t="shared" si="22"/>
        <v>N/A</v>
      </c>
      <c r="G35" s="152">
        <v>2219</v>
      </c>
      <c r="H35" s="134" t="str">
        <f t="shared" si="23"/>
        <v>N/A</v>
      </c>
      <c r="I35" s="132" t="s">
        <v>217</v>
      </c>
      <c r="J35" s="132">
        <v>-11.8</v>
      </c>
      <c r="K35" s="152" t="s">
        <v>732</v>
      </c>
      <c r="L35" s="134" t="str">
        <f t="shared" si="20"/>
        <v>Yes</v>
      </c>
    </row>
    <row r="36" spans="1:12" x14ac:dyDescent="0.2">
      <c r="A36" s="45" t="s">
        <v>1233</v>
      </c>
      <c r="B36" s="141" t="s">
        <v>217</v>
      </c>
      <c r="C36" s="152" t="s">
        <v>217</v>
      </c>
      <c r="D36" s="134" t="str">
        <f t="shared" si="21"/>
        <v>N/A</v>
      </c>
      <c r="E36" s="152">
        <v>3272</v>
      </c>
      <c r="F36" s="134" t="str">
        <f t="shared" si="22"/>
        <v>N/A</v>
      </c>
      <c r="G36" s="152">
        <v>2431</v>
      </c>
      <c r="H36" s="134" t="str">
        <f t="shared" si="23"/>
        <v>N/A</v>
      </c>
      <c r="I36" s="132" t="s">
        <v>217</v>
      </c>
      <c r="J36" s="132">
        <v>-25.7</v>
      </c>
      <c r="K36" s="152" t="s">
        <v>732</v>
      </c>
      <c r="L36" s="134" t="str">
        <f t="shared" si="20"/>
        <v>Yes</v>
      </c>
    </row>
    <row r="37" spans="1:12" x14ac:dyDescent="0.2">
      <c r="A37" s="45" t="s">
        <v>1234</v>
      </c>
      <c r="B37" s="141" t="s">
        <v>217</v>
      </c>
      <c r="C37" s="152" t="s">
        <v>217</v>
      </c>
      <c r="D37" s="134" t="str">
        <f t="shared" si="21"/>
        <v>N/A</v>
      </c>
      <c r="E37" s="152">
        <v>37590</v>
      </c>
      <c r="F37" s="134" t="str">
        <f t="shared" si="22"/>
        <v>N/A</v>
      </c>
      <c r="G37" s="152">
        <v>35349</v>
      </c>
      <c r="H37" s="134" t="str">
        <f t="shared" si="23"/>
        <v>N/A</v>
      </c>
      <c r="I37" s="132" t="s">
        <v>217</v>
      </c>
      <c r="J37" s="132">
        <v>-5.96</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264294</v>
      </c>
      <c r="D39" s="152" t="str">
        <f t="shared" si="17"/>
        <v>N/A</v>
      </c>
      <c r="E39" s="152">
        <v>277039</v>
      </c>
      <c r="F39" s="152" t="str">
        <f t="shared" si="18"/>
        <v>N/A</v>
      </c>
      <c r="G39" s="152">
        <v>267301</v>
      </c>
      <c r="H39" s="130" t="str">
        <f t="shared" si="19"/>
        <v>N/A</v>
      </c>
      <c r="I39" s="132">
        <v>4.8220000000000001</v>
      </c>
      <c r="J39" s="132">
        <v>-3.52</v>
      </c>
      <c r="K39" s="135" t="s">
        <v>732</v>
      </c>
      <c r="L39" s="134" t="str">
        <f t="shared" si="20"/>
        <v>Yes</v>
      </c>
    </row>
    <row r="40" spans="1:12" x14ac:dyDescent="0.2">
      <c r="A40" s="45" t="s">
        <v>1236</v>
      </c>
      <c r="B40" s="141" t="s">
        <v>217</v>
      </c>
      <c r="C40" s="152" t="s">
        <v>217</v>
      </c>
      <c r="D40" s="134" t="str">
        <f t="shared" ref="D40:D45" si="24">IF($B40="N/A","N/A",IF(C40&lt;0,"No","Yes"))</f>
        <v>N/A</v>
      </c>
      <c r="E40" s="152">
        <v>223570</v>
      </c>
      <c r="F40" s="134" t="str">
        <f t="shared" ref="F40:F45" si="25">IF($B40="N/A","N/A",IF(E40&lt;0,"No","Yes"))</f>
        <v>N/A</v>
      </c>
      <c r="G40" s="152">
        <v>223293</v>
      </c>
      <c r="H40" s="134" t="str">
        <f t="shared" ref="H40:H45" si="26">IF($B40="N/A","N/A",IF(G40&lt;0,"No","Yes"))</f>
        <v>N/A</v>
      </c>
      <c r="I40" s="132" t="s">
        <v>217</v>
      </c>
      <c r="J40" s="132">
        <v>-0.124</v>
      </c>
      <c r="K40" s="152" t="s">
        <v>732</v>
      </c>
      <c r="L40" s="134" t="str">
        <f t="shared" si="20"/>
        <v>Yes</v>
      </c>
    </row>
    <row r="41" spans="1:12" x14ac:dyDescent="0.2">
      <c r="A41" s="45" t="s">
        <v>1237</v>
      </c>
      <c r="B41" s="141" t="s">
        <v>217</v>
      </c>
      <c r="C41" s="152" t="s">
        <v>217</v>
      </c>
      <c r="D41" s="134" t="str">
        <f t="shared" si="24"/>
        <v>N/A</v>
      </c>
      <c r="E41" s="152">
        <v>5740</v>
      </c>
      <c r="F41" s="134" t="str">
        <f t="shared" si="25"/>
        <v>N/A</v>
      </c>
      <c r="G41" s="152">
        <v>4531</v>
      </c>
      <c r="H41" s="134" t="str">
        <f t="shared" si="26"/>
        <v>N/A</v>
      </c>
      <c r="I41" s="132" t="s">
        <v>217</v>
      </c>
      <c r="J41" s="132">
        <v>-21.1</v>
      </c>
      <c r="K41" s="152" t="s">
        <v>732</v>
      </c>
      <c r="L41" s="134" t="str">
        <f t="shared" si="20"/>
        <v>Yes</v>
      </c>
    </row>
    <row r="42" spans="1:12" x14ac:dyDescent="0.2">
      <c r="A42" s="45" t="s">
        <v>1238</v>
      </c>
      <c r="B42" s="141" t="s">
        <v>217</v>
      </c>
      <c r="C42" s="152" t="s">
        <v>217</v>
      </c>
      <c r="D42" s="134" t="str">
        <f t="shared" si="24"/>
        <v>N/A</v>
      </c>
      <c r="E42" s="152">
        <v>4942</v>
      </c>
      <c r="F42" s="134" t="str">
        <f t="shared" si="25"/>
        <v>N/A</v>
      </c>
      <c r="G42" s="152">
        <v>4250</v>
      </c>
      <c r="H42" s="134" t="str">
        <f t="shared" si="26"/>
        <v>N/A</v>
      </c>
      <c r="I42" s="132" t="s">
        <v>217</v>
      </c>
      <c r="J42" s="132">
        <v>-14</v>
      </c>
      <c r="K42" s="152" t="s">
        <v>732</v>
      </c>
      <c r="L42" s="134" t="str">
        <f t="shared" si="20"/>
        <v>Yes</v>
      </c>
    </row>
    <row r="43" spans="1:12" x14ac:dyDescent="0.2">
      <c r="A43" s="45" t="s">
        <v>1239</v>
      </c>
      <c r="B43" s="141" t="s">
        <v>217</v>
      </c>
      <c r="C43" s="152" t="s">
        <v>217</v>
      </c>
      <c r="D43" s="134" t="str">
        <f t="shared" si="24"/>
        <v>N/A</v>
      </c>
      <c r="E43" s="152">
        <v>6982</v>
      </c>
      <c r="F43" s="134" t="str">
        <f t="shared" si="25"/>
        <v>N/A</v>
      </c>
      <c r="G43" s="152">
        <v>4676</v>
      </c>
      <c r="H43" s="134" t="str">
        <f t="shared" si="26"/>
        <v>N/A</v>
      </c>
      <c r="I43" s="132" t="s">
        <v>217</v>
      </c>
      <c r="J43" s="132">
        <v>-33</v>
      </c>
      <c r="K43" s="152" t="s">
        <v>732</v>
      </c>
      <c r="L43" s="134" t="str">
        <f t="shared" si="20"/>
        <v>No</v>
      </c>
    </row>
    <row r="44" spans="1:12" x14ac:dyDescent="0.2">
      <c r="A44" s="45" t="s">
        <v>1240</v>
      </c>
      <c r="B44" s="141" t="s">
        <v>217</v>
      </c>
      <c r="C44" s="152" t="s">
        <v>217</v>
      </c>
      <c r="D44" s="134" t="str">
        <f t="shared" si="24"/>
        <v>N/A</v>
      </c>
      <c r="E44" s="152">
        <v>35805</v>
      </c>
      <c r="F44" s="134" t="str">
        <f t="shared" si="25"/>
        <v>N/A</v>
      </c>
      <c r="G44" s="152">
        <v>30551</v>
      </c>
      <c r="H44" s="134" t="str">
        <f t="shared" si="26"/>
        <v>N/A</v>
      </c>
      <c r="I44" s="132" t="s">
        <v>217</v>
      </c>
      <c r="J44" s="132">
        <v>-14.7</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994335</v>
      </c>
      <c r="D46" s="152" t="str">
        <f t="shared" si="17"/>
        <v>N/A</v>
      </c>
      <c r="E46" s="152">
        <v>1064646</v>
      </c>
      <c r="F46" s="152" t="str">
        <f t="shared" si="18"/>
        <v>N/A</v>
      </c>
      <c r="G46" s="152">
        <v>1095960</v>
      </c>
      <c r="H46" s="130" t="str">
        <f t="shared" si="19"/>
        <v>N/A</v>
      </c>
      <c r="I46" s="132">
        <v>7.0709999999999997</v>
      </c>
      <c r="J46" s="132">
        <v>2.9409999999999998</v>
      </c>
      <c r="K46" s="135" t="s">
        <v>732</v>
      </c>
      <c r="L46" s="134" t="str">
        <f t="shared" si="20"/>
        <v>Yes</v>
      </c>
    </row>
    <row r="47" spans="1:12" x14ac:dyDescent="0.2">
      <c r="A47" s="45" t="s">
        <v>1242</v>
      </c>
      <c r="B47" s="141" t="s">
        <v>217</v>
      </c>
      <c r="C47" s="152" t="s">
        <v>217</v>
      </c>
      <c r="D47" s="134" t="str">
        <f t="shared" ref="D47:D53" si="27">IF($B47="N/A","N/A",IF(C47&lt;0,"No","Yes"))</f>
        <v>N/A</v>
      </c>
      <c r="E47" s="152">
        <v>228117</v>
      </c>
      <c r="F47" s="134" t="str">
        <f t="shared" ref="F47:F53" si="28">IF($B47="N/A","N/A",IF(E47&lt;0,"No","Yes"))</f>
        <v>N/A</v>
      </c>
      <c r="G47" s="152">
        <v>228652</v>
      </c>
      <c r="H47" s="134" t="str">
        <f t="shared" ref="H47:H53" si="29">IF($B47="N/A","N/A",IF(G47&lt;0,"No","Yes"))</f>
        <v>N/A</v>
      </c>
      <c r="I47" s="132" t="s">
        <v>217</v>
      </c>
      <c r="J47" s="132">
        <v>0.23449999999999999</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209</v>
      </c>
      <c r="F49" s="134" t="str">
        <f t="shared" si="28"/>
        <v>N/A</v>
      </c>
      <c r="G49" s="152">
        <v>146</v>
      </c>
      <c r="H49" s="134" t="str">
        <f t="shared" si="29"/>
        <v>N/A</v>
      </c>
      <c r="I49" s="132" t="s">
        <v>217</v>
      </c>
      <c r="J49" s="132">
        <v>-30.1</v>
      </c>
      <c r="K49" s="152" t="s">
        <v>732</v>
      </c>
      <c r="L49" s="134" t="str">
        <f t="shared" si="20"/>
        <v>No</v>
      </c>
    </row>
    <row r="50" spans="1:12" x14ac:dyDescent="0.2">
      <c r="A50" s="45" t="s">
        <v>1245</v>
      </c>
      <c r="B50" s="141" t="s">
        <v>217</v>
      </c>
      <c r="C50" s="152" t="s">
        <v>217</v>
      </c>
      <c r="D50" s="134" t="str">
        <f t="shared" si="27"/>
        <v>N/A</v>
      </c>
      <c r="E50" s="152">
        <v>653913</v>
      </c>
      <c r="F50" s="134" t="str">
        <f t="shared" si="28"/>
        <v>N/A</v>
      </c>
      <c r="G50" s="152">
        <v>697856</v>
      </c>
      <c r="H50" s="134" t="str">
        <f t="shared" si="29"/>
        <v>N/A</v>
      </c>
      <c r="I50" s="132" t="s">
        <v>217</v>
      </c>
      <c r="J50" s="132">
        <v>6.72</v>
      </c>
      <c r="K50" s="152" t="s">
        <v>732</v>
      </c>
      <c r="L50" s="134" t="str">
        <f t="shared" si="20"/>
        <v>Yes</v>
      </c>
    </row>
    <row r="51" spans="1:12" x14ac:dyDescent="0.2">
      <c r="A51" s="45" t="s">
        <v>1246</v>
      </c>
      <c r="B51" s="141" t="s">
        <v>217</v>
      </c>
      <c r="C51" s="152" t="s">
        <v>217</v>
      </c>
      <c r="D51" s="134" t="str">
        <f t="shared" si="27"/>
        <v>N/A</v>
      </c>
      <c r="E51" s="152">
        <v>149764</v>
      </c>
      <c r="F51" s="134" t="str">
        <f t="shared" si="28"/>
        <v>N/A</v>
      </c>
      <c r="G51" s="152">
        <v>139400</v>
      </c>
      <c r="H51" s="134" t="str">
        <f t="shared" si="29"/>
        <v>N/A</v>
      </c>
      <c r="I51" s="132" t="s">
        <v>217</v>
      </c>
      <c r="J51" s="132">
        <v>-6.92</v>
      </c>
      <c r="K51" s="152" t="s">
        <v>732</v>
      </c>
      <c r="L51" s="134" t="str">
        <f t="shared" si="20"/>
        <v>Yes</v>
      </c>
    </row>
    <row r="52" spans="1:12" x14ac:dyDescent="0.2">
      <c r="A52" s="45" t="s">
        <v>1247</v>
      </c>
      <c r="B52" s="141" t="s">
        <v>217</v>
      </c>
      <c r="C52" s="152" t="s">
        <v>217</v>
      </c>
      <c r="D52" s="134" t="str">
        <f t="shared" si="27"/>
        <v>N/A</v>
      </c>
      <c r="E52" s="152">
        <v>32643</v>
      </c>
      <c r="F52" s="134" t="str">
        <f t="shared" si="28"/>
        <v>N/A</v>
      </c>
      <c r="G52" s="152">
        <v>29906</v>
      </c>
      <c r="H52" s="134" t="str">
        <f t="shared" si="29"/>
        <v>N/A</v>
      </c>
      <c r="I52" s="132" t="s">
        <v>217</v>
      </c>
      <c r="J52" s="132">
        <v>-8.3800000000000008</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273757</v>
      </c>
      <c r="D54" s="152" t="str">
        <f t="shared" si="17"/>
        <v>N/A</v>
      </c>
      <c r="E54" s="152">
        <v>280117</v>
      </c>
      <c r="F54" s="152" t="str">
        <f t="shared" si="18"/>
        <v>N/A</v>
      </c>
      <c r="G54" s="152">
        <v>268865</v>
      </c>
      <c r="H54" s="130" t="str">
        <f t="shared" si="19"/>
        <v>N/A</v>
      </c>
      <c r="I54" s="132">
        <v>2.323</v>
      </c>
      <c r="J54" s="132">
        <v>-4.0199999999999996</v>
      </c>
      <c r="K54" s="135" t="s">
        <v>732</v>
      </c>
      <c r="L54" s="134" t="str">
        <f t="shared" si="20"/>
        <v>Yes</v>
      </c>
    </row>
    <row r="55" spans="1:12" x14ac:dyDescent="0.2">
      <c r="A55" s="45" t="s">
        <v>1249</v>
      </c>
      <c r="B55" s="141" t="s">
        <v>217</v>
      </c>
      <c r="C55" s="152" t="s">
        <v>217</v>
      </c>
      <c r="D55" s="134" t="str">
        <f t="shared" ref="D55:D60" si="30">IF($B55="N/A","N/A",IF(C55&lt;0,"No","Yes"))</f>
        <v>N/A</v>
      </c>
      <c r="E55" s="152">
        <v>134609</v>
      </c>
      <c r="F55" s="134" t="str">
        <f t="shared" ref="F55:F60" si="31">IF($B55="N/A","N/A",IF(E55&lt;0,"No","Yes"))</f>
        <v>N/A</v>
      </c>
      <c r="G55" s="152">
        <v>130158</v>
      </c>
      <c r="H55" s="134" t="str">
        <f t="shared" ref="H55:H60" si="32">IF($B55="N/A","N/A",IF(G55&lt;0,"No","Yes"))</f>
        <v>N/A</v>
      </c>
      <c r="I55" s="132" t="s">
        <v>217</v>
      </c>
      <c r="J55" s="132">
        <v>-3.31</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14</v>
      </c>
      <c r="F57" s="134" t="str">
        <f t="shared" si="31"/>
        <v>N/A</v>
      </c>
      <c r="G57" s="152">
        <v>12</v>
      </c>
      <c r="H57" s="134" t="str">
        <f t="shared" si="32"/>
        <v>N/A</v>
      </c>
      <c r="I57" s="132" t="s">
        <v>217</v>
      </c>
      <c r="J57" s="132">
        <v>-14.3</v>
      </c>
      <c r="K57" s="152" t="s">
        <v>732</v>
      </c>
      <c r="L57" s="134" t="str">
        <f t="shared" si="20"/>
        <v>Yes</v>
      </c>
    </row>
    <row r="58" spans="1:12" x14ac:dyDescent="0.2">
      <c r="A58" s="45" t="s">
        <v>1252</v>
      </c>
      <c r="B58" s="141" t="s">
        <v>217</v>
      </c>
      <c r="C58" s="152" t="s">
        <v>217</v>
      </c>
      <c r="D58" s="134" t="str">
        <f t="shared" si="30"/>
        <v>N/A</v>
      </c>
      <c r="E58" s="152">
        <v>110569</v>
      </c>
      <c r="F58" s="134" t="str">
        <f t="shared" si="31"/>
        <v>N/A</v>
      </c>
      <c r="G58" s="152">
        <v>103171</v>
      </c>
      <c r="H58" s="134" t="str">
        <f t="shared" si="32"/>
        <v>N/A</v>
      </c>
      <c r="I58" s="132" t="s">
        <v>217</v>
      </c>
      <c r="J58" s="132">
        <v>-6.69</v>
      </c>
      <c r="K58" s="152" t="s">
        <v>732</v>
      </c>
      <c r="L58" s="134" t="str">
        <f t="shared" si="20"/>
        <v>Yes</v>
      </c>
    </row>
    <row r="59" spans="1:12" x14ac:dyDescent="0.2">
      <c r="A59" s="45" t="s">
        <v>1253</v>
      </c>
      <c r="B59" s="141" t="s">
        <v>217</v>
      </c>
      <c r="C59" s="152" t="s">
        <v>217</v>
      </c>
      <c r="D59" s="134" t="str">
        <f t="shared" si="30"/>
        <v>N/A</v>
      </c>
      <c r="E59" s="152">
        <v>34925</v>
      </c>
      <c r="F59" s="134" t="str">
        <f t="shared" si="31"/>
        <v>N/A</v>
      </c>
      <c r="G59" s="152">
        <v>35524</v>
      </c>
      <c r="H59" s="134" t="str">
        <f t="shared" si="32"/>
        <v>N/A</v>
      </c>
      <c r="I59" s="132" t="s">
        <v>217</v>
      </c>
      <c r="J59" s="132">
        <v>1.7150000000000001</v>
      </c>
      <c r="K59" s="152" t="s">
        <v>732</v>
      </c>
      <c r="L59" s="134" t="str">
        <f t="shared" si="20"/>
        <v>Yes</v>
      </c>
    </row>
    <row r="60" spans="1:12" x14ac:dyDescent="0.2">
      <c r="A60" s="45" t="s">
        <v>1254</v>
      </c>
      <c r="B60" s="141" t="s">
        <v>217</v>
      </c>
      <c r="C60" s="152" t="s">
        <v>217</v>
      </c>
      <c r="D60" s="134" t="str">
        <f t="shared" si="30"/>
        <v>N/A</v>
      </c>
      <c r="E60" s="152">
        <v>0</v>
      </c>
      <c r="F60" s="134" t="str">
        <f t="shared" si="31"/>
        <v>N/A</v>
      </c>
      <c r="G60" s="152">
        <v>0</v>
      </c>
      <c r="H60" s="134" t="str">
        <f t="shared" si="32"/>
        <v>N/A</v>
      </c>
      <c r="I60" s="132" t="s">
        <v>217</v>
      </c>
      <c r="J60" s="132" t="s">
        <v>1743</v>
      </c>
      <c r="K60" s="152" t="s">
        <v>732</v>
      </c>
      <c r="L60" s="134" t="str">
        <f t="shared" si="20"/>
        <v>N/A</v>
      </c>
    </row>
    <row r="61" spans="1:12" x14ac:dyDescent="0.2">
      <c r="A61" s="3" t="s">
        <v>190</v>
      </c>
      <c r="B61" s="136" t="s">
        <v>217</v>
      </c>
      <c r="C61" s="152">
        <v>1161156</v>
      </c>
      <c r="D61" s="152" t="str">
        <f t="shared" si="17"/>
        <v>N/A</v>
      </c>
      <c r="E61" s="152">
        <v>1250608</v>
      </c>
      <c r="F61" s="152" t="str">
        <f t="shared" si="18"/>
        <v>N/A</v>
      </c>
      <c r="G61" s="152">
        <v>1308996</v>
      </c>
      <c r="H61" s="130" t="str">
        <f t="shared" si="19"/>
        <v>N/A</v>
      </c>
      <c r="I61" s="132">
        <v>7.7039999999999997</v>
      </c>
      <c r="J61" s="132">
        <v>4.6689999999999996</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2261</v>
      </c>
      <c r="D63" s="152" t="str">
        <f t="shared" si="17"/>
        <v>N/A</v>
      </c>
      <c r="E63" s="152">
        <v>2021</v>
      </c>
      <c r="F63" s="152" t="str">
        <f t="shared" si="18"/>
        <v>N/A</v>
      </c>
      <c r="G63" s="152">
        <v>0</v>
      </c>
      <c r="H63" s="130" t="str">
        <f t="shared" si="19"/>
        <v>N/A</v>
      </c>
      <c r="I63" s="132">
        <v>-10.6</v>
      </c>
      <c r="J63" s="132">
        <v>-100</v>
      </c>
      <c r="K63" s="133" t="s">
        <v>732</v>
      </c>
      <c r="L63" s="134" t="str">
        <f t="shared" si="33"/>
        <v>No</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0</v>
      </c>
      <c r="D66" s="152" t="str">
        <f t="shared" si="17"/>
        <v>N/A</v>
      </c>
      <c r="E66" s="152">
        <v>0</v>
      </c>
      <c r="F66" s="152" t="str">
        <f t="shared" si="18"/>
        <v>N/A</v>
      </c>
      <c r="G66" s="152">
        <v>0</v>
      </c>
      <c r="H66" s="130" t="str">
        <f t="shared" si="19"/>
        <v>N/A</v>
      </c>
      <c r="I66" s="132" t="s">
        <v>1743</v>
      </c>
      <c r="J66" s="132" t="s">
        <v>1743</v>
      </c>
      <c r="K66" s="133" t="s">
        <v>732</v>
      </c>
      <c r="L66" s="134" t="str">
        <f t="shared" si="33"/>
        <v>N/A</v>
      </c>
    </row>
    <row r="67" spans="1:12" x14ac:dyDescent="0.2">
      <c r="A67" s="3" t="s">
        <v>196</v>
      </c>
      <c r="B67" s="136" t="s">
        <v>217</v>
      </c>
      <c r="C67" s="152">
        <v>144119</v>
      </c>
      <c r="D67" s="152" t="str">
        <f t="shared" si="17"/>
        <v>N/A</v>
      </c>
      <c r="E67" s="152">
        <v>154073</v>
      </c>
      <c r="F67" s="152" t="str">
        <f t="shared" si="18"/>
        <v>N/A</v>
      </c>
      <c r="G67" s="152">
        <v>165033</v>
      </c>
      <c r="H67" s="130" t="str">
        <f t="shared" si="19"/>
        <v>N/A</v>
      </c>
      <c r="I67" s="132">
        <v>6.907</v>
      </c>
      <c r="J67" s="132">
        <v>7.1139999999999999</v>
      </c>
      <c r="K67" s="133" t="s">
        <v>732</v>
      </c>
      <c r="L67" s="134" t="str">
        <f t="shared" si="33"/>
        <v>Yes</v>
      </c>
    </row>
    <row r="68" spans="1:12" x14ac:dyDescent="0.2">
      <c r="A68" s="2" t="s">
        <v>197</v>
      </c>
      <c r="B68" s="135" t="s">
        <v>217</v>
      </c>
      <c r="C68" s="152">
        <v>1602871</v>
      </c>
      <c r="D68" s="152" t="str">
        <f t="shared" si="17"/>
        <v>N/A</v>
      </c>
      <c r="E68" s="152">
        <v>1692029</v>
      </c>
      <c r="F68" s="152" t="str">
        <f t="shared" si="18"/>
        <v>N/A</v>
      </c>
      <c r="G68" s="152">
        <v>1688734</v>
      </c>
      <c r="H68" s="130" t="str">
        <f t="shared" si="19"/>
        <v>N/A</v>
      </c>
      <c r="I68" s="139">
        <v>5.5620000000000003</v>
      </c>
      <c r="J68" s="139">
        <v>-0.19500000000000001</v>
      </c>
      <c r="K68" s="135" t="s">
        <v>732</v>
      </c>
      <c r="L68" s="134" t="str">
        <f t="shared" si="33"/>
        <v>Yes</v>
      </c>
    </row>
    <row r="69" spans="1:12" x14ac:dyDescent="0.2">
      <c r="A69" s="2" t="s">
        <v>198</v>
      </c>
      <c r="B69" s="135" t="s">
        <v>217</v>
      </c>
      <c r="C69" s="152">
        <v>1602871</v>
      </c>
      <c r="D69" s="152" t="str">
        <f t="shared" si="17"/>
        <v>N/A</v>
      </c>
      <c r="E69" s="152">
        <v>1692029</v>
      </c>
      <c r="F69" s="152" t="str">
        <f t="shared" si="18"/>
        <v>N/A</v>
      </c>
      <c r="G69" s="152">
        <v>1688734</v>
      </c>
      <c r="H69" s="130" t="str">
        <f t="shared" si="19"/>
        <v>N/A</v>
      </c>
      <c r="I69" s="139">
        <v>5.5620000000000003</v>
      </c>
      <c r="J69" s="139">
        <v>-0.19500000000000001</v>
      </c>
      <c r="K69" s="135" t="s">
        <v>732</v>
      </c>
      <c r="L69" s="134" t="str">
        <f t="shared" si="33"/>
        <v>Yes</v>
      </c>
    </row>
    <row r="70" spans="1:12" x14ac:dyDescent="0.2">
      <c r="A70" s="45" t="s">
        <v>78</v>
      </c>
      <c r="B70" s="135" t="s">
        <v>298</v>
      </c>
      <c r="C70" s="140">
        <v>1.2127292678999999</v>
      </c>
      <c r="D70" s="138" t="str">
        <f>IF($B70="N/A","N/A",IF(C70&gt;=20,"No",IF(C70&lt;0,"No","Yes")))</f>
        <v>Yes</v>
      </c>
      <c r="E70" s="140">
        <v>1.1955779144000001</v>
      </c>
      <c r="F70" s="138" t="str">
        <f>IF($B70="N/A","N/A",IF(E70&gt;=20,"No",IF(E70&lt;0,"No","Yes")))</f>
        <v>Yes</v>
      </c>
      <c r="G70" s="140">
        <v>1.0826930979</v>
      </c>
      <c r="H70" s="138" t="str">
        <f>IF($B70="N/A","N/A",IF(G70&gt;=20,"No",IF(G70&lt;0,"No","Yes")))</f>
        <v>Yes</v>
      </c>
      <c r="I70" s="132">
        <v>-1.41</v>
      </c>
      <c r="J70" s="132">
        <v>-9.44</v>
      </c>
      <c r="K70" s="133" t="s">
        <v>732</v>
      </c>
      <c r="L70" s="134" t="str">
        <f t="shared" si="20"/>
        <v>Yes</v>
      </c>
    </row>
    <row r="71" spans="1:12" x14ac:dyDescent="0.2">
      <c r="A71" s="45" t="s">
        <v>79</v>
      </c>
      <c r="B71" s="136" t="s">
        <v>217</v>
      </c>
      <c r="C71" s="140">
        <v>98.787270731999996</v>
      </c>
      <c r="D71" s="138" t="str">
        <f>IF($B71="N/A","N/A",IF(C71&gt;10,"No",IF(C71&lt;-10,"No","Yes")))</f>
        <v>N/A</v>
      </c>
      <c r="E71" s="140">
        <v>98.804422086000002</v>
      </c>
      <c r="F71" s="138" t="str">
        <f>IF($B71="N/A","N/A",IF(E71&gt;10,"No",IF(E71&lt;-10,"No","Yes")))</f>
        <v>N/A</v>
      </c>
      <c r="G71" s="140">
        <v>95.194810046000001</v>
      </c>
      <c r="H71" s="138" t="str">
        <f>IF($B71="N/A","N/A",IF(G71&gt;10,"No",IF(G71&lt;-10,"No","Yes")))</f>
        <v>N/A</v>
      </c>
      <c r="I71" s="132">
        <v>1.7399999999999999E-2</v>
      </c>
      <c r="J71" s="132">
        <v>-3.65</v>
      </c>
      <c r="K71" s="133" t="s">
        <v>732</v>
      </c>
      <c r="L71" s="134" t="str">
        <f t="shared" si="20"/>
        <v>Yes</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v>0.76454379630000002</v>
      </c>
      <c r="D73" s="138" t="str">
        <f>IF($B73="N/A","N/A",IF(C73&gt;10,"No",IF(C73&lt;-10,"No","Yes")))</f>
        <v>N/A</v>
      </c>
      <c r="E73" s="140">
        <v>0.70713491179999999</v>
      </c>
      <c r="F73" s="138" t="str">
        <f>IF($B73="N/A","N/A",IF(E73&gt;10,"No",IF(E73&lt;-10,"No","Yes")))</f>
        <v>N/A</v>
      </c>
      <c r="G73" s="140">
        <v>0.85621146069999998</v>
      </c>
      <c r="H73" s="138" t="str">
        <f>IF($B73="N/A","N/A",IF(G73&gt;10,"No",IF(G73&lt;-10,"No","Yes")))</f>
        <v>N/A</v>
      </c>
      <c r="I73" s="132">
        <v>-7.51</v>
      </c>
      <c r="J73" s="132">
        <v>21.08</v>
      </c>
      <c r="K73" s="133" t="s">
        <v>732</v>
      </c>
      <c r="L73" s="134" t="str">
        <f t="shared" si="20"/>
        <v>Yes</v>
      </c>
    </row>
    <row r="74" spans="1:12" x14ac:dyDescent="0.2">
      <c r="A74" s="45" t="s">
        <v>121</v>
      </c>
      <c r="B74" s="136" t="s">
        <v>217</v>
      </c>
      <c r="C74" s="140">
        <v>99.223813405000001</v>
      </c>
      <c r="D74" s="138" t="str">
        <f>IF($B74="N/A","N/A",IF(C74&gt;10,"No",IF(C74&lt;-10,"No","Yes")))</f>
        <v>N/A</v>
      </c>
      <c r="E74" s="140">
        <v>99.292865087999999</v>
      </c>
      <c r="F74" s="138" t="str">
        <f>IF($B74="N/A","N/A",IF(E74&gt;10,"No",IF(E74&lt;-10,"No","Yes")))</f>
        <v>N/A</v>
      </c>
      <c r="G74" s="140">
        <v>97.993008915999994</v>
      </c>
      <c r="H74" s="138" t="str">
        <f>IF($B74="N/A","N/A",IF(G74&gt;10,"No",IF(G74&lt;-10,"No","Yes")))</f>
        <v>N/A</v>
      </c>
      <c r="I74" s="132">
        <v>6.9599999999999995E-2</v>
      </c>
      <c r="J74" s="132">
        <v>-1.31</v>
      </c>
      <c r="K74" s="133" t="s">
        <v>732</v>
      </c>
      <c r="L74" s="134" t="str">
        <f t="shared" si="20"/>
        <v>Yes</v>
      </c>
    </row>
    <row r="75" spans="1:12" x14ac:dyDescent="0.2">
      <c r="A75" s="45" t="s">
        <v>82</v>
      </c>
      <c r="B75" s="136" t="s">
        <v>217</v>
      </c>
      <c r="C75" s="140">
        <v>0</v>
      </c>
      <c r="D75" s="138" t="str">
        <f>IF($B75="N/A","N/A",IF(C75&gt;10,"No",IF(C75&lt;-10,"No","Yes")))</f>
        <v>N/A</v>
      </c>
      <c r="E75" s="140">
        <v>0</v>
      </c>
      <c r="F75" s="138" t="str">
        <f>IF($B75="N/A","N/A",IF(E75&gt;10,"No",IF(E75&lt;-10,"No","Yes")))</f>
        <v>N/A</v>
      </c>
      <c r="G75" s="140">
        <v>0</v>
      </c>
      <c r="H75" s="138" t="str">
        <f>IF($B75="N/A","N/A",IF(G75&gt;10,"No",IF(G75&lt;-10,"No","Yes")))</f>
        <v>N/A</v>
      </c>
      <c r="I75" s="132" t="s">
        <v>1743</v>
      </c>
      <c r="J75" s="132" t="s">
        <v>1743</v>
      </c>
      <c r="K75" s="133" t="s">
        <v>732</v>
      </c>
      <c r="L75" s="134" t="str">
        <f t="shared" si="20"/>
        <v>N/A</v>
      </c>
    </row>
    <row r="76" spans="1:12" x14ac:dyDescent="0.2">
      <c r="A76" s="45" t="s">
        <v>199</v>
      </c>
      <c r="B76" s="136" t="s">
        <v>217</v>
      </c>
      <c r="C76" s="140" t="s">
        <v>1743</v>
      </c>
      <c r="D76" s="138" t="str">
        <f t="shared" ref="D76:D98" si="34">IF($B76="N/A","N/A",IF(C76&gt;10,"No",IF(C76&lt;-10,"No","Yes")))</f>
        <v>N/A</v>
      </c>
      <c r="E76" s="140" t="s">
        <v>1743</v>
      </c>
      <c r="F76" s="138" t="str">
        <f t="shared" ref="F76:F98" si="35">IF($B76="N/A","N/A",IF(E76&gt;10,"No",IF(E76&lt;-10,"No","Yes")))</f>
        <v>N/A</v>
      </c>
      <c r="G76" s="140" t="s">
        <v>1743</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t="s">
        <v>1743</v>
      </c>
      <c r="D77" s="138" t="str">
        <f t="shared" si="34"/>
        <v>N/A</v>
      </c>
      <c r="E77" s="140" t="s">
        <v>1743</v>
      </c>
      <c r="F77" s="138" t="str">
        <f t="shared" si="35"/>
        <v>N/A</v>
      </c>
      <c r="G77" s="140" t="s">
        <v>1743</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t="s">
        <v>1743</v>
      </c>
      <c r="D78" s="138" t="str">
        <f t="shared" si="34"/>
        <v>N/A</v>
      </c>
      <c r="E78" s="140" t="s">
        <v>1743</v>
      </c>
      <c r="F78" s="138" t="str">
        <f t="shared" si="35"/>
        <v>N/A</v>
      </c>
      <c r="G78" s="140" t="s">
        <v>1743</v>
      </c>
      <c r="H78" s="138" t="str">
        <f t="shared" si="36"/>
        <v>N/A</v>
      </c>
      <c r="I78" s="132" t="s">
        <v>1743</v>
      </c>
      <c r="J78" s="132" t="s">
        <v>1743</v>
      </c>
      <c r="K78" s="133" t="s">
        <v>732</v>
      </c>
      <c r="L78" s="134" t="str">
        <f t="shared" si="37"/>
        <v>N/A</v>
      </c>
    </row>
    <row r="79" spans="1:12" x14ac:dyDescent="0.2">
      <c r="A79" s="45" t="s">
        <v>202</v>
      </c>
      <c r="B79" s="136" t="s">
        <v>217</v>
      </c>
      <c r="C79" s="140" t="s">
        <v>1743</v>
      </c>
      <c r="D79" s="138" t="str">
        <f t="shared" si="34"/>
        <v>N/A</v>
      </c>
      <c r="E79" s="140" t="s">
        <v>1743</v>
      </c>
      <c r="F79" s="138" t="str">
        <f t="shared" si="35"/>
        <v>N/A</v>
      </c>
      <c r="G79" s="140" t="s">
        <v>1743</v>
      </c>
      <c r="H79" s="138" t="str">
        <f t="shared" si="36"/>
        <v>N/A</v>
      </c>
      <c r="I79" s="132" t="s">
        <v>1743</v>
      </c>
      <c r="J79" s="132" t="s">
        <v>1743</v>
      </c>
      <c r="K79" s="133" t="s">
        <v>732</v>
      </c>
      <c r="L79" s="134" t="str">
        <f t="shared" si="37"/>
        <v>N/A</v>
      </c>
    </row>
    <row r="80" spans="1:12" x14ac:dyDescent="0.2">
      <c r="A80" s="45" t="s">
        <v>203</v>
      </c>
      <c r="B80" s="136" t="s">
        <v>217</v>
      </c>
      <c r="C80" s="140" t="s">
        <v>1743</v>
      </c>
      <c r="D80" s="138" t="str">
        <f t="shared" si="34"/>
        <v>N/A</v>
      </c>
      <c r="E80" s="140" t="s">
        <v>1743</v>
      </c>
      <c r="F80" s="138" t="str">
        <f t="shared" si="35"/>
        <v>N/A</v>
      </c>
      <c r="G80" s="140" t="s">
        <v>1743</v>
      </c>
      <c r="H80" s="138" t="str">
        <f t="shared" si="36"/>
        <v>N/A</v>
      </c>
      <c r="I80" s="132" t="s">
        <v>1743</v>
      </c>
      <c r="J80" s="132" t="s">
        <v>1743</v>
      </c>
      <c r="K80" s="133" t="s">
        <v>732</v>
      </c>
      <c r="L80" s="134" t="str">
        <f t="shared" si="37"/>
        <v>N/A</v>
      </c>
    </row>
    <row r="81" spans="1:12" x14ac:dyDescent="0.2">
      <c r="A81" s="45" t="s">
        <v>204</v>
      </c>
      <c r="B81" s="135" t="s">
        <v>217</v>
      </c>
      <c r="C81" s="140" t="s">
        <v>1743</v>
      </c>
      <c r="D81" s="138" t="str">
        <f t="shared" si="34"/>
        <v>N/A</v>
      </c>
      <c r="E81" s="140" t="s">
        <v>1743</v>
      </c>
      <c r="F81" s="138" t="str">
        <f t="shared" si="35"/>
        <v>N/A</v>
      </c>
      <c r="G81" s="140" t="s">
        <v>1743</v>
      </c>
      <c r="H81" s="138" t="str">
        <f t="shared" si="36"/>
        <v>N/A</v>
      </c>
      <c r="I81" s="132" t="s">
        <v>1743</v>
      </c>
      <c r="J81" s="132" t="s">
        <v>1743</v>
      </c>
      <c r="K81" s="135" t="s">
        <v>732</v>
      </c>
      <c r="L81" s="134" t="str">
        <f t="shared" si="37"/>
        <v>N/A</v>
      </c>
    </row>
    <row r="82" spans="1:12" x14ac:dyDescent="0.2">
      <c r="A82" s="45" t="s">
        <v>73</v>
      </c>
      <c r="B82" s="136" t="s">
        <v>217</v>
      </c>
      <c r="C82" s="149">
        <v>1155923</v>
      </c>
      <c r="D82" s="138" t="str">
        <f t="shared" si="34"/>
        <v>N/A</v>
      </c>
      <c r="E82" s="149">
        <v>1290562</v>
      </c>
      <c r="F82" s="138" t="str">
        <f t="shared" si="35"/>
        <v>N/A</v>
      </c>
      <c r="G82" s="149">
        <v>1343063</v>
      </c>
      <c r="H82" s="138" t="str">
        <f t="shared" si="36"/>
        <v>N/A</v>
      </c>
      <c r="I82" s="132">
        <v>11.65</v>
      </c>
      <c r="J82" s="132">
        <v>4.0679999999999996</v>
      </c>
      <c r="K82" s="133" t="s">
        <v>732</v>
      </c>
      <c r="L82" s="134" t="str">
        <f t="shared" si="20"/>
        <v>Yes</v>
      </c>
    </row>
    <row r="83" spans="1:12" x14ac:dyDescent="0.2">
      <c r="A83" s="45" t="s">
        <v>1255</v>
      </c>
      <c r="B83" s="136" t="s">
        <v>217</v>
      </c>
      <c r="C83" s="150">
        <v>0</v>
      </c>
      <c r="D83" s="138" t="str">
        <f t="shared" si="34"/>
        <v>N/A</v>
      </c>
      <c r="E83" s="150">
        <v>0</v>
      </c>
      <c r="F83" s="138" t="str">
        <f t="shared" si="35"/>
        <v>N/A</v>
      </c>
      <c r="G83" s="150">
        <v>0</v>
      </c>
      <c r="H83" s="138" t="str">
        <f t="shared" si="36"/>
        <v>N/A</v>
      </c>
      <c r="I83" s="132" t="s">
        <v>1743</v>
      </c>
      <c r="J83" s="132" t="s">
        <v>1743</v>
      </c>
      <c r="K83" s="133" t="s">
        <v>732</v>
      </c>
      <c r="L83" s="134" t="str">
        <f t="shared" si="20"/>
        <v>N/A</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8.6510999999999999E-5</v>
      </c>
      <c r="D86" s="138" t="str">
        <f t="shared" si="34"/>
        <v>N/A</v>
      </c>
      <c r="E86" s="150">
        <v>1.5497124999999999E-3</v>
      </c>
      <c r="F86" s="138" t="str">
        <f t="shared" si="35"/>
        <v>N/A</v>
      </c>
      <c r="G86" s="150">
        <v>1.2657634E-3</v>
      </c>
      <c r="H86" s="138" t="str">
        <f t="shared" si="36"/>
        <v>N/A</v>
      </c>
      <c r="I86" s="132">
        <v>1691</v>
      </c>
      <c r="J86" s="132">
        <v>-18.3</v>
      </c>
      <c r="K86" s="133" t="s">
        <v>732</v>
      </c>
      <c r="L86" s="134" t="str">
        <f t="shared" si="20"/>
        <v>Yes</v>
      </c>
    </row>
    <row r="87" spans="1:12" x14ac:dyDescent="0.2">
      <c r="A87" s="45" t="s">
        <v>1259</v>
      </c>
      <c r="B87" s="136" t="s">
        <v>217</v>
      </c>
      <c r="C87" s="150">
        <v>26.282113946999999</v>
      </c>
      <c r="D87" s="138" t="str">
        <f t="shared" si="34"/>
        <v>N/A</v>
      </c>
      <c r="E87" s="150">
        <v>24.913254846000001</v>
      </c>
      <c r="F87" s="138" t="str">
        <f t="shared" si="35"/>
        <v>N/A</v>
      </c>
      <c r="G87" s="150">
        <v>22.509889706999999</v>
      </c>
      <c r="H87" s="138" t="str">
        <f t="shared" si="36"/>
        <v>N/A</v>
      </c>
      <c r="I87" s="132">
        <v>-5.21</v>
      </c>
      <c r="J87" s="132">
        <v>-9.65</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62.678828953</v>
      </c>
      <c r="D90" s="138" t="str">
        <f t="shared" si="34"/>
        <v>N/A</v>
      </c>
      <c r="E90" s="150">
        <v>64.841131227999995</v>
      </c>
      <c r="F90" s="138" t="str">
        <f t="shared" si="35"/>
        <v>N/A</v>
      </c>
      <c r="G90" s="150">
        <v>67.253807155999993</v>
      </c>
      <c r="H90" s="138" t="str">
        <f t="shared" si="36"/>
        <v>N/A</v>
      </c>
      <c r="I90" s="132">
        <v>3.45</v>
      </c>
      <c r="J90" s="132">
        <v>3.7210000000000001</v>
      </c>
      <c r="K90" s="133" t="s">
        <v>732</v>
      </c>
      <c r="L90" s="134" t="str">
        <f t="shared" si="20"/>
        <v>Yes</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10.316344601000001</v>
      </c>
      <c r="D94" s="138" t="str">
        <f t="shared" si="34"/>
        <v>N/A</v>
      </c>
      <c r="E94" s="150">
        <v>9.5883033903000001</v>
      </c>
      <c r="F94" s="138" t="str">
        <f t="shared" si="35"/>
        <v>N/A</v>
      </c>
      <c r="G94" s="150">
        <v>9.7935093141999996</v>
      </c>
      <c r="H94" s="138" t="str">
        <f t="shared" si="36"/>
        <v>N/A</v>
      </c>
      <c r="I94" s="132">
        <v>-7.06</v>
      </c>
      <c r="J94" s="132">
        <v>2.14</v>
      </c>
      <c r="K94" s="133" t="s">
        <v>732</v>
      </c>
      <c r="L94" s="134" t="str">
        <f t="shared" si="20"/>
        <v>Yes</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0.1622080363</v>
      </c>
      <c r="D97" s="138" t="str">
        <f t="shared" si="34"/>
        <v>N/A</v>
      </c>
      <c r="E97" s="150">
        <v>0.1419536605</v>
      </c>
      <c r="F97" s="138" t="str">
        <f t="shared" si="35"/>
        <v>N/A</v>
      </c>
      <c r="G97" s="150">
        <v>0</v>
      </c>
      <c r="H97" s="138" t="str">
        <f t="shared" si="36"/>
        <v>N/A</v>
      </c>
      <c r="I97" s="132">
        <v>-12.5</v>
      </c>
      <c r="J97" s="132">
        <v>-100</v>
      </c>
      <c r="K97" s="133" t="s">
        <v>732</v>
      </c>
      <c r="L97" s="134" t="str">
        <f t="shared" si="20"/>
        <v>No</v>
      </c>
    </row>
    <row r="98" spans="1:12" x14ac:dyDescent="0.2">
      <c r="A98" s="45" t="s">
        <v>1270</v>
      </c>
      <c r="B98" s="136" t="s">
        <v>217</v>
      </c>
      <c r="C98" s="150">
        <v>0.56041795169999997</v>
      </c>
      <c r="D98" s="138" t="str">
        <f t="shared" si="34"/>
        <v>N/A</v>
      </c>
      <c r="E98" s="150">
        <v>0.51380716309999996</v>
      </c>
      <c r="F98" s="138" t="str">
        <f t="shared" si="35"/>
        <v>N/A</v>
      </c>
      <c r="G98" s="150">
        <v>0.44152805940000001</v>
      </c>
      <c r="H98" s="138" t="str">
        <f t="shared" si="36"/>
        <v>N/A</v>
      </c>
      <c r="I98" s="132">
        <v>-8.32</v>
      </c>
      <c r="J98" s="132">
        <v>-14.1</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2279199983</v>
      </c>
      <c r="D100" s="138" t="str">
        <f>IF($B100="N/A","N/A",IF(C100&gt;10,"No",IF(C100&lt;-10,"No","Yes")))</f>
        <v>N/A</v>
      </c>
      <c r="E100" s="137">
        <v>2472528220</v>
      </c>
      <c r="F100" s="138" t="str">
        <f>IF($B100="N/A","N/A",IF(E100&gt;10,"No",IF(E100&lt;-10,"No","Yes")))</f>
        <v>N/A</v>
      </c>
      <c r="G100" s="137">
        <v>3210075725</v>
      </c>
      <c r="H100" s="138" t="str">
        <f>IF($B100="N/A","N/A",IF(G100&gt;10,"No",IF(G100&lt;-10,"No","Yes")))</f>
        <v>N/A</v>
      </c>
      <c r="I100" s="132">
        <v>8.4819999999999993</v>
      </c>
      <c r="J100" s="132">
        <v>29.83</v>
      </c>
      <c r="K100" s="133" t="s">
        <v>732</v>
      </c>
      <c r="L100" s="134" t="str">
        <f t="shared" ref="L100:L111" si="38">IF(J100="Div by 0", "N/A", IF(K100="N/A","N/A", IF(J100&gt;VALUE(MID(K100,1,2)), "No", IF(J100&lt;-1*VALUE(MID(K100,1,2)), "No", "Yes"))))</f>
        <v>Yes</v>
      </c>
    </row>
    <row r="101" spans="1:12" x14ac:dyDescent="0.2">
      <c r="A101" s="45" t="s">
        <v>455</v>
      </c>
      <c r="B101" s="136" t="s">
        <v>217</v>
      </c>
      <c r="C101" s="137">
        <v>2178085963</v>
      </c>
      <c r="D101" s="138" t="str">
        <f>IF($B101="N/A","N/A",IF(C101&gt;10,"No",IF(C101&lt;-10,"No","Yes")))</f>
        <v>N/A</v>
      </c>
      <c r="E101" s="137">
        <v>2361069504</v>
      </c>
      <c r="F101" s="138" t="str">
        <f>IF($B101="N/A","N/A",IF(E101&gt;10,"No",IF(E101&lt;-10,"No","Yes")))</f>
        <v>N/A</v>
      </c>
      <c r="G101" s="137">
        <v>3101991727</v>
      </c>
      <c r="H101" s="138" t="str">
        <f>IF($B101="N/A","N/A",IF(G101&gt;10,"No",IF(G101&lt;-10,"No","Yes")))</f>
        <v>N/A</v>
      </c>
      <c r="I101" s="132">
        <v>8.4009999999999998</v>
      </c>
      <c r="J101" s="132">
        <v>31.38</v>
      </c>
      <c r="K101" s="133" t="s">
        <v>732</v>
      </c>
      <c r="L101" s="134" t="str">
        <f t="shared" si="38"/>
        <v>No</v>
      </c>
    </row>
    <row r="102" spans="1:12" x14ac:dyDescent="0.2">
      <c r="A102" s="45" t="s">
        <v>456</v>
      </c>
      <c r="B102" s="136" t="s">
        <v>217</v>
      </c>
      <c r="C102" s="137">
        <v>70037990</v>
      </c>
      <c r="D102" s="138" t="str">
        <f>IF($B102="N/A","N/A",IF(C102&gt;10,"No",IF(C102&lt;-10,"No","Yes")))</f>
        <v>N/A</v>
      </c>
      <c r="E102" s="137">
        <v>76179129</v>
      </c>
      <c r="F102" s="138" t="str">
        <f>IF($B102="N/A","N/A",IF(E102&gt;10,"No",IF(E102&lt;-10,"No","Yes")))</f>
        <v>N/A</v>
      </c>
      <c r="G102" s="137">
        <v>80568026</v>
      </c>
      <c r="H102" s="138" t="str">
        <f>IF($B102="N/A","N/A",IF(G102&gt;10,"No",IF(G102&lt;-10,"No","Yes")))</f>
        <v>N/A</v>
      </c>
      <c r="I102" s="132">
        <v>8.7680000000000007</v>
      </c>
      <c r="J102" s="132">
        <v>5.7610000000000001</v>
      </c>
      <c r="K102" s="133" t="s">
        <v>732</v>
      </c>
      <c r="L102" s="134" t="str">
        <f t="shared" si="38"/>
        <v>Yes</v>
      </c>
    </row>
    <row r="103" spans="1:12" x14ac:dyDescent="0.2">
      <c r="A103" s="45" t="s">
        <v>457</v>
      </c>
      <c r="B103" s="136" t="s">
        <v>217</v>
      </c>
      <c r="C103" s="137">
        <v>31076030</v>
      </c>
      <c r="D103" s="138" t="str">
        <f>IF($B103="N/A","N/A",IF(C103&gt;10,"No",IF(C103&lt;-10,"No","Yes")))</f>
        <v>N/A</v>
      </c>
      <c r="E103" s="137">
        <v>35279587</v>
      </c>
      <c r="F103" s="138" t="str">
        <f>IF($B103="N/A","N/A",IF(E103&gt;10,"No",IF(E103&lt;-10,"No","Yes")))</f>
        <v>N/A</v>
      </c>
      <c r="G103" s="137">
        <v>27515972</v>
      </c>
      <c r="H103" s="138" t="str">
        <f>IF($B103="N/A","N/A",IF(G103&gt;10,"No",IF(G103&lt;-10,"No","Yes")))</f>
        <v>N/A</v>
      </c>
      <c r="I103" s="132">
        <v>13.53</v>
      </c>
      <c r="J103" s="132">
        <v>-22</v>
      </c>
      <c r="K103" s="133" t="s">
        <v>732</v>
      </c>
      <c r="L103" s="134" t="str">
        <f t="shared" si="38"/>
        <v>Yes</v>
      </c>
    </row>
    <row r="104" spans="1:12" x14ac:dyDescent="0.2">
      <c r="A104" s="45" t="s">
        <v>108</v>
      </c>
      <c r="B104" s="154" t="s">
        <v>299</v>
      </c>
      <c r="C104" s="150">
        <v>1.6604600708999999</v>
      </c>
      <c r="D104" s="138" t="str">
        <f>IF($B104="N/A","N/A",IF(C104&gt;2,"No",IF(C104&lt;0.9,"No","Yes")))</f>
        <v>Yes</v>
      </c>
      <c r="E104" s="150">
        <v>1.6647476407999999</v>
      </c>
      <c r="F104" s="138" t="str">
        <f>IF($B104="N/A","N/A",IF(E104&gt;2,"No",IF(E104&lt;0.9,"No","Yes")))</f>
        <v>Yes</v>
      </c>
      <c r="G104" s="150">
        <v>1.9206011854</v>
      </c>
      <c r="H104" s="138" t="str">
        <f>IF($B104="N/A","N/A",IF(G104&gt;2,"No",IF(G104&lt;0.9,"No","Yes")))</f>
        <v>Yes</v>
      </c>
      <c r="I104" s="132">
        <v>0.25819999999999999</v>
      </c>
      <c r="J104" s="132">
        <v>15.37</v>
      </c>
      <c r="K104" s="133" t="s">
        <v>732</v>
      </c>
      <c r="L104" s="134" t="str">
        <f t="shared" si="38"/>
        <v>Yes</v>
      </c>
    </row>
    <row r="105" spans="1:12" x14ac:dyDescent="0.2">
      <c r="A105" s="45" t="s">
        <v>458</v>
      </c>
      <c r="B105" s="154" t="s">
        <v>299</v>
      </c>
      <c r="C105" s="150">
        <v>1.0309534252999999</v>
      </c>
      <c r="D105" s="138" t="str">
        <f>IF($B105="N/A","N/A",IF(C105&gt;2,"No",IF(C105&lt;0.9,"No","Yes")))</f>
        <v>Yes</v>
      </c>
      <c r="E105" s="150">
        <v>1.0025225969</v>
      </c>
      <c r="F105" s="138" t="str">
        <f>IF($B105="N/A","N/A",IF(E105&gt;2,"No",IF(E105&lt;0.9,"No","Yes")))</f>
        <v>Yes</v>
      </c>
      <c r="G105" s="150">
        <v>1.2829718715</v>
      </c>
      <c r="H105" s="138" t="str">
        <f>IF($B105="N/A","N/A",IF(G105&gt;2,"No",IF(G105&lt;0.9,"No","Yes")))</f>
        <v>Yes</v>
      </c>
      <c r="I105" s="132">
        <v>-2.76</v>
      </c>
      <c r="J105" s="132">
        <v>27.97</v>
      </c>
      <c r="K105" s="133" t="s">
        <v>732</v>
      </c>
      <c r="L105" s="134" t="str">
        <f t="shared" si="38"/>
        <v>Yes</v>
      </c>
    </row>
    <row r="106" spans="1:12" x14ac:dyDescent="0.2">
      <c r="A106" s="45" t="s">
        <v>459</v>
      </c>
      <c r="B106" s="154" t="s">
        <v>299</v>
      </c>
      <c r="C106" s="150">
        <v>0.90933349419999998</v>
      </c>
      <c r="D106" s="138" t="str">
        <f>IF($B106="N/A","N/A",IF(C106&gt;2,"No",IF(C106&lt;0.9,"No","Yes")))</f>
        <v>Yes</v>
      </c>
      <c r="E106" s="150">
        <v>0.90939252680000005</v>
      </c>
      <c r="F106" s="138" t="str">
        <f>IF($B106="N/A","N/A",IF(E106&gt;2,"No",IF(E106&lt;0.9,"No","Yes")))</f>
        <v>Yes</v>
      </c>
      <c r="G106" s="150">
        <v>0.94571290620000004</v>
      </c>
      <c r="H106" s="138" t="str">
        <f>IF($B106="N/A","N/A",IF(G106&gt;2,"No",IF(G106&lt;0.9,"No","Yes")))</f>
        <v>Yes</v>
      </c>
      <c r="I106" s="132">
        <v>6.4999999999999997E-3</v>
      </c>
      <c r="J106" s="132">
        <v>3.9940000000000002</v>
      </c>
      <c r="K106" s="133" t="s">
        <v>732</v>
      </c>
      <c r="L106" s="134" t="str">
        <f t="shared" si="38"/>
        <v>Yes</v>
      </c>
    </row>
    <row r="107" spans="1:12" x14ac:dyDescent="0.2">
      <c r="A107" s="45" t="s">
        <v>460</v>
      </c>
      <c r="B107" s="154" t="s">
        <v>299</v>
      </c>
      <c r="C107" s="150">
        <v>0.99357326840000004</v>
      </c>
      <c r="D107" s="138" t="str">
        <f>IF($B107="N/A","N/A",IF(C107&gt;2,"No",IF(C107&lt;0.9,"No","Yes")))</f>
        <v>Yes</v>
      </c>
      <c r="E107" s="150">
        <v>0.99331935159999996</v>
      </c>
      <c r="F107" s="138" t="str">
        <f>IF($B107="N/A","N/A",IF(E107&gt;2,"No",IF(E107&lt;0.9,"No","Yes")))</f>
        <v>Yes</v>
      </c>
      <c r="G107" s="150">
        <v>0.98289357700000002</v>
      </c>
      <c r="H107" s="138" t="str">
        <f>IF($B107="N/A","N/A",IF(G107&gt;2,"No",IF(G107&lt;0.9,"No","Yes")))</f>
        <v>Yes</v>
      </c>
      <c r="I107" s="132">
        <v>-2.5999999999999999E-2</v>
      </c>
      <c r="J107" s="132">
        <v>-1.05</v>
      </c>
      <c r="K107" s="133" t="s">
        <v>732</v>
      </c>
      <c r="L107" s="134" t="str">
        <f t="shared" si="38"/>
        <v>Yes</v>
      </c>
    </row>
    <row r="108" spans="1:12" x14ac:dyDescent="0.2">
      <c r="A108" s="45" t="s">
        <v>1272</v>
      </c>
      <c r="B108" s="136" t="s">
        <v>217</v>
      </c>
      <c r="C108" s="137">
        <v>160.63704394000001</v>
      </c>
      <c r="D108" s="138" t="str">
        <f>IF($B108="N/A","N/A",IF(C108&gt;10,"No",IF(C108&lt;-10,"No","Yes")))</f>
        <v>N/A</v>
      </c>
      <c r="E108" s="137">
        <v>159.22479116</v>
      </c>
      <c r="F108" s="138" t="str">
        <f>IF($B108="N/A","N/A",IF(E108&gt;10,"No",IF(E108&lt;-10,"No","Yes")))</f>
        <v>N/A</v>
      </c>
      <c r="G108" s="137">
        <v>202.14040385000001</v>
      </c>
      <c r="H108" s="138" t="str">
        <f>IF($B108="N/A","N/A",IF(G108&gt;10,"No",IF(G108&lt;-10,"No","Yes")))</f>
        <v>N/A</v>
      </c>
      <c r="I108" s="132">
        <v>-0.879</v>
      </c>
      <c r="J108" s="132">
        <v>26.95</v>
      </c>
      <c r="K108" s="133" t="s">
        <v>732</v>
      </c>
      <c r="L108" s="134" t="str">
        <f t="shared" si="38"/>
        <v>Yes</v>
      </c>
    </row>
    <row r="109" spans="1:12" x14ac:dyDescent="0.2">
      <c r="A109" s="45" t="s">
        <v>1273</v>
      </c>
      <c r="B109" s="136" t="s">
        <v>217</v>
      </c>
      <c r="C109" s="137">
        <v>243.03534965</v>
      </c>
      <c r="D109" s="138" t="str">
        <f>IF($B109="N/A","N/A",IF(C109&gt;10,"No",IF(C109&lt;-10,"No","Yes")))</f>
        <v>N/A</v>
      </c>
      <c r="E109" s="137">
        <v>230.97012855</v>
      </c>
      <c r="F109" s="138" t="str">
        <f>IF($B109="N/A","N/A",IF(E109&gt;10,"No",IF(E109&lt;-10,"No","Yes")))</f>
        <v>N/A</v>
      </c>
      <c r="G109" s="137">
        <v>284.20772276999998</v>
      </c>
      <c r="H109" s="138" t="str">
        <f>IF($B109="N/A","N/A",IF(G109&gt;10,"No",IF(G109&lt;-10,"No","Yes")))</f>
        <v>N/A</v>
      </c>
      <c r="I109" s="132">
        <v>-4.96</v>
      </c>
      <c r="J109" s="132">
        <v>23.05</v>
      </c>
      <c r="K109" s="133" t="s">
        <v>732</v>
      </c>
      <c r="L109" s="134" t="str">
        <f t="shared" si="38"/>
        <v>Yes</v>
      </c>
    </row>
    <row r="110" spans="1:12" x14ac:dyDescent="0.2">
      <c r="A110" s="45" t="s">
        <v>1274</v>
      </c>
      <c r="B110" s="136" t="s">
        <v>217</v>
      </c>
      <c r="C110" s="137">
        <v>4.9362647487000002</v>
      </c>
      <c r="D110" s="138" t="str">
        <f>IF($B110="N/A","N/A",IF(C110&gt;10,"No",IF(C110&lt;-10,"No","Yes")))</f>
        <v>N/A</v>
      </c>
      <c r="E110" s="137">
        <v>4.9057976269000001</v>
      </c>
      <c r="F110" s="138" t="str">
        <f>IF($B110="N/A","N/A",IF(E110&gt;10,"No",IF(E110&lt;-10,"No","Yes")))</f>
        <v>N/A</v>
      </c>
      <c r="G110" s="137">
        <v>5.0836078056999998</v>
      </c>
      <c r="H110" s="138" t="str">
        <f>IF($B110="N/A","N/A",IF(G110&gt;10,"No",IF(G110&lt;-10,"No","Yes")))</f>
        <v>N/A</v>
      </c>
      <c r="I110" s="132">
        <v>-0.61699999999999999</v>
      </c>
      <c r="J110" s="132">
        <v>3.6240000000000001</v>
      </c>
      <c r="K110" s="133" t="s">
        <v>732</v>
      </c>
      <c r="L110" s="134" t="str">
        <f t="shared" si="38"/>
        <v>Yes</v>
      </c>
    </row>
    <row r="111" spans="1:12" x14ac:dyDescent="0.2">
      <c r="A111" s="45" t="s">
        <v>1275</v>
      </c>
      <c r="B111" s="136" t="s">
        <v>217</v>
      </c>
      <c r="C111" s="137">
        <v>21.774673408000002</v>
      </c>
      <c r="D111" s="138" t="str">
        <f>IF($B111="N/A","N/A",IF(C111&gt;10,"No",IF(C111&lt;-10,"No","Yes")))</f>
        <v>N/A</v>
      </c>
      <c r="E111" s="137">
        <v>23.654206717000001</v>
      </c>
      <c r="F111" s="138" t="str">
        <f>IF($B111="N/A","N/A",IF(E111&gt;10,"No",IF(E111&lt;-10,"No","Yes")))</f>
        <v>N/A</v>
      </c>
      <c r="G111" s="137">
        <v>17.925959898999999</v>
      </c>
      <c r="H111" s="138" t="str">
        <f>IF($B111="N/A","N/A",IF(G111&gt;10,"No",IF(G111&lt;-10,"No","Yes")))</f>
        <v>N/A</v>
      </c>
      <c r="I111" s="132">
        <v>8.6319999999999997</v>
      </c>
      <c r="J111" s="132">
        <v>-24.2</v>
      </c>
      <c r="K111" s="133" t="s">
        <v>732</v>
      </c>
      <c r="L111" s="134" t="str">
        <f t="shared" si="38"/>
        <v>Yes</v>
      </c>
    </row>
    <row r="112" spans="1:12" x14ac:dyDescent="0.2">
      <c r="A112" s="45" t="s">
        <v>329</v>
      </c>
      <c r="B112" s="135" t="s">
        <v>300</v>
      </c>
      <c r="C112" s="150">
        <v>94.982752822999998</v>
      </c>
      <c r="D112" s="138" t="str">
        <f>IF(OR($B112="N/A",$C112="N/A"),"N/A",IF(C112&gt;98,"Yes","No"))</f>
        <v>No</v>
      </c>
      <c r="E112" s="150">
        <v>95.607994898000001</v>
      </c>
      <c r="F112" s="138" t="str">
        <f>IF(OR($B112="N/A",$E112="N/A"),"N/A",IF(E112&gt;98,"Yes","No"))</f>
        <v>No</v>
      </c>
      <c r="G112" s="150">
        <v>99.011102726000004</v>
      </c>
      <c r="H112" s="138" t="str">
        <f t="shared" ref="H112:H115" si="39">IF($B112="N/A","N/A",IF(G112&gt;98,"Yes","No"))</f>
        <v>Yes</v>
      </c>
      <c r="I112" s="132">
        <v>0.6583</v>
      </c>
      <c r="J112" s="132">
        <v>3.5590000000000002</v>
      </c>
      <c r="K112" s="133" t="s">
        <v>732</v>
      </c>
      <c r="L112" s="134" t="str">
        <f>IF(J112="Div by 0", "N/A", IF(OR(J112="N/A",K112="N/A"),"N/A", IF(J112&gt;VALUE(MID(K112,1,2)), "No", IF(J112&lt;-1*VALUE(MID(K112,1,2)), "No", "Yes"))))</f>
        <v>Yes</v>
      </c>
    </row>
    <row r="113" spans="1:12" x14ac:dyDescent="0.2">
      <c r="A113" s="45" t="s">
        <v>461</v>
      </c>
      <c r="B113" s="135" t="s">
        <v>300</v>
      </c>
      <c r="C113" s="150">
        <v>99.190203556</v>
      </c>
      <c r="D113" s="138" t="str">
        <f t="shared" ref="D113:D115" si="40">IF(OR($B113="N/A",$C113="N/A"),"N/A",IF(C113&gt;98,"Yes","No"))</f>
        <v>Yes</v>
      </c>
      <c r="E113" s="150">
        <v>99.817448792999997</v>
      </c>
      <c r="F113" s="138" t="str">
        <f t="shared" ref="F113:F115" si="41">IF(OR($B113="N/A",$E113="N/A"),"N/A",IF(E113&gt;98,"Yes","No"))</f>
        <v>Yes</v>
      </c>
      <c r="G113" s="150">
        <v>99.835370009000002</v>
      </c>
      <c r="H113" s="138" t="str">
        <f t="shared" si="39"/>
        <v>Yes</v>
      </c>
      <c r="I113" s="132">
        <v>0.63239999999999996</v>
      </c>
      <c r="J113" s="132">
        <v>1.7999999999999999E-2</v>
      </c>
      <c r="K113" s="133" t="s">
        <v>732</v>
      </c>
      <c r="L113" s="134" t="str">
        <f t="shared" ref="L113:L115" si="42">IF(J113="Div by 0", "N/A", IF(OR(J113="N/A",K113="N/A"),"N/A", IF(J113&gt;VALUE(MID(K113,1,2)), "No", IF(J113&lt;-1*VALUE(MID(K113,1,2)), "No", "Yes"))))</f>
        <v>Yes</v>
      </c>
    </row>
    <row r="114" spans="1:12" x14ac:dyDescent="0.2">
      <c r="A114" s="45" t="s">
        <v>462</v>
      </c>
      <c r="B114" s="135" t="s">
        <v>300</v>
      </c>
      <c r="C114" s="150">
        <v>94.476161837000006</v>
      </c>
      <c r="D114" s="138" t="str">
        <f t="shared" si="40"/>
        <v>No</v>
      </c>
      <c r="E114" s="150">
        <v>94.866104540999999</v>
      </c>
      <c r="F114" s="138" t="str">
        <f t="shared" si="41"/>
        <v>No</v>
      </c>
      <c r="G114" s="150">
        <v>98.868086981000005</v>
      </c>
      <c r="H114" s="138" t="str">
        <f t="shared" si="39"/>
        <v>Yes</v>
      </c>
      <c r="I114" s="132">
        <v>0.41270000000000001</v>
      </c>
      <c r="J114" s="132">
        <v>4.2190000000000003</v>
      </c>
      <c r="K114" s="133" t="s">
        <v>732</v>
      </c>
      <c r="L114" s="134" t="str">
        <f t="shared" si="42"/>
        <v>Yes</v>
      </c>
    </row>
    <row r="115" spans="1:12" x14ac:dyDescent="0.2">
      <c r="A115" s="45" t="s">
        <v>463</v>
      </c>
      <c r="B115" s="135" t="s">
        <v>300</v>
      </c>
      <c r="C115" s="150">
        <v>99.671105127999994</v>
      </c>
      <c r="D115" s="138" t="str">
        <f t="shared" si="40"/>
        <v>Yes</v>
      </c>
      <c r="E115" s="150">
        <v>99.716368215000003</v>
      </c>
      <c r="F115" s="138" t="str">
        <f t="shared" si="41"/>
        <v>Yes</v>
      </c>
      <c r="G115" s="150">
        <v>99.598868104999994</v>
      </c>
      <c r="H115" s="138" t="str">
        <f t="shared" si="39"/>
        <v>Yes</v>
      </c>
      <c r="I115" s="132">
        <v>4.5400000000000003E-2</v>
      </c>
      <c r="J115" s="132">
        <v>-0.11799999999999999</v>
      </c>
      <c r="K115" s="133" t="s">
        <v>732</v>
      </c>
      <c r="L115" s="134" t="str">
        <f t="shared" si="42"/>
        <v>Yes</v>
      </c>
    </row>
    <row r="116" spans="1:12" x14ac:dyDescent="0.2">
      <c r="A116" s="3" t="s">
        <v>464</v>
      </c>
      <c r="B116" s="135" t="s">
        <v>217</v>
      </c>
      <c r="C116" s="155">
        <v>1602871</v>
      </c>
      <c r="D116" s="138" t="str">
        <f>IF($B116="N/A","N/A",IF(C116&gt;10,"No",IF(C116&lt;-10,"No","Yes")))</f>
        <v>N/A</v>
      </c>
      <c r="E116" s="155">
        <v>1692029</v>
      </c>
      <c r="F116" s="138" t="str">
        <f>IF($B116="N/A","N/A",IF(E116&gt;10,"No",IF(E116&lt;-10,"No","Yes")))</f>
        <v>N/A</v>
      </c>
      <c r="G116" s="155">
        <v>1698862</v>
      </c>
      <c r="H116" s="138" t="str">
        <f>IF($B116="N/A","N/A",IF(G116&gt;10,"No",IF(G116&lt;-10,"No","Yes")))</f>
        <v>N/A</v>
      </c>
      <c r="I116" s="132">
        <v>5.5620000000000003</v>
      </c>
      <c r="J116" s="132">
        <v>0.40379999999999999</v>
      </c>
      <c r="K116" s="135" t="s">
        <v>732</v>
      </c>
      <c r="L116" s="134" t="str">
        <f>IF(J116="Div by 0", "N/A", IF(OR(J116="N/A",K116="N/A"),"N/A", IF(J116&gt;VALUE(MID(K116,1,2)), "No", IF(J116&lt;-1*VALUE(MID(K116,1,2)), "No", "Yes"))))</f>
        <v>Yes</v>
      </c>
    </row>
    <row r="117" spans="1:12" x14ac:dyDescent="0.2">
      <c r="A117" s="3" t="s">
        <v>215</v>
      </c>
      <c r="B117" s="135" t="s">
        <v>217</v>
      </c>
      <c r="C117" s="150">
        <v>59.941754514000003</v>
      </c>
      <c r="D117" s="138" t="str">
        <f>IF($B117="N/A","N/A",IF(C117&gt;10,"No",IF(C117&lt;-10,"No","Yes")))</f>
        <v>N/A</v>
      </c>
      <c r="E117" s="150">
        <v>63.675031574999998</v>
      </c>
      <c r="F117" s="138" t="str">
        <f>IF($B117="N/A","N/A",IF(E117&gt;10,"No",IF(E117&lt;-10,"No","Yes")))</f>
        <v>N/A</v>
      </c>
      <c r="G117" s="150">
        <v>66.633487592999998</v>
      </c>
      <c r="H117" s="138" t="str">
        <f>IF($B117="N/A","N/A",IF(G117&gt;10,"No",IF(G117&lt;-10,"No","Yes")))</f>
        <v>N/A</v>
      </c>
      <c r="I117" s="132">
        <v>6.2279999999999998</v>
      </c>
      <c r="J117" s="132">
        <v>4.6459999999999999</v>
      </c>
      <c r="K117" s="135" t="s">
        <v>732</v>
      </c>
      <c r="L117" s="134" t="str">
        <f>IF(J117="Div by 0", "N/A", IF(OR(J117="N/A",K117="N/A"),"N/A", IF(J117&gt;VALUE(MID(K117,1,2)), "No", IF(J117&lt;-1*VALUE(MID(K117,1,2)), "No", "Yes"))))</f>
        <v>Yes</v>
      </c>
    </row>
    <row r="118" spans="1:12" x14ac:dyDescent="0.2">
      <c r="A118" s="4" t="s">
        <v>1630</v>
      </c>
      <c r="B118" s="135" t="s">
        <v>217</v>
      </c>
      <c r="C118" s="131">
        <v>50636060</v>
      </c>
      <c r="D118" s="130" t="str">
        <f>IF($B118="N/A","N/A",IF(C118&gt;10,"No",IF(C118&lt;-10,"No","Yes")))</f>
        <v>N/A</v>
      </c>
      <c r="E118" s="131">
        <v>54691898</v>
      </c>
      <c r="F118" s="130" t="str">
        <f>IF($B118="N/A","N/A",IF(E118&gt;10,"No",IF(E118&lt;-10,"No","Yes")))</f>
        <v>N/A</v>
      </c>
      <c r="G118" s="131">
        <v>48019980</v>
      </c>
      <c r="H118" s="130" t="str">
        <f>IF($B118="N/A","N/A",IF(G118&gt;10,"No",IF(G118&lt;-10,"No","Yes")))</f>
        <v>N/A</v>
      </c>
      <c r="I118" s="139">
        <v>8.01</v>
      </c>
      <c r="J118" s="139">
        <v>-12.2</v>
      </c>
      <c r="K118" s="135" t="s">
        <v>732</v>
      </c>
      <c r="L118" s="134" t="str">
        <f>IF(J118="Div by 0", "N/A", IF(K118="N/A","N/A", IF(J118&gt;VALUE(MID(K118,1,2)), "No", IF(J118&lt;-1*VALUE(MID(K118,1,2)), "No", "Yes"))))</f>
        <v>Yes</v>
      </c>
    </row>
    <row r="119" spans="1:12" x14ac:dyDescent="0.2">
      <c r="A119" s="4" t="s">
        <v>1631</v>
      </c>
      <c r="B119" s="135" t="s">
        <v>217</v>
      </c>
      <c r="C119" s="131">
        <v>3759008838</v>
      </c>
      <c r="D119" s="130" t="str">
        <f>IF($B119="N/A","N/A",IF(C119&gt;10,"No",IF(C119&lt;-10,"No","Yes")))</f>
        <v>N/A</v>
      </c>
      <c r="E119" s="131">
        <v>3880702447</v>
      </c>
      <c r="F119" s="130" t="str">
        <f>IF($B119="N/A","N/A",IF(E119&gt;10,"No",IF(E119&lt;-10,"No","Yes")))</f>
        <v>N/A</v>
      </c>
      <c r="G119" s="131">
        <v>3936167273</v>
      </c>
      <c r="H119" s="130" t="str">
        <f>IF($B119="N/A","N/A",IF(G119&gt;10,"No",IF(G119&lt;-10,"No","Yes")))</f>
        <v>N/A</v>
      </c>
      <c r="I119" s="139">
        <v>3.2370000000000001</v>
      </c>
      <c r="J119" s="139">
        <v>1.429</v>
      </c>
      <c r="K119" s="135" t="s">
        <v>732</v>
      </c>
      <c r="L119" s="134" t="str">
        <f>IF(J119="Div by 0", "N/A", IF(K119="N/A","N/A", IF(J119&gt;VALUE(MID(K119,1,2)), "No", IF(J119&lt;-1*VALUE(MID(K119,1,2)), "No", "Yes"))))</f>
        <v>Yes</v>
      </c>
    </row>
    <row r="120" spans="1:12" x14ac:dyDescent="0.2">
      <c r="A120" s="4" t="s">
        <v>1632</v>
      </c>
      <c r="B120" s="135" t="s">
        <v>217</v>
      </c>
      <c r="C120" s="152">
        <v>441715</v>
      </c>
      <c r="D120" s="130" t="str">
        <f>IF($B120="N/A","N/A",IF(C120&gt;10,"No",IF(C120&lt;-10,"No","Yes")))</f>
        <v>N/A</v>
      </c>
      <c r="E120" s="152">
        <v>441421</v>
      </c>
      <c r="F120" s="130" t="str">
        <f>IF($B120="N/A","N/A",IF(E120&gt;10,"No",IF(E120&lt;-10,"No","Yes")))</f>
        <v>N/A</v>
      </c>
      <c r="G120" s="152">
        <v>389866</v>
      </c>
      <c r="H120" s="130" t="str">
        <f>IF($B120="N/A","N/A",IF(G120&gt;10,"No",IF(G120&lt;-10,"No","Yes")))</f>
        <v>N/A</v>
      </c>
      <c r="I120" s="139">
        <v>-6.7000000000000004E-2</v>
      </c>
      <c r="J120" s="139">
        <v>-11.7</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70142</v>
      </c>
      <c r="F121" s="134" t="str">
        <f t="shared" si="43"/>
        <v>N/A</v>
      </c>
      <c r="G121" s="152">
        <v>66666</v>
      </c>
      <c r="H121" s="134" t="str">
        <f t="shared" si="43"/>
        <v>N/A</v>
      </c>
      <c r="I121" s="139" t="s">
        <v>217</v>
      </c>
      <c r="J121" s="139">
        <v>-4.96</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260999</v>
      </c>
      <c r="F122" s="134" t="str">
        <f t="shared" si="43"/>
        <v>N/A</v>
      </c>
      <c r="G122" s="152">
        <v>252341</v>
      </c>
      <c r="H122" s="134" t="str">
        <f t="shared" si="43"/>
        <v>N/A</v>
      </c>
      <c r="I122" s="139" t="s">
        <v>217</v>
      </c>
      <c r="J122" s="139">
        <v>-3.32</v>
      </c>
      <c r="K122" s="141" t="s">
        <v>732</v>
      </c>
      <c r="L122" s="134" t="str">
        <f t="shared" si="44"/>
        <v>Yes</v>
      </c>
    </row>
    <row r="123" spans="1:12" x14ac:dyDescent="0.2">
      <c r="A123" s="4" t="s">
        <v>1635</v>
      </c>
      <c r="B123" s="141" t="s">
        <v>217</v>
      </c>
      <c r="C123" s="152" t="s">
        <v>217</v>
      </c>
      <c r="D123" s="134" t="str">
        <f t="shared" si="43"/>
        <v>N/A</v>
      </c>
      <c r="E123" s="152">
        <v>75811</v>
      </c>
      <c r="F123" s="134" t="str">
        <f t="shared" si="43"/>
        <v>N/A</v>
      </c>
      <c r="G123" s="152">
        <v>50756</v>
      </c>
      <c r="H123" s="134" t="str">
        <f t="shared" si="43"/>
        <v>N/A</v>
      </c>
      <c r="I123" s="139" t="s">
        <v>217</v>
      </c>
      <c r="J123" s="139">
        <v>-33</v>
      </c>
      <c r="K123" s="141" t="s">
        <v>732</v>
      </c>
      <c r="L123" s="134" t="str">
        <f t="shared" si="44"/>
        <v>No</v>
      </c>
    </row>
    <row r="124" spans="1:12" x14ac:dyDescent="0.2">
      <c r="A124" s="4" t="s">
        <v>1636</v>
      </c>
      <c r="B124" s="141" t="s">
        <v>217</v>
      </c>
      <c r="C124" s="152" t="s">
        <v>217</v>
      </c>
      <c r="D124" s="134" t="str">
        <f t="shared" si="43"/>
        <v>N/A</v>
      </c>
      <c r="E124" s="152">
        <v>34469</v>
      </c>
      <c r="F124" s="134" t="str">
        <f t="shared" si="43"/>
        <v>N/A</v>
      </c>
      <c r="G124" s="152">
        <v>20103</v>
      </c>
      <c r="H124" s="134" t="str">
        <f t="shared" si="43"/>
        <v>N/A</v>
      </c>
      <c r="I124" s="139" t="s">
        <v>217</v>
      </c>
      <c r="J124" s="139">
        <v>-41.7</v>
      </c>
      <c r="K124" s="141" t="s">
        <v>732</v>
      </c>
      <c r="L124" s="134" t="str">
        <f t="shared" si="44"/>
        <v>No</v>
      </c>
    </row>
    <row r="125" spans="1:12" x14ac:dyDescent="0.2">
      <c r="A125" s="2" t="s">
        <v>1637</v>
      </c>
      <c r="B125" s="141" t="s">
        <v>217</v>
      </c>
      <c r="C125" s="156" t="s">
        <v>217</v>
      </c>
      <c r="D125" s="134" t="str">
        <f t="shared" si="43"/>
        <v>N/A</v>
      </c>
      <c r="E125" s="156" t="s">
        <v>217</v>
      </c>
      <c r="F125" s="134" t="str">
        <f t="shared" si="43"/>
        <v>N/A</v>
      </c>
      <c r="G125" s="156">
        <v>22.246467159000002</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95.280699748000004</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88.329640402999999</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4.5500019721999996</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7.1459547845999998</v>
      </c>
      <c r="H129" s="134" t="str">
        <f t="shared" si="43"/>
        <v>N/A</v>
      </c>
      <c r="I129" s="132" t="s">
        <v>217</v>
      </c>
      <c r="J129" s="132" t="s">
        <v>217</v>
      </c>
      <c r="K129" s="141" t="s">
        <v>732</v>
      </c>
      <c r="L129" s="134" t="str">
        <f t="shared" si="45"/>
        <v>N/A</v>
      </c>
    </row>
    <row r="130" spans="1:12" ht="25.5" x14ac:dyDescent="0.2">
      <c r="A130" s="2" t="s">
        <v>1642</v>
      </c>
      <c r="B130" s="141" t="s">
        <v>217</v>
      </c>
      <c r="C130" s="156">
        <v>0.87658331730000005</v>
      </c>
      <c r="D130" s="134" t="str">
        <f t="shared" si="43"/>
        <v>N/A</v>
      </c>
      <c r="E130" s="156">
        <v>0.54483135149999995</v>
      </c>
      <c r="F130" s="134" t="str">
        <f t="shared" si="43"/>
        <v>N/A</v>
      </c>
      <c r="G130" s="156">
        <v>0.29189516399999998</v>
      </c>
      <c r="H130" s="134" t="str">
        <f t="shared" si="43"/>
        <v>N/A</v>
      </c>
      <c r="I130" s="132">
        <v>-37.799999999999997</v>
      </c>
      <c r="J130" s="132">
        <v>-46.4</v>
      </c>
      <c r="K130" s="135" t="s">
        <v>732</v>
      </c>
      <c r="L130" s="134" t="str">
        <f>IF(J130="Div by 0", "N/A", IF(OR(J130="N/A",K130="N/A"),"N/A", IF(J130&gt;VALUE(MID(K130,1,2)), "No", IF(J130&lt;-1*VALUE(MID(K130,1,2)), "No", "Yes"))))</f>
        <v>No</v>
      </c>
    </row>
    <row r="131" spans="1:12" ht="25.5" x14ac:dyDescent="0.2">
      <c r="A131" s="2" t="s">
        <v>1643</v>
      </c>
      <c r="B131" s="141" t="s">
        <v>217</v>
      </c>
      <c r="C131" s="156" t="s">
        <v>217</v>
      </c>
      <c r="D131" s="134" t="str">
        <f t="shared" si="43"/>
        <v>N/A</v>
      </c>
      <c r="E131" s="156">
        <v>1.1719084144</v>
      </c>
      <c r="F131" s="134" t="str">
        <f t="shared" si="43"/>
        <v>N/A</v>
      </c>
      <c r="G131" s="156">
        <v>1.6500165000000001E-2</v>
      </c>
      <c r="H131" s="134" t="str">
        <f t="shared" si="43"/>
        <v>N/A</v>
      </c>
      <c r="I131" s="132" t="s">
        <v>217</v>
      </c>
      <c r="J131" s="132">
        <v>-98.6</v>
      </c>
      <c r="K131" s="141" t="s">
        <v>732</v>
      </c>
      <c r="L131" s="134" t="str">
        <f t="shared" si="44"/>
        <v>No</v>
      </c>
    </row>
    <row r="132" spans="1:12" ht="25.5" x14ac:dyDescent="0.2">
      <c r="A132" s="2" t="s">
        <v>496</v>
      </c>
      <c r="B132" s="141" t="s">
        <v>217</v>
      </c>
      <c r="C132" s="156" t="s">
        <v>217</v>
      </c>
      <c r="D132" s="134" t="str">
        <f t="shared" si="43"/>
        <v>N/A</v>
      </c>
      <c r="E132" s="156">
        <v>0.46935045730000002</v>
      </c>
      <c r="F132" s="134" t="str">
        <f t="shared" si="43"/>
        <v>N/A</v>
      </c>
      <c r="G132" s="156">
        <v>0.1161127205</v>
      </c>
      <c r="H132" s="134" t="str">
        <f t="shared" si="43"/>
        <v>N/A</v>
      </c>
      <c r="I132" s="132" t="s">
        <v>217</v>
      </c>
      <c r="J132" s="132">
        <v>-75.3</v>
      </c>
      <c r="K132" s="141" t="s">
        <v>732</v>
      </c>
      <c r="L132" s="134" t="str">
        <f t="shared" si="44"/>
        <v>No</v>
      </c>
    </row>
    <row r="133" spans="1:12" ht="25.5" x14ac:dyDescent="0.2">
      <c r="A133" s="2" t="s">
        <v>497</v>
      </c>
      <c r="B133" s="141" t="s">
        <v>217</v>
      </c>
      <c r="C133" s="156" t="s">
        <v>217</v>
      </c>
      <c r="D133" s="134" t="str">
        <f t="shared" si="43"/>
        <v>N/A</v>
      </c>
      <c r="E133" s="156">
        <v>0.28755721470000001</v>
      </c>
      <c r="F133" s="134" t="str">
        <f t="shared" si="43"/>
        <v>N/A</v>
      </c>
      <c r="G133" s="156">
        <v>1.4559854993000001</v>
      </c>
      <c r="H133" s="134" t="str">
        <f t="shared" si="43"/>
        <v>N/A</v>
      </c>
      <c r="I133" s="132" t="s">
        <v>217</v>
      </c>
      <c r="J133" s="132">
        <v>406.3</v>
      </c>
      <c r="K133" s="141" t="s">
        <v>732</v>
      </c>
      <c r="L133" s="134" t="str">
        <f t="shared" si="44"/>
        <v>No</v>
      </c>
    </row>
    <row r="134" spans="1:12" ht="25.5" x14ac:dyDescent="0.2">
      <c r="A134" s="2" t="s">
        <v>498</v>
      </c>
      <c r="B134" s="141" t="s">
        <v>217</v>
      </c>
      <c r="C134" s="156" t="s">
        <v>217</v>
      </c>
      <c r="D134" s="134" t="str">
        <f t="shared" si="43"/>
        <v>N/A</v>
      </c>
      <c r="E134" s="156">
        <v>0.40616205869999999</v>
      </c>
      <c r="F134" s="134" t="str">
        <f t="shared" si="43"/>
        <v>N/A</v>
      </c>
      <c r="G134" s="156">
        <v>0.47256628360000003</v>
      </c>
      <c r="H134" s="134" t="str">
        <f t="shared" si="43"/>
        <v>N/A</v>
      </c>
      <c r="I134" s="132" t="s">
        <v>217</v>
      </c>
      <c r="J134" s="132">
        <v>16.350000000000001</v>
      </c>
      <c r="K134" s="141" t="s">
        <v>732</v>
      </c>
      <c r="L134" s="134" t="str">
        <f t="shared" si="44"/>
        <v>Yes</v>
      </c>
    </row>
    <row r="135" spans="1:12" ht="25.5" x14ac:dyDescent="0.2">
      <c r="A135" s="2" t="s">
        <v>499</v>
      </c>
      <c r="B135" s="136" t="s">
        <v>217</v>
      </c>
      <c r="C135" s="156" t="s">
        <v>217</v>
      </c>
      <c r="D135" s="138" t="str">
        <f t="shared" ref="D135:D141" si="46">IF($B135="N/A","N/A",IF(C135&gt;10,"No",IF(C135&lt;-10,"No","Yes")))</f>
        <v>N/A</v>
      </c>
      <c r="E135" s="156">
        <v>2.3560274700000002E-2</v>
      </c>
      <c r="F135" s="138" t="str">
        <f t="shared" ref="F135:F141" si="47">IF($B135="N/A","N/A",IF(E135&gt;10,"No",IF(E135&lt;-10,"No","Yes")))</f>
        <v>N/A</v>
      </c>
      <c r="G135" s="156">
        <v>7.5154027299999995E-2</v>
      </c>
      <c r="H135" s="138" t="str">
        <f t="shared" ref="H135:H141" si="48">IF($B135="N/A","N/A",IF(G135&gt;10,"No",IF(G135&lt;-10,"No","Yes")))</f>
        <v>N/A</v>
      </c>
      <c r="I135" s="132" t="s">
        <v>217</v>
      </c>
      <c r="J135" s="132">
        <v>219</v>
      </c>
      <c r="K135" s="141" t="s">
        <v>732</v>
      </c>
      <c r="L135" s="134" t="str">
        <f t="shared" si="44"/>
        <v>No</v>
      </c>
    </row>
    <row r="136" spans="1:12" ht="25.5" x14ac:dyDescent="0.2">
      <c r="A136" s="2" t="s">
        <v>500</v>
      </c>
      <c r="B136" s="136" t="s">
        <v>217</v>
      </c>
      <c r="C136" s="156" t="s">
        <v>217</v>
      </c>
      <c r="D136" s="138" t="str">
        <f t="shared" si="46"/>
        <v>N/A</v>
      </c>
      <c r="E136" s="156">
        <v>0</v>
      </c>
      <c r="F136" s="138" t="str">
        <f t="shared" si="47"/>
        <v>N/A</v>
      </c>
      <c r="G136" s="156">
        <v>7.6949519999999999E-4</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v>0.1057946949</v>
      </c>
      <c r="F137" s="138" t="str">
        <f t="shared" si="47"/>
        <v>N/A</v>
      </c>
      <c r="G137" s="156">
        <v>0.16133748519999999</v>
      </c>
      <c r="H137" s="138" t="str">
        <f t="shared" si="48"/>
        <v>N/A</v>
      </c>
      <c r="I137" s="132" t="s">
        <v>217</v>
      </c>
      <c r="J137" s="132">
        <v>52.5</v>
      </c>
      <c r="K137" s="141" t="s">
        <v>732</v>
      </c>
      <c r="L137" s="134" t="str">
        <f t="shared" si="44"/>
        <v>No</v>
      </c>
    </row>
    <row r="138" spans="1:12" ht="25.5" x14ac:dyDescent="0.2">
      <c r="A138" s="2" t="s">
        <v>502</v>
      </c>
      <c r="B138" s="136" t="s">
        <v>217</v>
      </c>
      <c r="C138" s="156" t="s">
        <v>217</v>
      </c>
      <c r="D138" s="138" t="str">
        <f t="shared" si="46"/>
        <v>N/A</v>
      </c>
      <c r="E138" s="156">
        <v>1.1327055000000001E-3</v>
      </c>
      <c r="F138" s="138" t="str">
        <f t="shared" si="47"/>
        <v>N/A</v>
      </c>
      <c r="G138" s="156">
        <v>4.8734692999999997E-3</v>
      </c>
      <c r="H138" s="138" t="str">
        <f t="shared" si="48"/>
        <v>N/A</v>
      </c>
      <c r="I138" s="132" t="s">
        <v>217</v>
      </c>
      <c r="J138" s="132">
        <v>330.3</v>
      </c>
      <c r="K138" s="141" t="s">
        <v>732</v>
      </c>
      <c r="L138" s="134" t="str">
        <f t="shared" si="44"/>
        <v>No</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0.391236484</v>
      </c>
      <c r="F140" s="138" t="str">
        <f t="shared" si="47"/>
        <v>N/A</v>
      </c>
      <c r="G140" s="156">
        <v>2.4110848300000001E-2</v>
      </c>
      <c r="H140" s="138" t="str">
        <f t="shared" si="48"/>
        <v>N/A</v>
      </c>
      <c r="I140" s="132" t="s">
        <v>217</v>
      </c>
      <c r="J140" s="132">
        <v>-93.8</v>
      </c>
      <c r="K140" s="141" t="s">
        <v>732</v>
      </c>
      <c r="L140" s="134" t="str">
        <f t="shared" si="44"/>
        <v>No</v>
      </c>
    </row>
    <row r="141" spans="1:12" ht="25.5" x14ac:dyDescent="0.2">
      <c r="A141" s="2" t="s">
        <v>505</v>
      </c>
      <c r="B141" s="136" t="s">
        <v>217</v>
      </c>
      <c r="C141" s="156" t="s">
        <v>217</v>
      </c>
      <c r="D141" s="138" t="str">
        <f t="shared" si="46"/>
        <v>N/A</v>
      </c>
      <c r="E141" s="156">
        <v>1.38190073E-2</v>
      </c>
      <c r="F141" s="138" t="str">
        <f t="shared" si="47"/>
        <v>N/A</v>
      </c>
      <c r="G141" s="156">
        <v>6.4124597000000004E-3</v>
      </c>
      <c r="H141" s="138" t="str">
        <f t="shared" si="48"/>
        <v>N/A</v>
      </c>
      <c r="I141" s="132" t="s">
        <v>217</v>
      </c>
      <c r="J141" s="132">
        <v>-53.6</v>
      </c>
      <c r="K141" s="141" t="s">
        <v>732</v>
      </c>
      <c r="L141" s="134" t="str">
        <f t="shared" si="44"/>
        <v>No</v>
      </c>
    </row>
    <row r="142" spans="1:12" ht="25.5" x14ac:dyDescent="0.2">
      <c r="A142" s="2" t="s">
        <v>506</v>
      </c>
      <c r="B142" s="136" t="s">
        <v>217</v>
      </c>
      <c r="C142" s="156" t="s">
        <v>217</v>
      </c>
      <c r="D142" s="134" t="str">
        <f t="shared" ref="D142" si="49">IF($B142="N/A","N/A",IF(C142&lt;0,"No","Yes"))</f>
        <v>N/A</v>
      </c>
      <c r="E142" s="156">
        <v>0.22925959570000001</v>
      </c>
      <c r="F142" s="134" t="str">
        <f t="shared" ref="F142" si="50">IF($B142="N/A","N/A",IF(E142&lt;0,"No","Yes"))</f>
        <v>N/A</v>
      </c>
      <c r="G142" s="156">
        <v>0.43143028630000002</v>
      </c>
      <c r="H142" s="134" t="str">
        <f t="shared" ref="H142" si="51">IF($B142="N/A","N/A",IF(G142&lt;0,"No","Yes"))</f>
        <v>N/A</v>
      </c>
      <c r="I142" s="132" t="s">
        <v>217</v>
      </c>
      <c r="J142" s="132">
        <v>88.18</v>
      </c>
      <c r="K142" s="141" t="s">
        <v>732</v>
      </c>
      <c r="L142" s="134" t="str">
        <f t="shared" si="44"/>
        <v>No</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1161156</v>
      </c>
      <c r="D150" s="130" t="str">
        <f t="shared" ref="D150:D172" si="56">IF($B150="N/A","N/A",IF(C150&gt;10,"No",IF(C150&lt;-10,"No","Yes")))</f>
        <v>N/A</v>
      </c>
      <c r="E150" s="152">
        <v>1250608</v>
      </c>
      <c r="F150" s="130" t="str">
        <f t="shared" ref="F150:F172" si="57">IF($B150="N/A","N/A",IF(E150&gt;10,"No",IF(E150&lt;-10,"No","Yes")))</f>
        <v>N/A</v>
      </c>
      <c r="G150" s="152">
        <v>1308996</v>
      </c>
      <c r="H150" s="130" t="str">
        <f t="shared" ref="H150:H172" si="58">IF($B150="N/A","N/A",IF(G150&gt;10,"No",IF(G150&lt;-10,"No","Yes")))</f>
        <v>N/A</v>
      </c>
      <c r="I150" s="132">
        <v>7.7039999999999997</v>
      </c>
      <c r="J150" s="132">
        <v>4.6689999999999996</v>
      </c>
      <c r="K150" s="135" t="s">
        <v>732</v>
      </c>
      <c r="L150" s="134" t="str">
        <f t="shared" ref="L150:L172" si="59">IF(J150="Div by 0", "N/A", IF(K150="N/A","N/A", IF(J150&gt;VALUE(MID(K150,1,2)), "No", IF(J150&lt;-1*VALUE(MID(K150,1,2)), "No", "Yes"))))</f>
        <v>Yes</v>
      </c>
    </row>
    <row r="151" spans="1:12" x14ac:dyDescent="0.2">
      <c r="A151" s="4" t="s">
        <v>534</v>
      </c>
      <c r="B151" s="135" t="s">
        <v>217</v>
      </c>
      <c r="C151" s="152">
        <v>32</v>
      </c>
      <c r="D151" s="130" t="str">
        <f t="shared" si="56"/>
        <v>N/A</v>
      </c>
      <c r="E151" s="152">
        <v>85</v>
      </c>
      <c r="F151" s="130" t="str">
        <f t="shared" si="57"/>
        <v>N/A</v>
      </c>
      <c r="G151" s="152">
        <v>70</v>
      </c>
      <c r="H151" s="130" t="str">
        <f t="shared" si="58"/>
        <v>N/A</v>
      </c>
      <c r="I151" s="132">
        <v>165.6</v>
      </c>
      <c r="J151" s="132">
        <v>-17.600000000000001</v>
      </c>
      <c r="K151" s="135" t="s">
        <v>732</v>
      </c>
      <c r="L151" s="134" t="str">
        <f t="shared" si="59"/>
        <v>Yes</v>
      </c>
    </row>
    <row r="152" spans="1:12" x14ac:dyDescent="0.2">
      <c r="A152" s="4" t="s">
        <v>535</v>
      </c>
      <c r="B152" s="135" t="s">
        <v>217</v>
      </c>
      <c r="C152" s="152">
        <v>14087</v>
      </c>
      <c r="D152" s="130" t="str">
        <f t="shared" si="56"/>
        <v>N/A</v>
      </c>
      <c r="E152" s="152">
        <v>16040</v>
      </c>
      <c r="F152" s="130" t="str">
        <f t="shared" si="57"/>
        <v>N/A</v>
      </c>
      <c r="G152" s="152">
        <v>14960</v>
      </c>
      <c r="H152" s="130" t="str">
        <f t="shared" si="58"/>
        <v>N/A</v>
      </c>
      <c r="I152" s="132">
        <v>13.86</v>
      </c>
      <c r="J152" s="132">
        <v>-6.73</v>
      </c>
      <c r="K152" s="135" t="s">
        <v>732</v>
      </c>
      <c r="L152" s="134" t="str">
        <f t="shared" si="59"/>
        <v>Yes</v>
      </c>
    </row>
    <row r="153" spans="1:12" x14ac:dyDescent="0.2">
      <c r="A153" s="4" t="s">
        <v>536</v>
      </c>
      <c r="B153" s="135" t="s">
        <v>217</v>
      </c>
      <c r="C153" s="152">
        <v>909678</v>
      </c>
      <c r="D153" s="130" t="str">
        <f t="shared" si="56"/>
        <v>N/A</v>
      </c>
      <c r="E153" s="152">
        <v>988835</v>
      </c>
      <c r="F153" s="130" t="str">
        <f t="shared" si="57"/>
        <v>N/A</v>
      </c>
      <c r="G153" s="152">
        <v>1045204</v>
      </c>
      <c r="H153" s="130" t="str">
        <f t="shared" si="58"/>
        <v>N/A</v>
      </c>
      <c r="I153" s="132">
        <v>8.702</v>
      </c>
      <c r="J153" s="132">
        <v>5.7009999999999996</v>
      </c>
      <c r="K153" s="135" t="s">
        <v>732</v>
      </c>
      <c r="L153" s="134" t="str">
        <f t="shared" si="59"/>
        <v>Yes</v>
      </c>
    </row>
    <row r="154" spans="1:12" x14ac:dyDescent="0.2">
      <c r="A154" s="4" t="s">
        <v>537</v>
      </c>
      <c r="B154" s="135" t="s">
        <v>217</v>
      </c>
      <c r="C154" s="152">
        <v>237359</v>
      </c>
      <c r="D154" s="130" t="str">
        <f t="shared" si="56"/>
        <v>N/A</v>
      </c>
      <c r="E154" s="152">
        <v>245648</v>
      </c>
      <c r="F154" s="130" t="str">
        <f t="shared" si="57"/>
        <v>N/A</v>
      </c>
      <c r="G154" s="152">
        <v>248762</v>
      </c>
      <c r="H154" s="130" t="str">
        <f t="shared" si="58"/>
        <v>N/A</v>
      </c>
      <c r="I154" s="132">
        <v>3.492</v>
      </c>
      <c r="J154" s="132">
        <v>1.268</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74.693706366000001</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0.1000457352</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5.2366100650999998</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93.696907977999999</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88.426702687000002</v>
      </c>
      <c r="H159" s="134" t="str">
        <f t="shared" si="62"/>
        <v>N/A</v>
      </c>
      <c r="I159" s="132" t="s">
        <v>217</v>
      </c>
      <c r="J159" s="132" t="s">
        <v>217</v>
      </c>
      <c r="K159" s="141" t="s">
        <v>732</v>
      </c>
      <c r="L159" s="134" t="str">
        <f t="shared" si="63"/>
        <v>N/A</v>
      </c>
    </row>
    <row r="160" spans="1:12" ht="25.5" x14ac:dyDescent="0.2">
      <c r="A160" s="4" t="s">
        <v>543</v>
      </c>
      <c r="B160" s="135" t="s">
        <v>217</v>
      </c>
      <c r="C160" s="152">
        <v>746943.51</v>
      </c>
      <c r="D160" s="130" t="str">
        <f t="shared" si="56"/>
        <v>N/A</v>
      </c>
      <c r="E160" s="152">
        <v>851860.88</v>
      </c>
      <c r="F160" s="130" t="str">
        <f t="shared" si="57"/>
        <v>N/A</v>
      </c>
      <c r="G160" s="152">
        <v>909461.75</v>
      </c>
      <c r="H160" s="130" t="str">
        <f t="shared" si="58"/>
        <v>N/A</v>
      </c>
      <c r="I160" s="132">
        <v>14.05</v>
      </c>
      <c r="J160" s="132">
        <v>6.7619999999999996</v>
      </c>
      <c r="K160" s="135" t="s">
        <v>732</v>
      </c>
      <c r="L160" s="134" t="str">
        <f t="shared" si="59"/>
        <v>Yes</v>
      </c>
    </row>
    <row r="161" spans="1:12" x14ac:dyDescent="0.2">
      <c r="A161" s="4" t="s">
        <v>544</v>
      </c>
      <c r="B161" s="135" t="s">
        <v>217</v>
      </c>
      <c r="C161" s="131">
        <v>2228563923</v>
      </c>
      <c r="D161" s="130" t="str">
        <f t="shared" si="56"/>
        <v>N/A</v>
      </c>
      <c r="E161" s="131">
        <v>2417836322</v>
      </c>
      <c r="F161" s="130" t="str">
        <f t="shared" si="57"/>
        <v>N/A</v>
      </c>
      <c r="G161" s="131">
        <v>3162055745</v>
      </c>
      <c r="H161" s="130" t="str">
        <f t="shared" si="58"/>
        <v>N/A</v>
      </c>
      <c r="I161" s="132">
        <v>8.4930000000000003</v>
      </c>
      <c r="J161" s="132">
        <v>30.78</v>
      </c>
      <c r="K161" s="135" t="s">
        <v>732</v>
      </c>
      <c r="L161" s="134" t="str">
        <f t="shared" si="59"/>
        <v>No</v>
      </c>
    </row>
    <row r="162" spans="1:12" x14ac:dyDescent="0.2">
      <c r="A162" s="4" t="s">
        <v>1276</v>
      </c>
      <c r="B162" s="135" t="s">
        <v>217</v>
      </c>
      <c r="C162" s="131">
        <v>1919.2631507000001</v>
      </c>
      <c r="D162" s="130" t="str">
        <f t="shared" si="56"/>
        <v>N/A</v>
      </c>
      <c r="E162" s="131">
        <v>1933.3286865</v>
      </c>
      <c r="F162" s="130" t="str">
        <f t="shared" si="57"/>
        <v>N/A</v>
      </c>
      <c r="G162" s="131">
        <v>2415.6343830999999</v>
      </c>
      <c r="H162" s="130" t="str">
        <f t="shared" si="58"/>
        <v>N/A</v>
      </c>
      <c r="I162" s="132">
        <v>0.7329</v>
      </c>
      <c r="J162" s="132">
        <v>24.95</v>
      </c>
      <c r="K162" s="135" t="s">
        <v>732</v>
      </c>
      <c r="L162" s="134" t="str">
        <f t="shared" si="59"/>
        <v>Yes</v>
      </c>
    </row>
    <row r="163" spans="1:12" ht="25.5" x14ac:dyDescent="0.2">
      <c r="A163" s="4" t="s">
        <v>1277</v>
      </c>
      <c r="B163" s="135" t="s">
        <v>217</v>
      </c>
      <c r="C163" s="131">
        <v>3278.71875</v>
      </c>
      <c r="D163" s="130" t="str">
        <f t="shared" si="56"/>
        <v>N/A</v>
      </c>
      <c r="E163" s="131">
        <v>2985.0470587999998</v>
      </c>
      <c r="F163" s="130" t="str">
        <f t="shared" si="57"/>
        <v>N/A</v>
      </c>
      <c r="G163" s="131">
        <v>2683.6571429000001</v>
      </c>
      <c r="H163" s="130" t="str">
        <f t="shared" si="58"/>
        <v>N/A</v>
      </c>
      <c r="I163" s="132">
        <v>-8.9600000000000009</v>
      </c>
      <c r="J163" s="132">
        <v>-10.1</v>
      </c>
      <c r="K163" s="135" t="s">
        <v>732</v>
      </c>
      <c r="L163" s="134" t="str">
        <f t="shared" si="59"/>
        <v>Yes</v>
      </c>
    </row>
    <row r="164" spans="1:12" ht="25.5" x14ac:dyDescent="0.2">
      <c r="A164" s="4" t="s">
        <v>1278</v>
      </c>
      <c r="B164" s="135" t="s">
        <v>217</v>
      </c>
      <c r="C164" s="131">
        <v>5714.1156385000004</v>
      </c>
      <c r="D164" s="130" t="str">
        <f t="shared" si="56"/>
        <v>N/A</v>
      </c>
      <c r="E164" s="131">
        <v>5227.6436408999998</v>
      </c>
      <c r="F164" s="130" t="str">
        <f t="shared" si="57"/>
        <v>N/A</v>
      </c>
      <c r="G164" s="131">
        <v>5152.8770052999998</v>
      </c>
      <c r="H164" s="130" t="str">
        <f t="shared" si="58"/>
        <v>N/A</v>
      </c>
      <c r="I164" s="132">
        <v>-8.51</v>
      </c>
      <c r="J164" s="132">
        <v>-1.43</v>
      </c>
      <c r="K164" s="135" t="s">
        <v>732</v>
      </c>
      <c r="L164" s="134" t="str">
        <f t="shared" si="59"/>
        <v>Yes</v>
      </c>
    </row>
    <row r="165" spans="1:12" ht="25.5" x14ac:dyDescent="0.2">
      <c r="A165" s="4" t="s">
        <v>1279</v>
      </c>
      <c r="B165" s="135" t="s">
        <v>217</v>
      </c>
      <c r="C165" s="131">
        <v>1447.3944143000001</v>
      </c>
      <c r="D165" s="130" t="str">
        <f t="shared" si="56"/>
        <v>N/A</v>
      </c>
      <c r="E165" s="131">
        <v>1474.428128</v>
      </c>
      <c r="F165" s="130" t="str">
        <f t="shared" si="57"/>
        <v>N/A</v>
      </c>
      <c r="G165" s="131">
        <v>1920.9957999000001</v>
      </c>
      <c r="H165" s="130" t="str">
        <f t="shared" si="58"/>
        <v>N/A</v>
      </c>
      <c r="I165" s="132">
        <v>1.8680000000000001</v>
      </c>
      <c r="J165" s="132">
        <v>30.29</v>
      </c>
      <c r="K165" s="135" t="s">
        <v>732</v>
      </c>
      <c r="L165" s="134" t="str">
        <f t="shared" si="59"/>
        <v>No</v>
      </c>
    </row>
    <row r="166" spans="1:12" ht="25.5" x14ac:dyDescent="0.2">
      <c r="A166" s="4" t="s">
        <v>1280</v>
      </c>
      <c r="B166" s="135" t="s">
        <v>217</v>
      </c>
      <c r="C166" s="131">
        <v>3502.2956829</v>
      </c>
      <c r="D166" s="130" t="str">
        <f t="shared" si="56"/>
        <v>N/A</v>
      </c>
      <c r="E166" s="131">
        <v>3565.1218451</v>
      </c>
      <c r="F166" s="130" t="str">
        <f t="shared" si="57"/>
        <v>N/A</v>
      </c>
      <c r="G166" s="131">
        <v>4329.2317757999999</v>
      </c>
      <c r="H166" s="130" t="str">
        <f t="shared" si="58"/>
        <v>N/A</v>
      </c>
      <c r="I166" s="132">
        <v>1.794</v>
      </c>
      <c r="J166" s="132">
        <v>21.43</v>
      </c>
      <c r="K166" s="135" t="s">
        <v>732</v>
      </c>
      <c r="L166" s="134" t="str">
        <f t="shared" si="59"/>
        <v>Yes</v>
      </c>
    </row>
    <row r="167" spans="1:12" x14ac:dyDescent="0.2">
      <c r="A167" s="45" t="s">
        <v>545</v>
      </c>
      <c r="B167" s="136" t="s">
        <v>217</v>
      </c>
      <c r="C167" s="137">
        <v>798022359</v>
      </c>
      <c r="D167" s="138" t="str">
        <f t="shared" si="56"/>
        <v>N/A</v>
      </c>
      <c r="E167" s="137">
        <v>397318352</v>
      </c>
      <c r="F167" s="138" t="str">
        <f t="shared" si="57"/>
        <v>N/A</v>
      </c>
      <c r="G167" s="137">
        <v>350765868</v>
      </c>
      <c r="H167" s="138" t="str">
        <f t="shared" si="58"/>
        <v>N/A</v>
      </c>
      <c r="I167" s="132">
        <v>-50.2</v>
      </c>
      <c r="J167" s="132">
        <v>-11.7</v>
      </c>
      <c r="K167" s="133" t="s">
        <v>732</v>
      </c>
      <c r="L167" s="134" t="str">
        <f t="shared" si="59"/>
        <v>Yes</v>
      </c>
    </row>
    <row r="168" spans="1:12" x14ac:dyDescent="0.2">
      <c r="A168" s="45" t="s">
        <v>1281</v>
      </c>
      <c r="B168" s="136" t="s">
        <v>217</v>
      </c>
      <c r="C168" s="137">
        <v>687.26541395000004</v>
      </c>
      <c r="D168" s="138" t="str">
        <f t="shared" si="56"/>
        <v>N/A</v>
      </c>
      <c r="E168" s="137">
        <v>317.70015224999997</v>
      </c>
      <c r="F168" s="138" t="str">
        <f t="shared" si="57"/>
        <v>N/A</v>
      </c>
      <c r="G168" s="137">
        <v>267.96557667000002</v>
      </c>
      <c r="H168" s="138" t="str">
        <f t="shared" si="58"/>
        <v>N/A</v>
      </c>
      <c r="I168" s="132">
        <v>-53.8</v>
      </c>
      <c r="J168" s="132">
        <v>-15.7</v>
      </c>
      <c r="K168" s="133" t="s">
        <v>732</v>
      </c>
      <c r="L168" s="134" t="str">
        <f t="shared" si="59"/>
        <v>Yes</v>
      </c>
    </row>
    <row r="169" spans="1:12" ht="25.5" x14ac:dyDescent="0.2">
      <c r="A169" s="45" t="s">
        <v>1282</v>
      </c>
      <c r="B169" s="135" t="s">
        <v>217</v>
      </c>
      <c r="C169" s="131">
        <v>1226.90625</v>
      </c>
      <c r="D169" s="130" t="str">
        <f t="shared" si="56"/>
        <v>N/A</v>
      </c>
      <c r="E169" s="131">
        <v>2029.4588235000001</v>
      </c>
      <c r="F169" s="130" t="str">
        <f t="shared" si="57"/>
        <v>N/A</v>
      </c>
      <c r="G169" s="131">
        <v>3476.7142856999999</v>
      </c>
      <c r="H169" s="130" t="str">
        <f t="shared" si="58"/>
        <v>N/A</v>
      </c>
      <c r="I169" s="132">
        <v>65.41</v>
      </c>
      <c r="J169" s="132">
        <v>71.31</v>
      </c>
      <c r="K169" s="135" t="s">
        <v>732</v>
      </c>
      <c r="L169" s="134" t="str">
        <f t="shared" si="59"/>
        <v>No</v>
      </c>
    </row>
    <row r="170" spans="1:12" ht="25.5" x14ac:dyDescent="0.2">
      <c r="A170" s="45" t="s">
        <v>1283</v>
      </c>
      <c r="B170" s="135" t="s">
        <v>217</v>
      </c>
      <c r="C170" s="131">
        <v>7809.8037197000003</v>
      </c>
      <c r="D170" s="130" t="str">
        <f t="shared" si="56"/>
        <v>N/A</v>
      </c>
      <c r="E170" s="131">
        <v>5086.8673939999999</v>
      </c>
      <c r="F170" s="130" t="str">
        <f t="shared" si="57"/>
        <v>N/A</v>
      </c>
      <c r="G170" s="131">
        <v>5120.1831550999996</v>
      </c>
      <c r="H170" s="130" t="str">
        <f t="shared" si="58"/>
        <v>N/A</v>
      </c>
      <c r="I170" s="132">
        <v>-34.9</v>
      </c>
      <c r="J170" s="132">
        <v>0.65490000000000004</v>
      </c>
      <c r="K170" s="135" t="s">
        <v>732</v>
      </c>
      <c r="L170" s="134" t="str">
        <f t="shared" si="59"/>
        <v>Yes</v>
      </c>
    </row>
    <row r="171" spans="1:12" ht="25.5" x14ac:dyDescent="0.2">
      <c r="A171" s="45" t="s">
        <v>1284</v>
      </c>
      <c r="B171" s="135" t="s">
        <v>217</v>
      </c>
      <c r="C171" s="131">
        <v>391.12324470999999</v>
      </c>
      <c r="D171" s="130" t="str">
        <f t="shared" si="56"/>
        <v>N/A</v>
      </c>
      <c r="E171" s="131">
        <v>182.05645937</v>
      </c>
      <c r="F171" s="130" t="str">
        <f t="shared" si="57"/>
        <v>N/A</v>
      </c>
      <c r="G171" s="131">
        <v>153.97817268</v>
      </c>
      <c r="H171" s="130" t="str">
        <f t="shared" si="58"/>
        <v>N/A</v>
      </c>
      <c r="I171" s="132">
        <v>-53.5</v>
      </c>
      <c r="J171" s="132">
        <v>-15.4</v>
      </c>
      <c r="K171" s="135" t="s">
        <v>732</v>
      </c>
      <c r="L171" s="134" t="str">
        <f t="shared" si="59"/>
        <v>Yes</v>
      </c>
    </row>
    <row r="172" spans="1:12" ht="25.5" x14ac:dyDescent="0.2">
      <c r="A172" s="45" t="s">
        <v>1285</v>
      </c>
      <c r="B172" s="135" t="s">
        <v>217</v>
      </c>
      <c r="C172" s="131">
        <v>1399.4421193000001</v>
      </c>
      <c r="D172" s="130" t="str">
        <f t="shared" si="56"/>
        <v>N/A</v>
      </c>
      <c r="E172" s="131">
        <v>551.71911026999999</v>
      </c>
      <c r="F172" s="130" t="str">
        <f t="shared" si="57"/>
        <v>N/A</v>
      </c>
      <c r="G172" s="131">
        <v>454.19298766999998</v>
      </c>
      <c r="H172" s="130" t="str">
        <f t="shared" si="58"/>
        <v>N/A</v>
      </c>
      <c r="I172" s="132">
        <v>-60.6</v>
      </c>
      <c r="J172" s="132">
        <v>-17.7</v>
      </c>
      <c r="K172" s="135" t="s">
        <v>732</v>
      </c>
      <c r="L172" s="134" t="str">
        <f t="shared" si="59"/>
        <v>Yes</v>
      </c>
    </row>
    <row r="173" spans="1:12" ht="25.5" x14ac:dyDescent="0.2">
      <c r="A173" s="2" t="s">
        <v>546</v>
      </c>
      <c r="B173" s="135" t="s">
        <v>217</v>
      </c>
      <c r="C173" s="131">
        <v>589931656</v>
      </c>
      <c r="D173" s="130" t="str">
        <f t="shared" ref="D173:D181" si="64">IF($B173="N/A","N/A",IF(C173&gt;10,"No",IF(C173&lt;-10,"No","Yes")))</f>
        <v>N/A</v>
      </c>
      <c r="E173" s="131">
        <v>184491582</v>
      </c>
      <c r="F173" s="130" t="str">
        <f t="shared" ref="F173:F181" si="65">IF($B173="N/A","N/A",IF(E173&gt;10,"No",IF(E173&lt;-10,"No","Yes")))</f>
        <v>N/A</v>
      </c>
      <c r="G173" s="131">
        <v>131998414</v>
      </c>
      <c r="H173" s="130" t="str">
        <f t="shared" ref="H173:H181" si="66">IF($B173="N/A","N/A",IF(G173&gt;10,"No",IF(G173&lt;-10,"No","Yes")))</f>
        <v>N/A</v>
      </c>
      <c r="I173" s="132">
        <v>-68.7</v>
      </c>
      <c r="J173" s="132">
        <v>-28.5</v>
      </c>
      <c r="K173" s="135" t="s">
        <v>732</v>
      </c>
      <c r="L173" s="134" t="str">
        <f t="shared" ref="L173:L181" si="67">IF(J173="Div by 0", "N/A", IF(K173="N/A","N/A", IF(J173&gt;VALUE(MID(K173,1,2)), "No", IF(J173&lt;-1*VALUE(MID(K173,1,2)), "No", "Yes"))))</f>
        <v>Yes</v>
      </c>
    </row>
    <row r="174" spans="1:12" ht="25.5" x14ac:dyDescent="0.2">
      <c r="A174" s="2" t="s">
        <v>1286</v>
      </c>
      <c r="B174" s="135" t="s">
        <v>217</v>
      </c>
      <c r="C174" s="131">
        <v>2865666</v>
      </c>
      <c r="D174" s="130" t="str">
        <f t="shared" si="64"/>
        <v>N/A</v>
      </c>
      <c r="E174" s="131">
        <v>2757596</v>
      </c>
      <c r="F174" s="130" t="str">
        <f t="shared" si="65"/>
        <v>N/A</v>
      </c>
      <c r="G174" s="131">
        <v>1668772</v>
      </c>
      <c r="H174" s="130" t="str">
        <f t="shared" si="66"/>
        <v>N/A</v>
      </c>
      <c r="I174" s="132">
        <v>-3.77</v>
      </c>
      <c r="J174" s="132">
        <v>-39.5</v>
      </c>
      <c r="K174" s="135" t="s">
        <v>732</v>
      </c>
      <c r="L174" s="134" t="str">
        <f t="shared" si="67"/>
        <v>No</v>
      </c>
    </row>
    <row r="175" spans="1:12" ht="25.5" x14ac:dyDescent="0.2">
      <c r="A175" s="2" t="s">
        <v>547</v>
      </c>
      <c r="B175" s="135" t="s">
        <v>217</v>
      </c>
      <c r="C175" s="131">
        <v>27102286</v>
      </c>
      <c r="D175" s="130" t="str">
        <f t="shared" si="64"/>
        <v>N/A</v>
      </c>
      <c r="E175" s="131">
        <v>26596685</v>
      </c>
      <c r="F175" s="130" t="str">
        <f t="shared" si="65"/>
        <v>N/A</v>
      </c>
      <c r="G175" s="131">
        <v>25389997</v>
      </c>
      <c r="H175" s="130" t="str">
        <f t="shared" si="66"/>
        <v>N/A</v>
      </c>
      <c r="I175" s="132">
        <v>-1.87</v>
      </c>
      <c r="J175" s="132">
        <v>-4.54</v>
      </c>
      <c r="K175" s="135" t="s">
        <v>732</v>
      </c>
      <c r="L175" s="134" t="str">
        <f t="shared" si="67"/>
        <v>Yes</v>
      </c>
    </row>
    <row r="176" spans="1:12" ht="25.5" x14ac:dyDescent="0.2">
      <c r="A176" s="2" t="s">
        <v>512</v>
      </c>
      <c r="B176" s="135" t="s">
        <v>217</v>
      </c>
      <c r="C176" s="131">
        <v>178122751</v>
      </c>
      <c r="D176" s="130" t="str">
        <f t="shared" si="64"/>
        <v>N/A</v>
      </c>
      <c r="E176" s="131">
        <v>183472489</v>
      </c>
      <c r="F176" s="130" t="str">
        <f t="shared" si="65"/>
        <v>N/A</v>
      </c>
      <c r="G176" s="131">
        <v>191708685</v>
      </c>
      <c r="H176" s="130" t="str">
        <f t="shared" si="66"/>
        <v>N/A</v>
      </c>
      <c r="I176" s="132">
        <v>3.0030000000000001</v>
      </c>
      <c r="J176" s="132">
        <v>4.4889999999999999</v>
      </c>
      <c r="K176" s="135" t="s">
        <v>732</v>
      </c>
      <c r="L176" s="134" t="str">
        <f t="shared" si="67"/>
        <v>Yes</v>
      </c>
    </row>
    <row r="177" spans="1:12" ht="25.5" x14ac:dyDescent="0.2">
      <c r="A177" s="2" t="s">
        <v>513</v>
      </c>
      <c r="B177" s="136" t="s">
        <v>217</v>
      </c>
      <c r="C177" s="137">
        <v>508.05546886000002</v>
      </c>
      <c r="D177" s="138" t="str">
        <f t="shared" si="64"/>
        <v>N/A</v>
      </c>
      <c r="E177" s="137">
        <v>147.52151114</v>
      </c>
      <c r="F177" s="138" t="str">
        <f t="shared" si="65"/>
        <v>N/A</v>
      </c>
      <c r="G177" s="137">
        <v>100.83943266</v>
      </c>
      <c r="H177" s="138" t="str">
        <f t="shared" si="66"/>
        <v>N/A</v>
      </c>
      <c r="I177" s="132">
        <v>-71</v>
      </c>
      <c r="J177" s="132">
        <v>-31.6</v>
      </c>
      <c r="K177" s="133" t="s">
        <v>732</v>
      </c>
      <c r="L177" s="134" t="str">
        <f t="shared" si="67"/>
        <v>No</v>
      </c>
    </row>
    <row r="178" spans="1:12" ht="25.5" x14ac:dyDescent="0.2">
      <c r="A178" s="2" t="s">
        <v>1287</v>
      </c>
      <c r="B178" s="136" t="s">
        <v>217</v>
      </c>
      <c r="C178" s="137">
        <v>2.467942292</v>
      </c>
      <c r="D178" s="138" t="str">
        <f t="shared" si="64"/>
        <v>N/A</v>
      </c>
      <c r="E178" s="137">
        <v>2.2050042858999999</v>
      </c>
      <c r="F178" s="138" t="str">
        <f t="shared" si="65"/>
        <v>N/A</v>
      </c>
      <c r="G178" s="137">
        <v>1.2748488153999999</v>
      </c>
      <c r="H178" s="138" t="str">
        <f t="shared" si="66"/>
        <v>N/A</v>
      </c>
      <c r="I178" s="132">
        <v>-10.7</v>
      </c>
      <c r="J178" s="132">
        <v>-42.2</v>
      </c>
      <c r="K178" s="133" t="s">
        <v>732</v>
      </c>
      <c r="L178" s="134" t="str">
        <f t="shared" si="67"/>
        <v>No</v>
      </c>
    </row>
    <row r="179" spans="1:12" ht="25.5" x14ac:dyDescent="0.2">
      <c r="A179" s="2" t="s">
        <v>514</v>
      </c>
      <c r="B179" s="136" t="s">
        <v>217</v>
      </c>
      <c r="C179" s="137">
        <v>23.340779360999999</v>
      </c>
      <c r="D179" s="138" t="str">
        <f t="shared" si="64"/>
        <v>N/A</v>
      </c>
      <c r="E179" s="137">
        <v>21.267003728999999</v>
      </c>
      <c r="F179" s="138" t="str">
        <f t="shared" si="65"/>
        <v>N/A</v>
      </c>
      <c r="G179" s="137">
        <v>19.396542846999999</v>
      </c>
      <c r="H179" s="138" t="str">
        <f t="shared" si="66"/>
        <v>N/A</v>
      </c>
      <c r="I179" s="132">
        <v>-8.8800000000000008</v>
      </c>
      <c r="J179" s="132">
        <v>-8.8000000000000007</v>
      </c>
      <c r="K179" s="133" t="s">
        <v>732</v>
      </c>
      <c r="L179" s="134" t="str">
        <f t="shared" si="67"/>
        <v>Yes</v>
      </c>
    </row>
    <row r="180" spans="1:12" ht="25.5" x14ac:dyDescent="0.2">
      <c r="A180" s="2" t="s">
        <v>515</v>
      </c>
      <c r="B180" s="135" t="s">
        <v>217</v>
      </c>
      <c r="C180" s="131">
        <v>153.40122344</v>
      </c>
      <c r="D180" s="130" t="str">
        <f t="shared" si="64"/>
        <v>N/A</v>
      </c>
      <c r="E180" s="131">
        <v>146.70663309</v>
      </c>
      <c r="F180" s="130" t="str">
        <f t="shared" si="65"/>
        <v>N/A</v>
      </c>
      <c r="G180" s="131">
        <v>146.45475234</v>
      </c>
      <c r="H180" s="130" t="str">
        <f t="shared" si="66"/>
        <v>N/A</v>
      </c>
      <c r="I180" s="139">
        <v>-4.3600000000000003</v>
      </c>
      <c r="J180" s="139">
        <v>-0.17199999999999999</v>
      </c>
      <c r="K180" s="135" t="s">
        <v>732</v>
      </c>
      <c r="L180" s="134" t="str">
        <f t="shared" si="67"/>
        <v>Yes</v>
      </c>
    </row>
    <row r="181" spans="1:12" ht="25.5" x14ac:dyDescent="0.2">
      <c r="A181" s="2" t="s">
        <v>1685</v>
      </c>
      <c r="B181" s="135" t="s">
        <v>217</v>
      </c>
      <c r="C181" s="140">
        <v>82.410718283999998</v>
      </c>
      <c r="D181" s="130" t="str">
        <f t="shared" si="64"/>
        <v>N/A</v>
      </c>
      <c r="E181" s="140">
        <v>85.957790130999996</v>
      </c>
      <c r="F181" s="130" t="str">
        <f t="shared" si="65"/>
        <v>N/A</v>
      </c>
      <c r="G181" s="140">
        <v>86.392395393000001</v>
      </c>
      <c r="H181" s="130" t="str">
        <f t="shared" si="66"/>
        <v>N/A</v>
      </c>
      <c r="I181" s="139">
        <v>4.3040000000000003</v>
      </c>
      <c r="J181" s="139">
        <v>0.50560000000000005</v>
      </c>
      <c r="K181" s="135" t="s">
        <v>732</v>
      </c>
      <c r="L181" s="134" t="str">
        <f t="shared" si="67"/>
        <v>Yes</v>
      </c>
    </row>
    <row r="182" spans="1:12" ht="25.5" x14ac:dyDescent="0.2">
      <c r="A182" s="2" t="s">
        <v>1686</v>
      </c>
      <c r="B182" s="141" t="s">
        <v>217</v>
      </c>
      <c r="C182" s="140" t="s">
        <v>217</v>
      </c>
      <c r="D182" s="134" t="str">
        <f t="shared" ref="D182:D185" si="68">IF($B182="N/A","N/A",IF(C182&lt;0,"No","Yes"))</f>
        <v>N/A</v>
      </c>
      <c r="E182" s="140">
        <v>92.941176471000006</v>
      </c>
      <c r="F182" s="134" t="str">
        <f t="shared" ref="F182:F185" si="69">IF($B182="N/A","N/A",IF(E182&lt;0,"No","Yes"))</f>
        <v>N/A</v>
      </c>
      <c r="G182" s="140">
        <v>91.428571429000002</v>
      </c>
      <c r="H182" s="134" t="str">
        <f t="shared" ref="H182:H185" si="70">IF($B182="N/A","N/A",IF(G182&lt;0,"No","Yes"))</f>
        <v>N/A</v>
      </c>
      <c r="I182" s="139" t="s">
        <v>217</v>
      </c>
      <c r="J182" s="139">
        <v>-1.63</v>
      </c>
      <c r="K182" s="141" t="s">
        <v>732</v>
      </c>
      <c r="L182" s="134" t="str">
        <f t="shared" ref="L182:L213" si="71">IF(J182="Div by 0", "N/A", IF(OR(J182="N/A",K182="N/A"),"N/A", IF(J182&gt;VALUE(MID(K182,1,2)), "No", IF(J182&lt;-1*VALUE(MID(K182,1,2)), "No", "Yes"))))</f>
        <v>Yes</v>
      </c>
    </row>
    <row r="183" spans="1:12" ht="25.5" x14ac:dyDescent="0.2">
      <c r="A183" s="2" t="s">
        <v>1687</v>
      </c>
      <c r="B183" s="141" t="s">
        <v>217</v>
      </c>
      <c r="C183" s="140" t="s">
        <v>217</v>
      </c>
      <c r="D183" s="134" t="str">
        <f t="shared" si="68"/>
        <v>N/A</v>
      </c>
      <c r="E183" s="140">
        <v>90.392768079999996</v>
      </c>
      <c r="F183" s="134" t="str">
        <f t="shared" si="69"/>
        <v>N/A</v>
      </c>
      <c r="G183" s="140">
        <v>92.713903743000003</v>
      </c>
      <c r="H183" s="134" t="str">
        <f t="shared" si="70"/>
        <v>N/A</v>
      </c>
      <c r="I183" s="139" t="s">
        <v>217</v>
      </c>
      <c r="J183" s="139">
        <v>2.5680000000000001</v>
      </c>
      <c r="K183" s="141" t="s">
        <v>732</v>
      </c>
      <c r="L183" s="134" t="str">
        <f t="shared" si="71"/>
        <v>Yes</v>
      </c>
    </row>
    <row r="184" spans="1:12" ht="25.5" x14ac:dyDescent="0.2">
      <c r="A184" s="2" t="s">
        <v>1688</v>
      </c>
      <c r="B184" s="141" t="s">
        <v>217</v>
      </c>
      <c r="C184" s="140" t="s">
        <v>217</v>
      </c>
      <c r="D184" s="134" t="str">
        <f t="shared" si="68"/>
        <v>N/A</v>
      </c>
      <c r="E184" s="140">
        <v>86.162099845</v>
      </c>
      <c r="F184" s="134" t="str">
        <f t="shared" si="69"/>
        <v>N/A</v>
      </c>
      <c r="G184" s="140">
        <v>86.609695332000001</v>
      </c>
      <c r="H184" s="134" t="str">
        <f t="shared" si="70"/>
        <v>N/A</v>
      </c>
      <c r="I184" s="139" t="s">
        <v>217</v>
      </c>
      <c r="J184" s="139">
        <v>0.51949999999999996</v>
      </c>
      <c r="K184" s="141" t="s">
        <v>732</v>
      </c>
      <c r="L184" s="134" t="str">
        <f t="shared" si="71"/>
        <v>Yes</v>
      </c>
    </row>
    <row r="185" spans="1:12" ht="25.5" x14ac:dyDescent="0.2">
      <c r="A185" s="2" t="s">
        <v>1689</v>
      </c>
      <c r="B185" s="141" t="s">
        <v>217</v>
      </c>
      <c r="C185" s="140" t="s">
        <v>217</v>
      </c>
      <c r="D185" s="134" t="str">
        <f t="shared" si="68"/>
        <v>N/A</v>
      </c>
      <c r="E185" s="140">
        <v>84.843353090999997</v>
      </c>
      <c r="F185" s="134" t="str">
        <f t="shared" si="69"/>
        <v>N/A</v>
      </c>
      <c r="G185" s="140">
        <v>85.097804327000006</v>
      </c>
      <c r="H185" s="134" t="str">
        <f t="shared" si="70"/>
        <v>N/A</v>
      </c>
      <c r="I185" s="139" t="s">
        <v>217</v>
      </c>
      <c r="J185" s="139">
        <v>0.2999</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9.5535931322999996</v>
      </c>
      <c r="F186" s="138" t="str">
        <f t="shared" ref="F186:F213" si="73">IF($B186="N/A","N/A",IF(E186&gt;10,"No",IF(E186&lt;-10,"No","Yes")))</f>
        <v>N/A</v>
      </c>
      <c r="G186" s="140">
        <v>9.8891822435000005</v>
      </c>
      <c r="H186" s="138" t="str">
        <f t="shared" ref="H186:H213" si="74">IF($B186="N/A","N/A",IF(G186&gt;10,"No",IF(G186&lt;-10,"No","Yes")))</f>
        <v>N/A</v>
      </c>
      <c r="I186" s="139" t="s">
        <v>217</v>
      </c>
      <c r="J186" s="139">
        <v>3.5129999999999999</v>
      </c>
      <c r="K186" s="133" t="s">
        <v>732</v>
      </c>
      <c r="L186" s="134" t="str">
        <f t="shared" si="71"/>
        <v>Yes</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2.398833E-4</v>
      </c>
      <c r="F189" s="138" t="str">
        <f t="shared" si="73"/>
        <v>N/A</v>
      </c>
      <c r="G189" s="140">
        <v>9.1673310000000001E-4</v>
      </c>
      <c r="H189" s="138" t="str">
        <f t="shared" si="74"/>
        <v>N/A</v>
      </c>
      <c r="I189" s="139" t="s">
        <v>217</v>
      </c>
      <c r="J189" s="139">
        <v>282.2</v>
      </c>
      <c r="K189" s="133" t="s">
        <v>732</v>
      </c>
      <c r="L189" s="134" t="str">
        <f t="shared" si="71"/>
        <v>No</v>
      </c>
    </row>
    <row r="190" spans="1:12" ht="25.5" x14ac:dyDescent="0.2">
      <c r="A190" s="2" t="s">
        <v>1694</v>
      </c>
      <c r="B190" s="136" t="s">
        <v>217</v>
      </c>
      <c r="C190" s="140" t="s">
        <v>217</v>
      </c>
      <c r="D190" s="138" t="str">
        <f t="shared" si="72"/>
        <v>N/A</v>
      </c>
      <c r="E190" s="140">
        <v>7.7082507100000003E-2</v>
      </c>
      <c r="F190" s="138" t="str">
        <f t="shared" si="73"/>
        <v>N/A</v>
      </c>
      <c r="G190" s="140">
        <v>4.1558568599999998E-2</v>
      </c>
      <c r="H190" s="138" t="str">
        <f t="shared" si="74"/>
        <v>N/A</v>
      </c>
      <c r="I190" s="139" t="s">
        <v>217</v>
      </c>
      <c r="J190" s="139">
        <v>-46.1</v>
      </c>
      <c r="K190" s="133" t="s">
        <v>732</v>
      </c>
      <c r="L190" s="134" t="str">
        <f t="shared" si="71"/>
        <v>No</v>
      </c>
    </row>
    <row r="191" spans="1:12" ht="25.5" x14ac:dyDescent="0.2">
      <c r="A191" s="2" t="s">
        <v>1695</v>
      </c>
      <c r="B191" s="136" t="s">
        <v>217</v>
      </c>
      <c r="C191" s="140" t="s">
        <v>217</v>
      </c>
      <c r="D191" s="138" t="str">
        <f t="shared" si="72"/>
        <v>N/A</v>
      </c>
      <c r="E191" s="140">
        <v>70.808998502999998</v>
      </c>
      <c r="F191" s="138" t="str">
        <f t="shared" si="73"/>
        <v>N/A</v>
      </c>
      <c r="G191" s="140">
        <v>70.135279252000004</v>
      </c>
      <c r="H191" s="138" t="str">
        <f t="shared" si="74"/>
        <v>N/A</v>
      </c>
      <c r="I191" s="139" t="s">
        <v>217</v>
      </c>
      <c r="J191" s="139">
        <v>-0.95099999999999996</v>
      </c>
      <c r="K191" s="133" t="s">
        <v>732</v>
      </c>
      <c r="L191" s="134" t="str">
        <f t="shared" si="71"/>
        <v>Yes</v>
      </c>
    </row>
    <row r="192" spans="1:12" ht="25.5" x14ac:dyDescent="0.2">
      <c r="A192" s="2" t="s">
        <v>1696</v>
      </c>
      <c r="B192" s="136" t="s">
        <v>217</v>
      </c>
      <c r="C192" s="140" t="s">
        <v>217</v>
      </c>
      <c r="D192" s="138" t="str">
        <f t="shared" si="72"/>
        <v>N/A</v>
      </c>
      <c r="E192" s="140">
        <v>34.547196243999998</v>
      </c>
      <c r="F192" s="138" t="str">
        <f t="shared" si="73"/>
        <v>N/A</v>
      </c>
      <c r="G192" s="140">
        <v>37.956571296</v>
      </c>
      <c r="H192" s="138" t="str">
        <f t="shared" si="74"/>
        <v>N/A</v>
      </c>
      <c r="I192" s="139" t="s">
        <v>217</v>
      </c>
      <c r="J192" s="139">
        <v>9.8689999999999998</v>
      </c>
      <c r="K192" s="133" t="s">
        <v>732</v>
      </c>
      <c r="L192" s="134" t="str">
        <f t="shared" si="71"/>
        <v>Yes</v>
      </c>
    </row>
    <row r="193" spans="1:12" ht="25.5" x14ac:dyDescent="0.2">
      <c r="A193" s="2" t="s">
        <v>1697</v>
      </c>
      <c r="B193" s="136" t="s">
        <v>217</v>
      </c>
      <c r="C193" s="140" t="s">
        <v>217</v>
      </c>
      <c r="D193" s="138" t="str">
        <f t="shared" si="72"/>
        <v>N/A</v>
      </c>
      <c r="E193" s="140">
        <v>17.131027467999999</v>
      </c>
      <c r="F193" s="138" t="str">
        <f t="shared" si="73"/>
        <v>N/A</v>
      </c>
      <c r="G193" s="140">
        <v>18.257122251999998</v>
      </c>
      <c r="H193" s="138" t="str">
        <f t="shared" si="74"/>
        <v>N/A</v>
      </c>
      <c r="I193" s="139" t="s">
        <v>217</v>
      </c>
      <c r="J193" s="139">
        <v>6.5730000000000004</v>
      </c>
      <c r="K193" s="133" t="s">
        <v>732</v>
      </c>
      <c r="L193" s="134" t="str">
        <f t="shared" si="71"/>
        <v>Yes</v>
      </c>
    </row>
    <row r="194" spans="1:12" ht="25.5" x14ac:dyDescent="0.2">
      <c r="A194" s="2" t="s">
        <v>1698</v>
      </c>
      <c r="B194" s="136" t="s">
        <v>217</v>
      </c>
      <c r="C194" s="140" t="s">
        <v>217</v>
      </c>
      <c r="D194" s="138" t="str">
        <f t="shared" si="72"/>
        <v>N/A</v>
      </c>
      <c r="E194" s="140">
        <v>37.902364290000001</v>
      </c>
      <c r="F194" s="138" t="str">
        <f t="shared" si="73"/>
        <v>N/A</v>
      </c>
      <c r="G194" s="140">
        <v>29.205131260999998</v>
      </c>
      <c r="H194" s="138" t="str">
        <f t="shared" si="74"/>
        <v>N/A</v>
      </c>
      <c r="I194" s="139" t="s">
        <v>217</v>
      </c>
      <c r="J194" s="139">
        <v>-22.9</v>
      </c>
      <c r="K194" s="133" t="s">
        <v>732</v>
      </c>
      <c r="L194" s="134" t="str">
        <f t="shared" si="71"/>
        <v>Yes</v>
      </c>
    </row>
    <row r="195" spans="1:12" ht="25.5" x14ac:dyDescent="0.2">
      <c r="A195" s="2" t="s">
        <v>1699</v>
      </c>
      <c r="B195" s="136" t="s">
        <v>217</v>
      </c>
      <c r="C195" s="140" t="s">
        <v>217</v>
      </c>
      <c r="D195" s="138" t="str">
        <f t="shared" si="72"/>
        <v>N/A</v>
      </c>
      <c r="E195" s="140">
        <v>40.066991414999997</v>
      </c>
      <c r="F195" s="138" t="str">
        <f t="shared" si="73"/>
        <v>N/A</v>
      </c>
      <c r="G195" s="140">
        <v>33.309574666000003</v>
      </c>
      <c r="H195" s="138" t="str">
        <f t="shared" si="74"/>
        <v>N/A</v>
      </c>
      <c r="I195" s="139" t="s">
        <v>217</v>
      </c>
      <c r="J195" s="139">
        <v>-16.899999999999999</v>
      </c>
      <c r="K195" s="133" t="s">
        <v>732</v>
      </c>
      <c r="L195" s="134" t="str">
        <f t="shared" si="71"/>
        <v>Yes</v>
      </c>
    </row>
    <row r="196" spans="1:12" ht="25.5" x14ac:dyDescent="0.2">
      <c r="A196" s="2" t="s">
        <v>1700</v>
      </c>
      <c r="B196" s="136" t="s">
        <v>217</v>
      </c>
      <c r="C196" s="140" t="s">
        <v>217</v>
      </c>
      <c r="D196" s="138" t="str">
        <f t="shared" si="72"/>
        <v>N/A</v>
      </c>
      <c r="E196" s="140">
        <v>5.7092230299999998E-2</v>
      </c>
      <c r="F196" s="138" t="str">
        <f t="shared" si="73"/>
        <v>N/A</v>
      </c>
      <c r="G196" s="140">
        <v>8.4186659100000005E-2</v>
      </c>
      <c r="H196" s="138" t="str">
        <f t="shared" si="74"/>
        <v>N/A</v>
      </c>
      <c r="I196" s="139" t="s">
        <v>217</v>
      </c>
      <c r="J196" s="139">
        <v>47.46</v>
      </c>
      <c r="K196" s="133" t="s">
        <v>732</v>
      </c>
      <c r="L196" s="134" t="str">
        <f t="shared" si="71"/>
        <v>No</v>
      </c>
    </row>
    <row r="197" spans="1:12" ht="25.5" x14ac:dyDescent="0.2">
      <c r="A197" s="2" t="s">
        <v>1701</v>
      </c>
      <c r="B197" s="136" t="s">
        <v>217</v>
      </c>
      <c r="C197" s="140" t="s">
        <v>217</v>
      </c>
      <c r="D197" s="138" t="str">
        <f t="shared" si="72"/>
        <v>N/A</v>
      </c>
      <c r="E197" s="140">
        <v>54.398020803000001</v>
      </c>
      <c r="F197" s="138" t="str">
        <f t="shared" si="73"/>
        <v>N/A</v>
      </c>
      <c r="G197" s="140">
        <v>52.699167912</v>
      </c>
      <c r="H197" s="138" t="str">
        <f t="shared" si="74"/>
        <v>N/A</v>
      </c>
      <c r="I197" s="139" t="s">
        <v>217</v>
      </c>
      <c r="J197" s="139">
        <v>-3.12</v>
      </c>
      <c r="K197" s="133" t="s">
        <v>732</v>
      </c>
      <c r="L197" s="134" t="str">
        <f t="shared" si="71"/>
        <v>Yes</v>
      </c>
    </row>
    <row r="198" spans="1:12" ht="25.5" x14ac:dyDescent="0.2">
      <c r="A198" s="2" t="s">
        <v>1702</v>
      </c>
      <c r="B198" s="136" t="s">
        <v>217</v>
      </c>
      <c r="C198" s="140" t="s">
        <v>217</v>
      </c>
      <c r="D198" s="138" t="str">
        <f t="shared" si="72"/>
        <v>N/A</v>
      </c>
      <c r="E198" s="140">
        <v>66.712830878999995</v>
      </c>
      <c r="F198" s="138" t="str">
        <f t="shared" si="73"/>
        <v>N/A</v>
      </c>
      <c r="G198" s="140">
        <v>66.645047043999995</v>
      </c>
      <c r="H198" s="138" t="str">
        <f t="shared" si="74"/>
        <v>N/A</v>
      </c>
      <c r="I198" s="139" t="s">
        <v>217</v>
      </c>
      <c r="J198" s="139">
        <v>-0.10199999999999999</v>
      </c>
      <c r="K198" s="133" t="s">
        <v>732</v>
      </c>
      <c r="L198" s="134" t="str">
        <f t="shared" si="71"/>
        <v>Yes</v>
      </c>
    </row>
    <row r="199" spans="1:12" ht="25.5" x14ac:dyDescent="0.2">
      <c r="A199" s="2" t="s">
        <v>1703</v>
      </c>
      <c r="B199" s="136" t="s">
        <v>217</v>
      </c>
      <c r="C199" s="140" t="s">
        <v>217</v>
      </c>
      <c r="D199" s="138" t="str">
        <f t="shared" si="72"/>
        <v>N/A</v>
      </c>
      <c r="E199" s="140">
        <v>2.0491632869999998</v>
      </c>
      <c r="F199" s="138" t="str">
        <f t="shared" si="73"/>
        <v>N/A</v>
      </c>
      <c r="G199" s="140">
        <v>5.1634993536999998</v>
      </c>
      <c r="H199" s="138" t="str">
        <f t="shared" si="74"/>
        <v>N/A</v>
      </c>
      <c r="I199" s="139" t="s">
        <v>217</v>
      </c>
      <c r="J199" s="139">
        <v>152</v>
      </c>
      <c r="K199" s="133" t="s">
        <v>732</v>
      </c>
      <c r="L199" s="134" t="str">
        <f t="shared" si="71"/>
        <v>No</v>
      </c>
    </row>
    <row r="200" spans="1:12" ht="25.5" x14ac:dyDescent="0.2">
      <c r="A200" s="2" t="s">
        <v>1704</v>
      </c>
      <c r="B200" s="136" t="s">
        <v>217</v>
      </c>
      <c r="C200" s="140" t="s">
        <v>217</v>
      </c>
      <c r="D200" s="138" t="str">
        <f t="shared" si="72"/>
        <v>N/A</v>
      </c>
      <c r="E200" s="140">
        <v>2.8116724025000002</v>
      </c>
      <c r="F200" s="138" t="str">
        <f t="shared" si="73"/>
        <v>N/A</v>
      </c>
      <c r="G200" s="140">
        <v>3.1045167441000001</v>
      </c>
      <c r="H200" s="138" t="str">
        <f t="shared" si="74"/>
        <v>N/A</v>
      </c>
      <c r="I200" s="139" t="s">
        <v>217</v>
      </c>
      <c r="J200" s="139">
        <v>10.42</v>
      </c>
      <c r="K200" s="133" t="s">
        <v>732</v>
      </c>
      <c r="L200" s="134" t="str">
        <f t="shared" si="71"/>
        <v>Yes</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2.0397278764000002</v>
      </c>
      <c r="F202" s="138" t="str">
        <f t="shared" si="73"/>
        <v>N/A</v>
      </c>
      <c r="G202" s="140">
        <v>1.2795302659000001</v>
      </c>
      <c r="H202" s="138" t="str">
        <f t="shared" si="74"/>
        <v>N/A</v>
      </c>
      <c r="I202" s="139" t="s">
        <v>217</v>
      </c>
      <c r="J202" s="139">
        <v>-37.299999999999997</v>
      </c>
      <c r="K202" s="133" t="s">
        <v>732</v>
      </c>
      <c r="L202" s="134" t="str">
        <f t="shared" si="71"/>
        <v>No</v>
      </c>
    </row>
    <row r="203" spans="1:12" ht="25.5" x14ac:dyDescent="0.2">
      <c r="A203" s="2" t="s">
        <v>1707</v>
      </c>
      <c r="B203" s="136" t="s">
        <v>217</v>
      </c>
      <c r="C203" s="140" t="s">
        <v>217</v>
      </c>
      <c r="D203" s="138" t="str">
        <f t="shared" si="72"/>
        <v>N/A</v>
      </c>
      <c r="E203" s="140">
        <v>0</v>
      </c>
      <c r="F203" s="138" t="str">
        <f t="shared" si="73"/>
        <v>N/A</v>
      </c>
      <c r="G203" s="140">
        <v>0.37211725629999998</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v>
      </c>
      <c r="F204" s="138" t="str">
        <f t="shared" si="73"/>
        <v>N/A</v>
      </c>
      <c r="G204" s="140">
        <v>0.47112443430000001</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v>3.7581720000000002E-3</v>
      </c>
      <c r="F205" s="138" t="str">
        <f t="shared" si="73"/>
        <v>N/A</v>
      </c>
      <c r="G205" s="140">
        <v>6.7074307299999997E-2</v>
      </c>
      <c r="H205" s="138" t="str">
        <f t="shared" si="74"/>
        <v>N/A</v>
      </c>
      <c r="I205" s="139" t="s">
        <v>217</v>
      </c>
      <c r="J205" s="139">
        <v>1685</v>
      </c>
      <c r="K205" s="133" t="s">
        <v>732</v>
      </c>
      <c r="L205" s="134" t="str">
        <f t="shared" si="71"/>
        <v>No</v>
      </c>
    </row>
    <row r="206" spans="1:12" ht="25.5" x14ac:dyDescent="0.2">
      <c r="A206" s="2" t="s">
        <v>1710</v>
      </c>
      <c r="B206" s="136" t="s">
        <v>217</v>
      </c>
      <c r="C206" s="140" t="s">
        <v>217</v>
      </c>
      <c r="D206" s="138" t="str">
        <f t="shared" si="72"/>
        <v>N/A</v>
      </c>
      <c r="E206" s="140">
        <v>11.705346519000001</v>
      </c>
      <c r="F206" s="138" t="str">
        <f t="shared" si="73"/>
        <v>N/A</v>
      </c>
      <c r="G206" s="140">
        <v>22.462559090999999</v>
      </c>
      <c r="H206" s="138" t="str">
        <f t="shared" si="74"/>
        <v>N/A</v>
      </c>
      <c r="I206" s="139" t="s">
        <v>217</v>
      </c>
      <c r="J206" s="139">
        <v>91.9</v>
      </c>
      <c r="K206" s="133" t="s">
        <v>732</v>
      </c>
      <c r="L206" s="134" t="str">
        <f t="shared" si="71"/>
        <v>No</v>
      </c>
    </row>
    <row r="207" spans="1:12" ht="25.5" x14ac:dyDescent="0.2">
      <c r="A207" s="2" t="s">
        <v>1711</v>
      </c>
      <c r="B207" s="136" t="s">
        <v>217</v>
      </c>
      <c r="C207" s="140" t="s">
        <v>217</v>
      </c>
      <c r="D207" s="138" t="str">
        <f t="shared" si="72"/>
        <v>N/A</v>
      </c>
      <c r="E207" s="140">
        <v>9.5953328000000001E-3</v>
      </c>
      <c r="F207" s="138" t="str">
        <f t="shared" si="73"/>
        <v>N/A</v>
      </c>
      <c r="G207" s="140">
        <v>6.5699208000000002E-3</v>
      </c>
      <c r="H207" s="138" t="str">
        <f t="shared" si="74"/>
        <v>N/A</v>
      </c>
      <c r="I207" s="139" t="s">
        <v>217</v>
      </c>
      <c r="J207" s="139">
        <v>-31.5</v>
      </c>
      <c r="K207" s="133" t="s">
        <v>732</v>
      </c>
      <c r="L207" s="134" t="str">
        <f t="shared" si="71"/>
        <v>No</v>
      </c>
    </row>
    <row r="208" spans="1:12" ht="25.5" x14ac:dyDescent="0.2">
      <c r="A208" s="2" t="s">
        <v>1712</v>
      </c>
      <c r="B208" s="136" t="s">
        <v>217</v>
      </c>
      <c r="C208" s="140" t="s">
        <v>217</v>
      </c>
      <c r="D208" s="138" t="str">
        <f t="shared" si="72"/>
        <v>N/A</v>
      </c>
      <c r="E208" s="140">
        <v>25.051015186000001</v>
      </c>
      <c r="F208" s="138" t="str">
        <f t="shared" si="73"/>
        <v>N/A</v>
      </c>
      <c r="G208" s="140">
        <v>20.971645444</v>
      </c>
      <c r="H208" s="138" t="str">
        <f t="shared" si="74"/>
        <v>N/A</v>
      </c>
      <c r="I208" s="139" t="s">
        <v>217</v>
      </c>
      <c r="J208" s="139">
        <v>-16.3</v>
      </c>
      <c r="K208" s="133" t="s">
        <v>732</v>
      </c>
      <c r="L208" s="134" t="str">
        <f t="shared" si="71"/>
        <v>Yes</v>
      </c>
    </row>
    <row r="209" spans="1:12" ht="25.5" x14ac:dyDescent="0.2">
      <c r="A209" s="2" t="s">
        <v>1713</v>
      </c>
      <c r="B209" s="136" t="s">
        <v>217</v>
      </c>
      <c r="C209" s="140" t="s">
        <v>217</v>
      </c>
      <c r="D209" s="138" t="str">
        <f t="shared" si="72"/>
        <v>N/A</v>
      </c>
      <c r="E209" s="140">
        <v>3.2784054E-3</v>
      </c>
      <c r="F209" s="138" t="str">
        <f t="shared" si="73"/>
        <v>N/A</v>
      </c>
      <c r="G209" s="140">
        <v>1.9098607E-3</v>
      </c>
      <c r="H209" s="138" t="str">
        <f t="shared" si="74"/>
        <v>N/A</v>
      </c>
      <c r="I209" s="139" t="s">
        <v>217</v>
      </c>
      <c r="J209" s="139">
        <v>-41.7</v>
      </c>
      <c r="K209" s="133" t="s">
        <v>732</v>
      </c>
      <c r="L209" s="134" t="str">
        <f t="shared" si="71"/>
        <v>No</v>
      </c>
    </row>
    <row r="210" spans="1:12" ht="25.5" x14ac:dyDescent="0.2">
      <c r="A210" s="2" t="s">
        <v>1714</v>
      </c>
      <c r="B210" s="136" t="s">
        <v>217</v>
      </c>
      <c r="C210" s="140" t="s">
        <v>217</v>
      </c>
      <c r="D210" s="138" t="str">
        <f t="shared" si="72"/>
        <v>N/A</v>
      </c>
      <c r="E210" s="140">
        <v>11.387181275</v>
      </c>
      <c r="F210" s="138" t="str">
        <f t="shared" si="73"/>
        <v>N/A</v>
      </c>
      <c r="G210" s="140">
        <v>7.8833701553999997</v>
      </c>
      <c r="H210" s="138" t="str">
        <f t="shared" si="74"/>
        <v>N/A</v>
      </c>
      <c r="I210" s="139" t="s">
        <v>217</v>
      </c>
      <c r="J210" s="139">
        <v>-30.8</v>
      </c>
      <c r="K210" s="133" t="s">
        <v>732</v>
      </c>
      <c r="L210" s="134" t="str">
        <f t="shared" si="71"/>
        <v>No</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12.934268771999999</v>
      </c>
      <c r="F212" s="138" t="str">
        <f t="shared" si="73"/>
        <v>N/A</v>
      </c>
      <c r="G212" s="140">
        <v>0.96646590210000005</v>
      </c>
      <c r="H212" s="138" t="str">
        <f t="shared" si="74"/>
        <v>N/A</v>
      </c>
      <c r="I212" s="139" t="s">
        <v>217</v>
      </c>
      <c r="J212" s="139">
        <v>-92.5</v>
      </c>
      <c r="K212" s="133" t="s">
        <v>732</v>
      </c>
      <c r="L212" s="134" t="str">
        <f t="shared" si="71"/>
        <v>No</v>
      </c>
    </row>
    <row r="213" spans="1:12" ht="26.25" customHeight="1" x14ac:dyDescent="0.2">
      <c r="A213" s="2" t="s">
        <v>1717</v>
      </c>
      <c r="B213" s="136" t="s">
        <v>217</v>
      </c>
      <c r="C213" s="140" t="s">
        <v>217</v>
      </c>
      <c r="D213" s="138" t="str">
        <f t="shared" si="72"/>
        <v>N/A</v>
      </c>
      <c r="E213" s="140">
        <v>0.7803404424</v>
      </c>
      <c r="F213" s="138" t="str">
        <f t="shared" si="73"/>
        <v>N/A</v>
      </c>
      <c r="G213" s="140">
        <v>0.83346320389999995</v>
      </c>
      <c r="H213" s="138" t="str">
        <f t="shared" si="74"/>
        <v>N/A</v>
      </c>
      <c r="I213" s="139" t="s">
        <v>217</v>
      </c>
      <c r="J213" s="139">
        <v>6.8079999999999998</v>
      </c>
      <c r="K213" s="133" t="s">
        <v>732</v>
      </c>
      <c r="L213" s="134" t="str">
        <f t="shared" si="71"/>
        <v>Yes</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286101</v>
      </c>
      <c r="D6" s="11" t="str">
        <f t="shared" ref="D6:D39" si="0">IF($B6="N/A","N/A",IF(C6&gt;10,"No",IF(C6&lt;-10,"No","Yes")))</f>
        <v>N/A</v>
      </c>
      <c r="E6" s="1">
        <v>282336</v>
      </c>
      <c r="F6" s="11" t="str">
        <f t="shared" ref="F6:F39" si="1">IF($B6="N/A","N/A",IF(E6&gt;10,"No",IF(E6&lt;-10,"No","Yes")))</f>
        <v>N/A</v>
      </c>
      <c r="G6" s="1">
        <v>284610</v>
      </c>
      <c r="H6" s="11" t="str">
        <f t="shared" ref="H6:H39" si="2">IF($B6="N/A","N/A",IF(G6&gt;10,"No",IF(G6&lt;-10,"No","Yes")))</f>
        <v>N/A</v>
      </c>
      <c r="I6" s="56">
        <v>-1.32</v>
      </c>
      <c r="J6" s="56">
        <v>0.8054</v>
      </c>
      <c r="K6" s="47" t="s">
        <v>732</v>
      </c>
      <c r="L6" s="9" t="str">
        <f t="shared" ref="L6:L39" si="3">IF(J6="Div by 0", "N/A", IF(K6="N/A","N/A", IF(J6&gt;VALUE(MID(K6,1,2)), "No", IF(J6&lt;-1*VALUE(MID(K6,1,2)), "No", "Yes"))))</f>
        <v>Yes</v>
      </c>
    </row>
    <row r="7" spans="1:12" x14ac:dyDescent="0.2">
      <c r="A7" s="16" t="s">
        <v>4</v>
      </c>
      <c r="B7" s="34" t="s">
        <v>217</v>
      </c>
      <c r="C7" s="35">
        <v>217044</v>
      </c>
      <c r="D7" s="43" t="str">
        <f t="shared" si="0"/>
        <v>N/A</v>
      </c>
      <c r="E7" s="35">
        <v>218562</v>
      </c>
      <c r="F7" s="43" t="str">
        <f t="shared" si="1"/>
        <v>N/A</v>
      </c>
      <c r="G7" s="35">
        <v>224084</v>
      </c>
      <c r="H7" s="43" t="str">
        <f t="shared" si="2"/>
        <v>N/A</v>
      </c>
      <c r="I7" s="12">
        <v>0.69940000000000002</v>
      </c>
      <c r="J7" s="12">
        <v>2.5270000000000001</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78.733705772999997</v>
      </c>
      <c r="H8" s="43" t="str">
        <f t="shared" si="2"/>
        <v>N/A</v>
      </c>
      <c r="I8" s="12" t="s">
        <v>217</v>
      </c>
      <c r="J8" s="12" t="s">
        <v>217</v>
      </c>
      <c r="K8" s="44" t="s">
        <v>732</v>
      </c>
      <c r="L8" s="9" t="str">
        <f t="shared" si="3"/>
        <v>No</v>
      </c>
    </row>
    <row r="9" spans="1:12" x14ac:dyDescent="0.2">
      <c r="A9" s="16" t="s">
        <v>83</v>
      </c>
      <c r="B9" s="34" t="s">
        <v>217</v>
      </c>
      <c r="C9" s="35">
        <v>184691.54</v>
      </c>
      <c r="D9" s="43" t="str">
        <f t="shared" si="0"/>
        <v>N/A</v>
      </c>
      <c r="E9" s="35">
        <v>191819.77</v>
      </c>
      <c r="F9" s="43" t="str">
        <f t="shared" si="1"/>
        <v>N/A</v>
      </c>
      <c r="G9" s="35">
        <v>192302.4</v>
      </c>
      <c r="H9" s="43" t="str">
        <f t="shared" si="2"/>
        <v>N/A</v>
      </c>
      <c r="I9" s="12">
        <v>3.86</v>
      </c>
      <c r="J9" s="12">
        <v>0.25159999999999999</v>
      </c>
      <c r="K9" s="44" t="s">
        <v>732</v>
      </c>
      <c r="L9" s="9" t="str">
        <f t="shared" si="3"/>
        <v>Yes</v>
      </c>
    </row>
    <row r="10" spans="1:12" x14ac:dyDescent="0.2">
      <c r="A10" s="16" t="s">
        <v>100</v>
      </c>
      <c r="B10" s="34" t="s">
        <v>217</v>
      </c>
      <c r="C10" s="35">
        <v>5126</v>
      </c>
      <c r="D10" s="43" t="str">
        <f t="shared" si="0"/>
        <v>N/A</v>
      </c>
      <c r="E10" s="35">
        <v>3483</v>
      </c>
      <c r="F10" s="43" t="str">
        <f t="shared" si="1"/>
        <v>N/A</v>
      </c>
      <c r="G10" s="35">
        <v>3947</v>
      </c>
      <c r="H10" s="43" t="str">
        <f t="shared" si="2"/>
        <v>N/A</v>
      </c>
      <c r="I10" s="12">
        <v>-32.1</v>
      </c>
      <c r="J10" s="12">
        <v>13.32</v>
      </c>
      <c r="K10" s="44" t="s">
        <v>732</v>
      </c>
      <c r="L10" s="9" t="str">
        <f t="shared" si="3"/>
        <v>Yes</v>
      </c>
    </row>
    <row r="11" spans="1:12" x14ac:dyDescent="0.2">
      <c r="A11" s="16" t="s">
        <v>984</v>
      </c>
      <c r="B11" s="34" t="s">
        <v>217</v>
      </c>
      <c r="C11" s="35">
        <v>1003</v>
      </c>
      <c r="D11" s="43" t="str">
        <f t="shared" si="0"/>
        <v>N/A</v>
      </c>
      <c r="E11" s="35">
        <v>827</v>
      </c>
      <c r="F11" s="43" t="str">
        <f t="shared" si="1"/>
        <v>N/A</v>
      </c>
      <c r="G11" s="35">
        <v>813</v>
      </c>
      <c r="H11" s="43" t="str">
        <f t="shared" si="2"/>
        <v>N/A</v>
      </c>
      <c r="I11" s="12">
        <v>-17.5</v>
      </c>
      <c r="J11" s="12">
        <v>-1.69</v>
      </c>
      <c r="K11" s="44" t="s">
        <v>732</v>
      </c>
      <c r="L11" s="9" t="str">
        <f t="shared" si="3"/>
        <v>Yes</v>
      </c>
    </row>
    <row r="12" spans="1:12" x14ac:dyDescent="0.2">
      <c r="A12" s="16" t="s">
        <v>985</v>
      </c>
      <c r="B12" s="34" t="s">
        <v>217</v>
      </c>
      <c r="C12" s="35">
        <v>1183</v>
      </c>
      <c r="D12" s="43" t="str">
        <f t="shared" si="0"/>
        <v>N/A</v>
      </c>
      <c r="E12" s="35">
        <v>1453</v>
      </c>
      <c r="F12" s="43" t="str">
        <f t="shared" si="1"/>
        <v>N/A</v>
      </c>
      <c r="G12" s="35">
        <v>1587</v>
      </c>
      <c r="H12" s="43" t="str">
        <f t="shared" si="2"/>
        <v>N/A</v>
      </c>
      <c r="I12" s="12">
        <v>22.82</v>
      </c>
      <c r="J12" s="12">
        <v>9.2219999999999995</v>
      </c>
      <c r="K12" s="44" t="s">
        <v>732</v>
      </c>
      <c r="L12" s="9" t="str">
        <f t="shared" si="3"/>
        <v>Yes</v>
      </c>
    </row>
    <row r="13" spans="1:12" x14ac:dyDescent="0.2">
      <c r="A13" s="16" t="s">
        <v>986</v>
      </c>
      <c r="B13" s="34" t="s">
        <v>217</v>
      </c>
      <c r="C13" s="35">
        <v>1417</v>
      </c>
      <c r="D13" s="43" t="str">
        <f t="shared" si="0"/>
        <v>N/A</v>
      </c>
      <c r="E13" s="35">
        <v>33</v>
      </c>
      <c r="F13" s="43" t="str">
        <f t="shared" si="1"/>
        <v>N/A</v>
      </c>
      <c r="G13" s="35">
        <v>28</v>
      </c>
      <c r="H13" s="43" t="str">
        <f t="shared" si="2"/>
        <v>N/A</v>
      </c>
      <c r="I13" s="12">
        <v>-97.7</v>
      </c>
      <c r="J13" s="12">
        <v>-15.2</v>
      </c>
      <c r="K13" s="44" t="s">
        <v>732</v>
      </c>
      <c r="L13" s="9" t="str">
        <f t="shared" si="3"/>
        <v>Yes</v>
      </c>
    </row>
    <row r="14" spans="1:12" x14ac:dyDescent="0.2">
      <c r="A14" s="16" t="s">
        <v>987</v>
      </c>
      <c r="B14" s="34" t="s">
        <v>217</v>
      </c>
      <c r="C14" s="35">
        <v>1523</v>
      </c>
      <c r="D14" s="43" t="str">
        <f t="shared" si="0"/>
        <v>N/A</v>
      </c>
      <c r="E14" s="35">
        <v>1170</v>
      </c>
      <c r="F14" s="43" t="str">
        <f t="shared" si="1"/>
        <v>N/A</v>
      </c>
      <c r="G14" s="35">
        <v>1519</v>
      </c>
      <c r="H14" s="43" t="str">
        <f t="shared" si="2"/>
        <v>N/A</v>
      </c>
      <c r="I14" s="12">
        <v>-23.2</v>
      </c>
      <c r="J14" s="12">
        <v>29.83</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160305</v>
      </c>
      <c r="D16" s="43" t="str">
        <f t="shared" si="0"/>
        <v>N/A</v>
      </c>
      <c r="E16" s="35">
        <v>168942</v>
      </c>
      <c r="F16" s="43" t="str">
        <f t="shared" si="1"/>
        <v>N/A</v>
      </c>
      <c r="G16" s="35">
        <v>178110</v>
      </c>
      <c r="H16" s="43" t="str">
        <f t="shared" si="2"/>
        <v>N/A</v>
      </c>
      <c r="I16" s="12">
        <v>5.3879999999999999</v>
      </c>
      <c r="J16" s="12">
        <v>5.4269999999999996</v>
      </c>
      <c r="K16" s="44" t="s">
        <v>732</v>
      </c>
      <c r="L16" s="9" t="str">
        <f t="shared" si="3"/>
        <v>Yes</v>
      </c>
    </row>
    <row r="17" spans="1:12" x14ac:dyDescent="0.2">
      <c r="A17" s="4" t="s">
        <v>989</v>
      </c>
      <c r="B17" s="34" t="s">
        <v>217</v>
      </c>
      <c r="C17" s="35">
        <v>140189</v>
      </c>
      <c r="D17" s="43" t="str">
        <f t="shared" si="0"/>
        <v>N/A</v>
      </c>
      <c r="E17" s="35">
        <v>147220</v>
      </c>
      <c r="F17" s="43" t="str">
        <f t="shared" si="1"/>
        <v>N/A</v>
      </c>
      <c r="G17" s="35">
        <v>158844</v>
      </c>
      <c r="H17" s="43" t="str">
        <f t="shared" si="2"/>
        <v>N/A</v>
      </c>
      <c r="I17" s="12">
        <v>5.0149999999999997</v>
      </c>
      <c r="J17" s="12">
        <v>7.8959999999999999</v>
      </c>
      <c r="K17" s="44" t="s">
        <v>732</v>
      </c>
      <c r="L17" s="9" t="str">
        <f t="shared" si="3"/>
        <v>Yes</v>
      </c>
    </row>
    <row r="18" spans="1:12" x14ac:dyDescent="0.2">
      <c r="A18" s="4" t="s">
        <v>990</v>
      </c>
      <c r="B18" s="34" t="s">
        <v>217</v>
      </c>
      <c r="C18" s="35">
        <v>2642</v>
      </c>
      <c r="D18" s="43" t="str">
        <f t="shared" si="0"/>
        <v>N/A</v>
      </c>
      <c r="E18" s="35">
        <v>3800</v>
      </c>
      <c r="F18" s="43" t="str">
        <f t="shared" si="1"/>
        <v>N/A</v>
      </c>
      <c r="G18" s="35">
        <v>3730</v>
      </c>
      <c r="H18" s="43" t="str">
        <f t="shared" si="2"/>
        <v>N/A</v>
      </c>
      <c r="I18" s="12">
        <v>43.83</v>
      </c>
      <c r="J18" s="12">
        <v>-1.84</v>
      </c>
      <c r="K18" s="44" t="s">
        <v>732</v>
      </c>
      <c r="L18" s="9" t="str">
        <f t="shared" si="3"/>
        <v>Yes</v>
      </c>
    </row>
    <row r="19" spans="1:12" x14ac:dyDescent="0.2">
      <c r="A19" s="4" t="s">
        <v>991</v>
      </c>
      <c r="B19" s="34" t="s">
        <v>217</v>
      </c>
      <c r="C19" s="35">
        <v>1048</v>
      </c>
      <c r="D19" s="43" t="str">
        <f t="shared" si="0"/>
        <v>N/A</v>
      </c>
      <c r="E19" s="35">
        <v>515</v>
      </c>
      <c r="F19" s="43" t="str">
        <f t="shared" si="1"/>
        <v>N/A</v>
      </c>
      <c r="G19" s="35">
        <v>467</v>
      </c>
      <c r="H19" s="43" t="str">
        <f t="shared" si="2"/>
        <v>N/A</v>
      </c>
      <c r="I19" s="12">
        <v>-50.9</v>
      </c>
      <c r="J19" s="12">
        <v>-9.32</v>
      </c>
      <c r="K19" s="44" t="s">
        <v>732</v>
      </c>
      <c r="L19" s="9" t="str">
        <f t="shared" si="3"/>
        <v>Yes</v>
      </c>
    </row>
    <row r="20" spans="1:12" x14ac:dyDescent="0.2">
      <c r="A20" s="4" t="s">
        <v>992</v>
      </c>
      <c r="B20" s="34" t="s">
        <v>217</v>
      </c>
      <c r="C20" s="35">
        <v>16426</v>
      </c>
      <c r="D20" s="43" t="str">
        <f t="shared" si="0"/>
        <v>N/A</v>
      </c>
      <c r="E20" s="35">
        <v>17407</v>
      </c>
      <c r="F20" s="43" t="str">
        <f t="shared" si="1"/>
        <v>N/A</v>
      </c>
      <c r="G20" s="35">
        <v>15069</v>
      </c>
      <c r="H20" s="43" t="str">
        <f t="shared" si="2"/>
        <v>N/A</v>
      </c>
      <c r="I20" s="12">
        <v>5.9720000000000004</v>
      </c>
      <c r="J20" s="12">
        <v>-13.4</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84629</v>
      </c>
      <c r="D22" s="43" t="str">
        <f t="shared" si="0"/>
        <v>N/A</v>
      </c>
      <c r="E22" s="35">
        <v>75786</v>
      </c>
      <c r="F22" s="43" t="str">
        <f t="shared" si="1"/>
        <v>N/A</v>
      </c>
      <c r="G22" s="35">
        <v>70296</v>
      </c>
      <c r="H22" s="43" t="str">
        <f t="shared" si="2"/>
        <v>N/A</v>
      </c>
      <c r="I22" s="12">
        <v>-10.4</v>
      </c>
      <c r="J22" s="12">
        <v>-7.24</v>
      </c>
      <c r="K22" s="44" t="s">
        <v>732</v>
      </c>
      <c r="L22" s="9" t="str">
        <f t="shared" si="3"/>
        <v>Yes</v>
      </c>
    </row>
    <row r="23" spans="1:12" x14ac:dyDescent="0.2">
      <c r="A23" s="4" t="s">
        <v>994</v>
      </c>
      <c r="B23" s="34" t="s">
        <v>217</v>
      </c>
      <c r="C23" s="35">
        <v>12712</v>
      </c>
      <c r="D23" s="43" t="str">
        <f t="shared" si="0"/>
        <v>N/A</v>
      </c>
      <c r="E23" s="35">
        <v>10548</v>
      </c>
      <c r="F23" s="43" t="str">
        <f t="shared" si="1"/>
        <v>N/A</v>
      </c>
      <c r="G23" s="35">
        <v>9995</v>
      </c>
      <c r="H23" s="43" t="str">
        <f t="shared" si="2"/>
        <v>N/A</v>
      </c>
      <c r="I23" s="12">
        <v>-17</v>
      </c>
      <c r="J23" s="12">
        <v>-5.24</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90</v>
      </c>
      <c r="D25" s="43" t="str">
        <f t="shared" si="0"/>
        <v>N/A</v>
      </c>
      <c r="E25" s="35">
        <v>151</v>
      </c>
      <c r="F25" s="43" t="str">
        <f t="shared" si="1"/>
        <v>N/A</v>
      </c>
      <c r="G25" s="35">
        <v>96</v>
      </c>
      <c r="H25" s="43" t="str">
        <f t="shared" si="2"/>
        <v>N/A</v>
      </c>
      <c r="I25" s="12">
        <v>67.78</v>
      </c>
      <c r="J25" s="12">
        <v>-36.4</v>
      </c>
      <c r="K25" s="44" t="s">
        <v>732</v>
      </c>
      <c r="L25" s="9" t="str">
        <f t="shared" si="3"/>
        <v>No</v>
      </c>
    </row>
    <row r="26" spans="1:12" x14ac:dyDescent="0.2">
      <c r="A26" s="4" t="s">
        <v>997</v>
      </c>
      <c r="B26" s="34" t="s">
        <v>217</v>
      </c>
      <c r="C26" s="35">
        <v>32804</v>
      </c>
      <c r="D26" s="43" t="str">
        <f t="shared" si="0"/>
        <v>N/A</v>
      </c>
      <c r="E26" s="35">
        <v>29765</v>
      </c>
      <c r="F26" s="43" t="str">
        <f t="shared" si="1"/>
        <v>N/A</v>
      </c>
      <c r="G26" s="35">
        <v>27475</v>
      </c>
      <c r="H26" s="43" t="str">
        <f t="shared" si="2"/>
        <v>N/A</v>
      </c>
      <c r="I26" s="12">
        <v>-9.26</v>
      </c>
      <c r="J26" s="12">
        <v>-7.69</v>
      </c>
      <c r="K26" s="44" t="s">
        <v>732</v>
      </c>
      <c r="L26" s="9" t="str">
        <f t="shared" si="3"/>
        <v>Yes</v>
      </c>
    </row>
    <row r="27" spans="1:12" x14ac:dyDescent="0.2">
      <c r="A27" s="4" t="s">
        <v>998</v>
      </c>
      <c r="B27" s="34" t="s">
        <v>217</v>
      </c>
      <c r="C27" s="35">
        <v>6441</v>
      </c>
      <c r="D27" s="43" t="str">
        <f t="shared" si="0"/>
        <v>N/A</v>
      </c>
      <c r="E27" s="35">
        <v>5971</v>
      </c>
      <c r="F27" s="43" t="str">
        <f t="shared" si="1"/>
        <v>N/A</v>
      </c>
      <c r="G27" s="35">
        <v>5716</v>
      </c>
      <c r="H27" s="43" t="str">
        <f t="shared" si="2"/>
        <v>N/A</v>
      </c>
      <c r="I27" s="12">
        <v>-7.3</v>
      </c>
      <c r="J27" s="12">
        <v>-4.2699999999999996</v>
      </c>
      <c r="K27" s="44" t="s">
        <v>732</v>
      </c>
      <c r="L27" s="9" t="str">
        <f t="shared" si="3"/>
        <v>Yes</v>
      </c>
    </row>
    <row r="28" spans="1:12" x14ac:dyDescent="0.2">
      <c r="A28" s="57" t="s">
        <v>999</v>
      </c>
      <c r="B28" s="34" t="s">
        <v>217</v>
      </c>
      <c r="C28" s="35">
        <v>32582</v>
      </c>
      <c r="D28" s="43" t="str">
        <f t="shared" si="0"/>
        <v>N/A</v>
      </c>
      <c r="E28" s="35">
        <v>29351</v>
      </c>
      <c r="F28" s="43" t="str">
        <f t="shared" si="1"/>
        <v>N/A</v>
      </c>
      <c r="G28" s="35">
        <v>27014</v>
      </c>
      <c r="H28" s="43" t="str">
        <f t="shared" si="2"/>
        <v>N/A</v>
      </c>
      <c r="I28" s="12">
        <v>-9.92</v>
      </c>
      <c r="J28" s="12">
        <v>-7.96</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36041</v>
      </c>
      <c r="D30" s="43" t="str">
        <f t="shared" si="0"/>
        <v>N/A</v>
      </c>
      <c r="E30" s="35">
        <v>34125</v>
      </c>
      <c r="F30" s="43" t="str">
        <f t="shared" si="1"/>
        <v>N/A</v>
      </c>
      <c r="G30" s="35">
        <v>32257</v>
      </c>
      <c r="H30" s="43" t="str">
        <f t="shared" si="2"/>
        <v>N/A</v>
      </c>
      <c r="I30" s="12">
        <v>-5.32</v>
      </c>
      <c r="J30" s="12">
        <v>-5.47</v>
      </c>
      <c r="K30" s="44" t="s">
        <v>732</v>
      </c>
      <c r="L30" s="9" t="str">
        <f t="shared" si="3"/>
        <v>Yes</v>
      </c>
    </row>
    <row r="31" spans="1:12" x14ac:dyDescent="0.2">
      <c r="A31" s="45" t="s">
        <v>1001</v>
      </c>
      <c r="B31" s="34" t="s">
        <v>217</v>
      </c>
      <c r="C31" s="35">
        <v>17926</v>
      </c>
      <c r="D31" s="43" t="str">
        <f t="shared" si="0"/>
        <v>N/A</v>
      </c>
      <c r="E31" s="35">
        <v>17916</v>
      </c>
      <c r="F31" s="43" t="str">
        <f t="shared" si="1"/>
        <v>N/A</v>
      </c>
      <c r="G31" s="35">
        <v>16532</v>
      </c>
      <c r="H31" s="43" t="str">
        <f t="shared" si="2"/>
        <v>N/A</v>
      </c>
      <c r="I31" s="12">
        <v>-5.6000000000000001E-2</v>
      </c>
      <c r="J31" s="12">
        <v>-7.72</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11</v>
      </c>
      <c r="D33" s="43" t="str">
        <f t="shared" si="0"/>
        <v>N/A</v>
      </c>
      <c r="E33" s="35">
        <v>14</v>
      </c>
      <c r="F33" s="43" t="str">
        <f t="shared" si="1"/>
        <v>N/A</v>
      </c>
      <c r="G33" s="35">
        <v>16</v>
      </c>
      <c r="H33" s="43" t="str">
        <f t="shared" si="2"/>
        <v>N/A</v>
      </c>
      <c r="I33" s="12">
        <v>55.56</v>
      </c>
      <c r="J33" s="12">
        <v>14.29</v>
      </c>
      <c r="K33" s="44" t="s">
        <v>732</v>
      </c>
      <c r="L33" s="9" t="str">
        <f t="shared" si="3"/>
        <v>Yes</v>
      </c>
    </row>
    <row r="34" spans="1:12" x14ac:dyDescent="0.2">
      <c r="A34" s="45" t="s">
        <v>1004</v>
      </c>
      <c r="B34" s="34" t="s">
        <v>217</v>
      </c>
      <c r="C34" s="35">
        <v>17524</v>
      </c>
      <c r="D34" s="43" t="str">
        <f t="shared" si="0"/>
        <v>N/A</v>
      </c>
      <c r="E34" s="35">
        <v>15678</v>
      </c>
      <c r="F34" s="43" t="str">
        <f t="shared" si="1"/>
        <v>N/A</v>
      </c>
      <c r="G34" s="35">
        <v>15177</v>
      </c>
      <c r="H34" s="43" t="str">
        <f t="shared" si="2"/>
        <v>N/A</v>
      </c>
      <c r="I34" s="12">
        <v>-10.5</v>
      </c>
      <c r="J34" s="12">
        <v>-3.2</v>
      </c>
      <c r="K34" s="44" t="s">
        <v>732</v>
      </c>
      <c r="L34" s="9" t="str">
        <f t="shared" si="3"/>
        <v>Yes</v>
      </c>
    </row>
    <row r="35" spans="1:12" x14ac:dyDescent="0.2">
      <c r="A35" s="45" t="s">
        <v>1005</v>
      </c>
      <c r="B35" s="34" t="s">
        <v>217</v>
      </c>
      <c r="C35" s="35">
        <v>582</v>
      </c>
      <c r="D35" s="43" t="str">
        <f t="shared" si="0"/>
        <v>N/A</v>
      </c>
      <c r="E35" s="35">
        <v>517</v>
      </c>
      <c r="F35" s="43" t="str">
        <f t="shared" si="1"/>
        <v>N/A</v>
      </c>
      <c r="G35" s="35">
        <v>532</v>
      </c>
      <c r="H35" s="43" t="str">
        <f t="shared" si="2"/>
        <v>N/A</v>
      </c>
      <c r="I35" s="12">
        <v>-11.2</v>
      </c>
      <c r="J35" s="12">
        <v>2.9009999999999998</v>
      </c>
      <c r="K35" s="44" t="s">
        <v>732</v>
      </c>
      <c r="L35" s="9" t="str">
        <f t="shared" si="3"/>
        <v>Yes</v>
      </c>
    </row>
    <row r="36" spans="1:12" x14ac:dyDescent="0.2">
      <c r="A36" s="45" t="s">
        <v>1006</v>
      </c>
      <c r="B36" s="34" t="s">
        <v>217</v>
      </c>
      <c r="C36" s="35">
        <v>0</v>
      </c>
      <c r="D36" s="43" t="str">
        <f t="shared" si="0"/>
        <v>N/A</v>
      </c>
      <c r="E36" s="35">
        <v>0</v>
      </c>
      <c r="F36" s="43" t="str">
        <f t="shared" si="1"/>
        <v>N/A</v>
      </c>
      <c r="G36" s="35">
        <v>0</v>
      </c>
      <c r="H36" s="43" t="str">
        <f t="shared" si="2"/>
        <v>N/A</v>
      </c>
      <c r="I36" s="12" t="s">
        <v>1743</v>
      </c>
      <c r="J36" s="12" t="s">
        <v>1743</v>
      </c>
      <c r="K36" s="44" t="s">
        <v>732</v>
      </c>
      <c r="L36" s="9" t="str">
        <f t="shared" si="3"/>
        <v>N/A</v>
      </c>
    </row>
    <row r="37" spans="1:12" x14ac:dyDescent="0.2">
      <c r="A37" s="45" t="s">
        <v>122</v>
      </c>
      <c r="B37" s="34" t="s">
        <v>217</v>
      </c>
      <c r="C37" s="35">
        <v>4617</v>
      </c>
      <c r="D37" s="43" t="str">
        <f t="shared" si="0"/>
        <v>N/A</v>
      </c>
      <c r="E37" s="35">
        <v>2252</v>
      </c>
      <c r="F37" s="43" t="str">
        <f t="shared" si="1"/>
        <v>N/A</v>
      </c>
      <c r="G37" s="35">
        <v>2646</v>
      </c>
      <c r="H37" s="43" t="str">
        <f t="shared" si="2"/>
        <v>N/A</v>
      </c>
      <c r="I37" s="12">
        <v>-51.2</v>
      </c>
      <c r="J37" s="12">
        <v>17.5</v>
      </c>
      <c r="K37" s="44" t="s">
        <v>732</v>
      </c>
      <c r="L37" s="9" t="str">
        <f t="shared" si="3"/>
        <v>Yes</v>
      </c>
    </row>
    <row r="38" spans="1:12" x14ac:dyDescent="0.2">
      <c r="A38" s="45" t="s">
        <v>84</v>
      </c>
      <c r="B38" s="34" t="s">
        <v>217</v>
      </c>
      <c r="C38" s="46">
        <v>2038426122</v>
      </c>
      <c r="D38" s="43" t="str">
        <f t="shared" si="0"/>
        <v>N/A</v>
      </c>
      <c r="E38" s="46">
        <v>2151703004</v>
      </c>
      <c r="F38" s="43" t="str">
        <f t="shared" si="1"/>
        <v>N/A</v>
      </c>
      <c r="G38" s="46">
        <v>2232913810</v>
      </c>
      <c r="H38" s="43" t="str">
        <f t="shared" si="2"/>
        <v>N/A</v>
      </c>
      <c r="I38" s="12">
        <v>5.5570000000000004</v>
      </c>
      <c r="J38" s="12">
        <v>3.774</v>
      </c>
      <c r="K38" s="44" t="s">
        <v>732</v>
      </c>
      <c r="L38" s="9" t="str">
        <f t="shared" si="3"/>
        <v>Yes</v>
      </c>
    </row>
    <row r="39" spans="1:12" x14ac:dyDescent="0.2">
      <c r="A39" s="45" t="s">
        <v>1288</v>
      </c>
      <c r="B39" s="34" t="s">
        <v>217</v>
      </c>
      <c r="C39" s="46">
        <v>7124.8479453</v>
      </c>
      <c r="D39" s="43" t="str">
        <f t="shared" si="0"/>
        <v>N/A</v>
      </c>
      <c r="E39" s="46">
        <v>7621.0720701999999</v>
      </c>
      <c r="F39" s="43" t="str">
        <f t="shared" si="1"/>
        <v>N/A</v>
      </c>
      <c r="G39" s="46">
        <v>7845.5212746999996</v>
      </c>
      <c r="H39" s="43" t="str">
        <f t="shared" si="2"/>
        <v>N/A</v>
      </c>
      <c r="I39" s="12">
        <v>6.9649999999999999</v>
      </c>
      <c r="J39" s="12">
        <v>2.9449999999999998</v>
      </c>
      <c r="K39" s="44" t="s">
        <v>732</v>
      </c>
      <c r="L39" s="9" t="str">
        <f t="shared" si="3"/>
        <v>Yes</v>
      </c>
    </row>
    <row r="40" spans="1:12" x14ac:dyDescent="0.2">
      <c r="A40" s="45" t="s">
        <v>1289</v>
      </c>
      <c r="B40" s="34" t="s">
        <v>217</v>
      </c>
      <c r="C40" s="46">
        <v>9391.7644440999993</v>
      </c>
      <c r="D40" s="43" t="str">
        <f>IF($B40="N/A","N/A",IF(C40&gt;10,"No",IF(C40&lt;-10,"No","Yes")))</f>
        <v>N/A</v>
      </c>
      <c r="E40" s="46">
        <v>9844.8175071999995</v>
      </c>
      <c r="F40" s="43" t="str">
        <f>IF($B40="N/A","N/A",IF(E40&gt;10,"No",IF(E40&lt;-10,"No","Yes")))</f>
        <v>N/A</v>
      </c>
      <c r="G40" s="46">
        <v>9964.6284875000001</v>
      </c>
      <c r="H40" s="43" t="str">
        <f>IF($B40="N/A","N/A",IF(G40&gt;10,"No",IF(G40&lt;-10,"No","Yes")))</f>
        <v>N/A</v>
      </c>
      <c r="I40" s="12">
        <v>4.8239999999999998</v>
      </c>
      <c r="J40" s="12">
        <v>1.2170000000000001</v>
      </c>
      <c r="K40" s="44" t="s">
        <v>732</v>
      </c>
      <c r="L40" s="9" t="str">
        <f>IF(J40="Div by 0", "N/A", IF(K40="N/A","N/A", IF(J40&gt;VALUE(MID(K40,1,2)), "No", IF(J40&lt;-1*VALUE(MID(K40,1,2)), "No", "Yes"))))</f>
        <v>Yes</v>
      </c>
    </row>
    <row r="41" spans="1:12" x14ac:dyDescent="0.2">
      <c r="A41" s="45" t="s">
        <v>107</v>
      </c>
      <c r="B41" s="34" t="s">
        <v>217</v>
      </c>
      <c r="C41" s="46">
        <v>24461052</v>
      </c>
      <c r="D41" s="43" t="str">
        <f t="shared" ref="D41:D44" si="4">IF($B41="N/A","N/A",IF(C41&gt;10,"No",IF(C41&lt;-10,"No","Yes")))</f>
        <v>N/A</v>
      </c>
      <c r="E41" s="46">
        <v>26022287</v>
      </c>
      <c r="F41" s="43" t="str">
        <f t="shared" ref="F41:F44" si="5">IF($B41="N/A","N/A",IF(E41&gt;10,"No",IF(E41&lt;-10,"No","Yes")))</f>
        <v>N/A</v>
      </c>
      <c r="G41" s="46">
        <v>24300012</v>
      </c>
      <c r="H41" s="43" t="str">
        <f t="shared" ref="H41:H44" si="6">IF($B41="N/A","N/A",IF(G41&gt;10,"No",IF(G41&lt;-10,"No","Yes")))</f>
        <v>N/A</v>
      </c>
      <c r="I41" s="12">
        <v>6.383</v>
      </c>
      <c r="J41" s="12">
        <v>-6.62</v>
      </c>
      <c r="K41" s="44" t="s">
        <v>732</v>
      </c>
      <c r="L41" s="9" t="str">
        <f t="shared" ref="L41:L43" si="7">IF(J41="Div by 0", "N/A", IF(K41="N/A","N/A", IF(J41&gt;VALUE(MID(K41,1,2)), "No", IF(J41&lt;-1*VALUE(MID(K41,1,2)), "No", "Yes"))))</f>
        <v>Yes</v>
      </c>
    </row>
    <row r="42" spans="1:12" x14ac:dyDescent="0.2">
      <c r="A42" s="45" t="s">
        <v>162</v>
      </c>
      <c r="B42" s="47" t="s">
        <v>221</v>
      </c>
      <c r="C42" s="1">
        <v>671</v>
      </c>
      <c r="D42" s="43" t="str">
        <f>IF($B42="N/A","N/A",IF(C42&gt;0,"No",IF(C42&lt;0,"No","Yes")))</f>
        <v>No</v>
      </c>
      <c r="E42" s="1">
        <v>257</v>
      </c>
      <c r="F42" s="43" t="str">
        <f>IF($B42="N/A","N/A",IF(E42&gt;0,"No",IF(E42&lt;0,"No","Yes")))</f>
        <v>No</v>
      </c>
      <c r="G42" s="1">
        <v>2509</v>
      </c>
      <c r="H42" s="43" t="str">
        <f>IF($B42="N/A","N/A",IF(G42&gt;0,"No",IF(G42&lt;0,"No","Yes")))</f>
        <v>No</v>
      </c>
      <c r="I42" s="12">
        <v>-61.7</v>
      </c>
      <c r="J42" s="12">
        <v>876.3</v>
      </c>
      <c r="K42" s="44" t="s">
        <v>732</v>
      </c>
      <c r="L42" s="9" t="str">
        <f t="shared" si="7"/>
        <v>No</v>
      </c>
    </row>
    <row r="43" spans="1:12" x14ac:dyDescent="0.2">
      <c r="A43" s="45" t="s">
        <v>160</v>
      </c>
      <c r="B43" s="34" t="s">
        <v>217</v>
      </c>
      <c r="C43" s="46">
        <v>480630</v>
      </c>
      <c r="D43" s="43" t="str">
        <f t="shared" si="4"/>
        <v>N/A</v>
      </c>
      <c r="E43" s="46">
        <v>269462</v>
      </c>
      <c r="F43" s="43" t="str">
        <f t="shared" si="5"/>
        <v>N/A</v>
      </c>
      <c r="G43" s="46">
        <v>1277965</v>
      </c>
      <c r="H43" s="43" t="str">
        <f t="shared" si="6"/>
        <v>N/A</v>
      </c>
      <c r="I43" s="12">
        <v>-43.9</v>
      </c>
      <c r="J43" s="12">
        <v>374.3</v>
      </c>
      <c r="K43" s="44" t="s">
        <v>732</v>
      </c>
      <c r="L43" s="9" t="str">
        <f t="shared" si="7"/>
        <v>No</v>
      </c>
    </row>
    <row r="44" spans="1:12" x14ac:dyDescent="0.2">
      <c r="A44" s="45" t="s">
        <v>1290</v>
      </c>
      <c r="B44" s="34" t="s">
        <v>217</v>
      </c>
      <c r="C44" s="46">
        <v>716.28912072000003</v>
      </c>
      <c r="D44" s="43" t="str">
        <f t="shared" si="4"/>
        <v>N/A</v>
      </c>
      <c r="E44" s="46">
        <v>1048.4902724000001</v>
      </c>
      <c r="F44" s="43" t="str">
        <f t="shared" si="5"/>
        <v>N/A</v>
      </c>
      <c r="G44" s="46">
        <v>509.35233161000002</v>
      </c>
      <c r="H44" s="43" t="str">
        <f t="shared" si="6"/>
        <v>N/A</v>
      </c>
      <c r="I44" s="12">
        <v>46.38</v>
      </c>
      <c r="J44" s="12">
        <v>-51.4</v>
      </c>
      <c r="K44" s="44" t="s">
        <v>732</v>
      </c>
      <c r="L44" s="9" t="str">
        <f>IF(J44="Div by 0", "N/A", IF(OR(J44="N/A",K44="N/A"),"N/A", IF(J44&gt;VALUE(MID(K44,1,2)), "No", IF(J44&lt;-1*VALUE(MID(K44,1,2)), "No", "Yes"))))</f>
        <v>No</v>
      </c>
    </row>
    <row r="45" spans="1:12" x14ac:dyDescent="0.2">
      <c r="A45" s="45" t="s">
        <v>1291</v>
      </c>
      <c r="B45" s="34" t="s">
        <v>217</v>
      </c>
      <c r="C45" s="46">
        <v>7036.8829496999997</v>
      </c>
      <c r="D45" s="43" t="str">
        <f t="shared" ref="D45:D71" si="8">IF($B45="N/A","N/A",IF(C45&gt;10,"No",IF(C45&lt;-10,"No","Yes")))</f>
        <v>N/A</v>
      </c>
      <c r="E45" s="46">
        <v>10677.553545999999</v>
      </c>
      <c r="F45" s="43" t="str">
        <f t="shared" ref="F45:F71" si="9">IF($B45="N/A","N/A",IF(E45&gt;10,"No",IF(E45&lt;-10,"No","Yes")))</f>
        <v>N/A</v>
      </c>
      <c r="G45" s="46">
        <v>9800.6914111999995</v>
      </c>
      <c r="H45" s="43" t="str">
        <f t="shared" ref="H45:H71" si="10">IF($B45="N/A","N/A",IF(G45&gt;10,"No",IF(G45&lt;-10,"No","Yes")))</f>
        <v>N/A</v>
      </c>
      <c r="I45" s="12">
        <v>51.74</v>
      </c>
      <c r="J45" s="12">
        <v>-8.2100000000000009</v>
      </c>
      <c r="K45" s="44" t="s">
        <v>732</v>
      </c>
      <c r="L45" s="9" t="str">
        <f t="shared" ref="L45:L71" si="11">IF(J45="Div by 0", "N/A", IF(K45="N/A","N/A", IF(J45&gt;VALUE(MID(K45,1,2)), "No", IF(J45&lt;-1*VALUE(MID(K45,1,2)), "No", "Yes"))))</f>
        <v>Yes</v>
      </c>
    </row>
    <row r="46" spans="1:12" x14ac:dyDescent="0.2">
      <c r="A46" s="45" t="s">
        <v>1292</v>
      </c>
      <c r="B46" s="34" t="s">
        <v>217</v>
      </c>
      <c r="C46" s="46">
        <v>5936.4456630000004</v>
      </c>
      <c r="D46" s="43" t="str">
        <f t="shared" si="8"/>
        <v>N/A</v>
      </c>
      <c r="E46" s="46">
        <v>7279.3748489</v>
      </c>
      <c r="F46" s="43" t="str">
        <f t="shared" si="9"/>
        <v>N/A</v>
      </c>
      <c r="G46" s="46">
        <v>7565.6765068000004</v>
      </c>
      <c r="H46" s="43" t="str">
        <f t="shared" si="10"/>
        <v>N/A</v>
      </c>
      <c r="I46" s="12">
        <v>22.62</v>
      </c>
      <c r="J46" s="12">
        <v>3.9329999999999998</v>
      </c>
      <c r="K46" s="44" t="s">
        <v>732</v>
      </c>
      <c r="L46" s="9" t="str">
        <f t="shared" si="11"/>
        <v>Yes</v>
      </c>
    </row>
    <row r="47" spans="1:12" x14ac:dyDescent="0.2">
      <c r="A47" s="45" t="s">
        <v>1293</v>
      </c>
      <c r="B47" s="34" t="s">
        <v>217</v>
      </c>
      <c r="C47" s="46">
        <v>5476.3651732999997</v>
      </c>
      <c r="D47" s="43" t="str">
        <f t="shared" si="8"/>
        <v>N/A</v>
      </c>
      <c r="E47" s="46">
        <v>5953.1816930000005</v>
      </c>
      <c r="F47" s="43" t="str">
        <f t="shared" si="9"/>
        <v>N/A</v>
      </c>
      <c r="G47" s="46">
        <v>5856.6981727000002</v>
      </c>
      <c r="H47" s="43" t="str">
        <f t="shared" si="10"/>
        <v>N/A</v>
      </c>
      <c r="I47" s="12">
        <v>8.7070000000000007</v>
      </c>
      <c r="J47" s="12">
        <v>-1.62</v>
      </c>
      <c r="K47" s="44" t="s">
        <v>732</v>
      </c>
      <c r="L47" s="9" t="str">
        <f t="shared" si="11"/>
        <v>Yes</v>
      </c>
    </row>
    <row r="48" spans="1:12" x14ac:dyDescent="0.2">
      <c r="A48" s="45" t="s">
        <v>1294</v>
      </c>
      <c r="B48" s="34" t="s">
        <v>217</v>
      </c>
      <c r="C48" s="46">
        <v>158.56104446000001</v>
      </c>
      <c r="D48" s="43" t="str">
        <f t="shared" si="8"/>
        <v>N/A</v>
      </c>
      <c r="E48" s="46">
        <v>20452.181818000001</v>
      </c>
      <c r="F48" s="43" t="str">
        <f t="shared" si="9"/>
        <v>N/A</v>
      </c>
      <c r="G48" s="46">
        <v>5949.3928570999997</v>
      </c>
      <c r="H48" s="43" t="str">
        <f t="shared" si="10"/>
        <v>N/A</v>
      </c>
      <c r="I48" s="12">
        <v>12799</v>
      </c>
      <c r="J48" s="12">
        <v>-70.900000000000006</v>
      </c>
      <c r="K48" s="44" t="s">
        <v>732</v>
      </c>
      <c r="L48" s="9" t="str">
        <f t="shared" si="11"/>
        <v>No</v>
      </c>
    </row>
    <row r="49" spans="1:12" x14ac:dyDescent="0.2">
      <c r="A49" s="45" t="s">
        <v>1295</v>
      </c>
      <c r="B49" s="34" t="s">
        <v>217</v>
      </c>
      <c r="C49" s="46">
        <v>15373.332896</v>
      </c>
      <c r="D49" s="43" t="str">
        <f t="shared" si="8"/>
        <v>N/A</v>
      </c>
      <c r="E49" s="46">
        <v>18670.923932000002</v>
      </c>
      <c r="F49" s="43" t="str">
        <f t="shared" si="9"/>
        <v>N/A</v>
      </c>
      <c r="G49" s="46">
        <v>15188.460171000001</v>
      </c>
      <c r="H49" s="43" t="str">
        <f t="shared" si="10"/>
        <v>N/A</v>
      </c>
      <c r="I49" s="12">
        <v>21.45</v>
      </c>
      <c r="J49" s="12">
        <v>-18.7</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11181.763038999999</v>
      </c>
      <c r="D51" s="43" t="str">
        <f t="shared" si="8"/>
        <v>N/A</v>
      </c>
      <c r="E51" s="46">
        <v>11366.553379000001</v>
      </c>
      <c r="F51" s="43" t="str">
        <f t="shared" si="9"/>
        <v>N/A</v>
      </c>
      <c r="G51" s="46">
        <v>11270.384497999999</v>
      </c>
      <c r="H51" s="43" t="str">
        <f t="shared" si="10"/>
        <v>N/A</v>
      </c>
      <c r="I51" s="12">
        <v>1.653</v>
      </c>
      <c r="J51" s="12">
        <v>-0.84599999999999997</v>
      </c>
      <c r="K51" s="44" t="s">
        <v>732</v>
      </c>
      <c r="L51" s="9" t="str">
        <f t="shared" si="11"/>
        <v>Yes</v>
      </c>
    </row>
    <row r="52" spans="1:12" x14ac:dyDescent="0.2">
      <c r="A52" s="45" t="s">
        <v>1298</v>
      </c>
      <c r="B52" s="34" t="s">
        <v>217</v>
      </c>
      <c r="C52" s="46">
        <v>11280.391935</v>
      </c>
      <c r="D52" s="43" t="str">
        <f t="shared" si="8"/>
        <v>N/A</v>
      </c>
      <c r="E52" s="46">
        <v>11372.764128999999</v>
      </c>
      <c r="F52" s="43" t="str">
        <f t="shared" si="9"/>
        <v>N/A</v>
      </c>
      <c r="G52" s="46">
        <v>11187.276013000001</v>
      </c>
      <c r="H52" s="43" t="str">
        <f t="shared" si="10"/>
        <v>N/A</v>
      </c>
      <c r="I52" s="12">
        <v>0.81889999999999996</v>
      </c>
      <c r="J52" s="12">
        <v>-1.63</v>
      </c>
      <c r="K52" s="44" t="s">
        <v>732</v>
      </c>
      <c r="L52" s="9" t="str">
        <f t="shared" si="11"/>
        <v>Yes</v>
      </c>
    </row>
    <row r="53" spans="1:12" x14ac:dyDescent="0.2">
      <c r="A53" s="45" t="s">
        <v>1299</v>
      </c>
      <c r="B53" s="34" t="s">
        <v>217</v>
      </c>
      <c r="C53" s="46">
        <v>17589.482588999999</v>
      </c>
      <c r="D53" s="43" t="str">
        <f t="shared" si="8"/>
        <v>N/A</v>
      </c>
      <c r="E53" s="46">
        <v>17127.707105000001</v>
      </c>
      <c r="F53" s="43" t="str">
        <f t="shared" si="9"/>
        <v>N/A</v>
      </c>
      <c r="G53" s="46">
        <v>16792.598123</v>
      </c>
      <c r="H53" s="43" t="str">
        <f t="shared" si="10"/>
        <v>N/A</v>
      </c>
      <c r="I53" s="12">
        <v>-2.63</v>
      </c>
      <c r="J53" s="12">
        <v>-1.96</v>
      </c>
      <c r="K53" s="44" t="s">
        <v>732</v>
      </c>
      <c r="L53" s="9" t="str">
        <f t="shared" si="11"/>
        <v>Yes</v>
      </c>
    </row>
    <row r="54" spans="1:12" x14ac:dyDescent="0.2">
      <c r="A54" s="45" t="s">
        <v>1300</v>
      </c>
      <c r="B54" s="34" t="s">
        <v>217</v>
      </c>
      <c r="C54" s="46">
        <v>2024.0019084</v>
      </c>
      <c r="D54" s="43" t="str">
        <f t="shared" si="8"/>
        <v>N/A</v>
      </c>
      <c r="E54" s="46">
        <v>4479.8388349999996</v>
      </c>
      <c r="F54" s="43" t="str">
        <f t="shared" si="9"/>
        <v>N/A</v>
      </c>
      <c r="G54" s="46">
        <v>5774.0535331999999</v>
      </c>
      <c r="H54" s="43" t="str">
        <f t="shared" si="10"/>
        <v>N/A</v>
      </c>
      <c r="I54" s="12">
        <v>121.3</v>
      </c>
      <c r="J54" s="12">
        <v>28.89</v>
      </c>
      <c r="K54" s="44" t="s">
        <v>732</v>
      </c>
      <c r="L54" s="9" t="str">
        <f t="shared" si="11"/>
        <v>Yes</v>
      </c>
    </row>
    <row r="55" spans="1:12" x14ac:dyDescent="0.2">
      <c r="A55" s="45" t="s">
        <v>1301</v>
      </c>
      <c r="B55" s="34" t="s">
        <v>217</v>
      </c>
      <c r="C55" s="46">
        <v>9893.6498234999999</v>
      </c>
      <c r="D55" s="43" t="str">
        <f t="shared" si="8"/>
        <v>N/A</v>
      </c>
      <c r="E55" s="46">
        <v>10260.097777000001</v>
      </c>
      <c r="F55" s="43" t="str">
        <f t="shared" si="9"/>
        <v>N/A</v>
      </c>
      <c r="G55" s="46">
        <v>10949.873116999999</v>
      </c>
      <c r="H55" s="43" t="str">
        <f t="shared" si="10"/>
        <v>N/A</v>
      </c>
      <c r="I55" s="12">
        <v>3.7040000000000002</v>
      </c>
      <c r="J55" s="12">
        <v>6.7229999999999999</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2181.5245365000001</v>
      </c>
      <c r="D57" s="43" t="str">
        <f t="shared" si="8"/>
        <v>N/A</v>
      </c>
      <c r="E57" s="46">
        <v>2223.6480615999999</v>
      </c>
      <c r="F57" s="43" t="str">
        <f t="shared" si="9"/>
        <v>N/A</v>
      </c>
      <c r="G57" s="46">
        <v>2311.1780044000002</v>
      </c>
      <c r="H57" s="43" t="str">
        <f t="shared" si="10"/>
        <v>N/A</v>
      </c>
      <c r="I57" s="12">
        <v>1.931</v>
      </c>
      <c r="J57" s="12">
        <v>3.9359999999999999</v>
      </c>
      <c r="K57" s="44" t="s">
        <v>732</v>
      </c>
      <c r="L57" s="9" t="str">
        <f t="shared" si="11"/>
        <v>Yes</v>
      </c>
    </row>
    <row r="58" spans="1:12" x14ac:dyDescent="0.2">
      <c r="A58" s="45" t="s">
        <v>1304</v>
      </c>
      <c r="B58" s="34" t="s">
        <v>217</v>
      </c>
      <c r="C58" s="46">
        <v>388.81364065000002</v>
      </c>
      <c r="D58" s="43" t="str">
        <f t="shared" si="8"/>
        <v>N/A</v>
      </c>
      <c r="E58" s="46">
        <v>475.06920743000001</v>
      </c>
      <c r="F58" s="43" t="str">
        <f t="shared" si="9"/>
        <v>N/A</v>
      </c>
      <c r="G58" s="46">
        <v>565.43631816000004</v>
      </c>
      <c r="H58" s="43" t="str">
        <f t="shared" si="10"/>
        <v>N/A</v>
      </c>
      <c r="I58" s="12">
        <v>22.18</v>
      </c>
      <c r="J58" s="12">
        <v>19.02</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v>5721.2888888999996</v>
      </c>
      <c r="D60" s="43" t="str">
        <f t="shared" si="8"/>
        <v>N/A</v>
      </c>
      <c r="E60" s="46">
        <v>7266.1986754999998</v>
      </c>
      <c r="F60" s="43" t="str">
        <f t="shared" si="9"/>
        <v>N/A</v>
      </c>
      <c r="G60" s="46">
        <v>4869.7916667</v>
      </c>
      <c r="H60" s="43" t="str">
        <f t="shared" si="10"/>
        <v>N/A</v>
      </c>
      <c r="I60" s="12">
        <v>27</v>
      </c>
      <c r="J60" s="12">
        <v>-33</v>
      </c>
      <c r="K60" s="44" t="s">
        <v>732</v>
      </c>
      <c r="L60" s="9" t="str">
        <f t="shared" si="11"/>
        <v>No</v>
      </c>
    </row>
    <row r="61" spans="1:12" x14ac:dyDescent="0.2">
      <c r="A61" s="3" t="s">
        <v>1307</v>
      </c>
      <c r="B61" s="34" t="s">
        <v>217</v>
      </c>
      <c r="C61" s="46">
        <v>551.13553224999998</v>
      </c>
      <c r="D61" s="43" t="str">
        <f t="shared" si="8"/>
        <v>N/A</v>
      </c>
      <c r="E61" s="46">
        <v>614.94369226000003</v>
      </c>
      <c r="F61" s="43" t="str">
        <f t="shared" si="9"/>
        <v>N/A</v>
      </c>
      <c r="G61" s="46">
        <v>693.41961782999999</v>
      </c>
      <c r="H61" s="43" t="str">
        <f t="shared" si="10"/>
        <v>N/A</v>
      </c>
      <c r="I61" s="12">
        <v>11.58</v>
      </c>
      <c r="J61" s="12">
        <v>12.76</v>
      </c>
      <c r="K61" s="44" t="s">
        <v>732</v>
      </c>
      <c r="L61" s="9" t="str">
        <f t="shared" si="11"/>
        <v>Yes</v>
      </c>
    </row>
    <row r="62" spans="1:12" x14ac:dyDescent="0.2">
      <c r="A62" s="3" t="s">
        <v>1308</v>
      </c>
      <c r="B62" s="34" t="s">
        <v>217</v>
      </c>
      <c r="C62" s="46">
        <v>2848.5474304999998</v>
      </c>
      <c r="D62" s="43" t="str">
        <f t="shared" si="8"/>
        <v>N/A</v>
      </c>
      <c r="E62" s="46">
        <v>2685.5841568000001</v>
      </c>
      <c r="F62" s="43" t="str">
        <f t="shared" si="9"/>
        <v>N/A</v>
      </c>
      <c r="G62" s="46">
        <v>2831.0104968999999</v>
      </c>
      <c r="H62" s="43" t="str">
        <f t="shared" si="10"/>
        <v>N/A</v>
      </c>
      <c r="I62" s="12">
        <v>-5.72</v>
      </c>
      <c r="J62" s="12">
        <v>5.415</v>
      </c>
      <c r="K62" s="44" t="s">
        <v>732</v>
      </c>
      <c r="L62" s="9" t="str">
        <f t="shared" si="11"/>
        <v>Yes</v>
      </c>
    </row>
    <row r="63" spans="1:12" x14ac:dyDescent="0.2">
      <c r="A63" s="3" t="s">
        <v>1309</v>
      </c>
      <c r="B63" s="34" t="s">
        <v>217</v>
      </c>
      <c r="C63" s="46">
        <v>4380.8170461999998</v>
      </c>
      <c r="D63" s="43" t="str">
        <f t="shared" si="8"/>
        <v>N/A</v>
      </c>
      <c r="E63" s="46">
        <v>4363.5223330999997</v>
      </c>
      <c r="F63" s="43" t="str">
        <f t="shared" si="9"/>
        <v>N/A</v>
      </c>
      <c r="G63" s="46">
        <v>4483.3705855999997</v>
      </c>
      <c r="H63" s="43" t="str">
        <f t="shared" si="10"/>
        <v>N/A</v>
      </c>
      <c r="I63" s="12">
        <v>-0.39500000000000002</v>
      </c>
      <c r="J63" s="12">
        <v>2.7469999999999999</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700.37723703999995</v>
      </c>
      <c r="D65" s="43" t="str">
        <f t="shared" si="8"/>
        <v>N/A</v>
      </c>
      <c r="E65" s="46">
        <v>753.21412453999994</v>
      </c>
      <c r="F65" s="43" t="str">
        <f t="shared" si="9"/>
        <v>N/A</v>
      </c>
      <c r="G65" s="46">
        <v>756.29255665000005</v>
      </c>
      <c r="H65" s="43" t="str">
        <f t="shared" si="10"/>
        <v>N/A</v>
      </c>
      <c r="I65" s="12">
        <v>7.5439999999999996</v>
      </c>
      <c r="J65" s="12">
        <v>0.40870000000000001</v>
      </c>
      <c r="K65" s="44" t="s">
        <v>732</v>
      </c>
      <c r="L65" s="9" t="str">
        <f t="shared" si="11"/>
        <v>Yes</v>
      </c>
    </row>
    <row r="66" spans="1:12" x14ac:dyDescent="0.2">
      <c r="A66" s="3" t="s">
        <v>1312</v>
      </c>
      <c r="B66" s="34" t="s">
        <v>217</v>
      </c>
      <c r="C66" s="46">
        <v>575.57352448999995</v>
      </c>
      <c r="D66" s="43" t="str">
        <f t="shared" si="8"/>
        <v>N/A</v>
      </c>
      <c r="E66" s="46">
        <v>646.76216789</v>
      </c>
      <c r="F66" s="43" t="str">
        <f t="shared" si="9"/>
        <v>N/A</v>
      </c>
      <c r="G66" s="46">
        <v>639.23965641999996</v>
      </c>
      <c r="H66" s="43" t="str">
        <f t="shared" si="10"/>
        <v>N/A</v>
      </c>
      <c r="I66" s="12">
        <v>12.37</v>
      </c>
      <c r="J66" s="12">
        <v>-1.1599999999999999</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v>2997.3333333</v>
      </c>
      <c r="D68" s="43" t="str">
        <f t="shared" si="8"/>
        <v>N/A</v>
      </c>
      <c r="E68" s="46">
        <v>3326.6428571000001</v>
      </c>
      <c r="F68" s="43" t="str">
        <f t="shared" si="9"/>
        <v>N/A</v>
      </c>
      <c r="G68" s="46">
        <v>3328.875</v>
      </c>
      <c r="H68" s="43" t="str">
        <f t="shared" si="10"/>
        <v>N/A</v>
      </c>
      <c r="I68" s="12">
        <v>10.99</v>
      </c>
      <c r="J68" s="12">
        <v>6.7100000000000007E-2</v>
      </c>
      <c r="K68" s="44" t="s">
        <v>732</v>
      </c>
      <c r="L68" s="9" t="str">
        <f t="shared" si="11"/>
        <v>Yes</v>
      </c>
    </row>
    <row r="69" spans="1:12" x14ac:dyDescent="0.2">
      <c r="A69" s="2" t="s">
        <v>1315</v>
      </c>
      <c r="B69" s="34" t="s">
        <v>217</v>
      </c>
      <c r="C69" s="46">
        <v>841.61121890000004</v>
      </c>
      <c r="D69" s="43" t="str">
        <f t="shared" si="8"/>
        <v>N/A</v>
      </c>
      <c r="E69" s="46">
        <v>882.87970403999998</v>
      </c>
      <c r="F69" s="43" t="str">
        <f t="shared" si="9"/>
        <v>N/A</v>
      </c>
      <c r="G69" s="46">
        <v>897.33168609999996</v>
      </c>
      <c r="H69" s="43" t="str">
        <f t="shared" si="10"/>
        <v>N/A</v>
      </c>
      <c r="I69" s="12">
        <v>4.9039999999999999</v>
      </c>
      <c r="J69" s="12">
        <v>1.637</v>
      </c>
      <c r="K69" s="44" t="s">
        <v>732</v>
      </c>
      <c r="L69" s="9" t="str">
        <f t="shared" si="11"/>
        <v>Yes</v>
      </c>
    </row>
    <row r="70" spans="1:12" x14ac:dyDescent="0.2">
      <c r="A70" s="45" t="s">
        <v>1316</v>
      </c>
      <c r="B70" s="34" t="s">
        <v>217</v>
      </c>
      <c r="C70" s="46">
        <v>256.34707903999998</v>
      </c>
      <c r="D70" s="43" t="str">
        <f t="shared" si="8"/>
        <v>N/A</v>
      </c>
      <c r="E70" s="46">
        <v>440.38684719999998</v>
      </c>
      <c r="F70" s="43" t="str">
        <f t="shared" si="9"/>
        <v>N/A</v>
      </c>
      <c r="G70" s="46">
        <v>292.77067669000002</v>
      </c>
      <c r="H70" s="43" t="str">
        <f t="shared" si="10"/>
        <v>N/A</v>
      </c>
      <c r="I70" s="12">
        <v>71.790000000000006</v>
      </c>
      <c r="J70" s="12">
        <v>-33.5</v>
      </c>
      <c r="K70" s="44" t="s">
        <v>732</v>
      </c>
      <c r="L70" s="9" t="str">
        <f t="shared" si="11"/>
        <v>No</v>
      </c>
    </row>
    <row r="71" spans="1:12" x14ac:dyDescent="0.2">
      <c r="A71" s="45" t="s">
        <v>1317</v>
      </c>
      <c r="B71" s="34" t="s">
        <v>217</v>
      </c>
      <c r="C71" s="46" t="s">
        <v>1743</v>
      </c>
      <c r="D71" s="43" t="str">
        <f t="shared" si="8"/>
        <v>N/A</v>
      </c>
      <c r="E71" s="46" t="s">
        <v>1743</v>
      </c>
      <c r="F71" s="43" t="str">
        <f t="shared" si="9"/>
        <v>N/A</v>
      </c>
      <c r="G71" s="46" t="s">
        <v>1743</v>
      </c>
      <c r="H71" s="43" t="str">
        <f t="shared" si="10"/>
        <v>N/A</v>
      </c>
      <c r="I71" s="12" t="s">
        <v>1743</v>
      </c>
      <c r="J71" s="12" t="s">
        <v>1743</v>
      </c>
      <c r="K71" s="44" t="s">
        <v>732</v>
      </c>
      <c r="L71" s="9" t="str">
        <f t="shared" si="11"/>
        <v>N/A</v>
      </c>
    </row>
    <row r="72" spans="1:12" x14ac:dyDescent="0.2">
      <c r="A72" s="45" t="s">
        <v>1625</v>
      </c>
      <c r="B72" s="34" t="s">
        <v>217</v>
      </c>
      <c r="C72" s="46">
        <v>560201428</v>
      </c>
      <c r="D72" s="43" t="str">
        <f t="shared" ref="D72:D135" si="12">IF($B72="N/A","N/A",IF(C72&gt;10,"No",IF(C72&lt;-10,"No","Yes")))</f>
        <v>N/A</v>
      </c>
      <c r="E72" s="46">
        <v>591264896</v>
      </c>
      <c r="F72" s="43" t="str">
        <f t="shared" ref="F72:F135" si="13">IF($B72="N/A","N/A",IF(E72&gt;10,"No",IF(E72&lt;-10,"No","Yes")))</f>
        <v>N/A</v>
      </c>
      <c r="G72" s="46">
        <v>610044162</v>
      </c>
      <c r="H72" s="43" t="str">
        <f t="shared" ref="H72:H135" si="14">IF($B72="N/A","N/A",IF(G72&gt;10,"No",IF(G72&lt;-10,"No","Yes")))</f>
        <v>N/A</v>
      </c>
      <c r="I72" s="12">
        <v>5.5449999999999999</v>
      </c>
      <c r="J72" s="12">
        <v>3.1760000000000002</v>
      </c>
      <c r="K72" s="44" t="s">
        <v>732</v>
      </c>
      <c r="L72" s="9" t="str">
        <f t="shared" ref="L72:L132" si="15">IF(J72="Div by 0", "N/A", IF(K72="N/A","N/A", IF(J72&gt;VALUE(MID(K72,1,2)), "No", IF(J72&lt;-1*VALUE(MID(K72,1,2)), "No", "Yes"))))</f>
        <v>Yes</v>
      </c>
    </row>
    <row r="73" spans="1:12" x14ac:dyDescent="0.2">
      <c r="A73" s="45" t="s">
        <v>1626</v>
      </c>
      <c r="B73" s="34" t="s">
        <v>217</v>
      </c>
      <c r="C73" s="35">
        <v>34911</v>
      </c>
      <c r="D73" s="43" t="str">
        <f t="shared" si="12"/>
        <v>N/A</v>
      </c>
      <c r="E73" s="35">
        <v>36752</v>
      </c>
      <c r="F73" s="43" t="str">
        <f t="shared" si="13"/>
        <v>N/A</v>
      </c>
      <c r="G73" s="35">
        <v>37224</v>
      </c>
      <c r="H73" s="43" t="str">
        <f t="shared" si="14"/>
        <v>N/A</v>
      </c>
      <c r="I73" s="12">
        <v>5.2729999999999997</v>
      </c>
      <c r="J73" s="12">
        <v>1.284</v>
      </c>
      <c r="K73" s="44" t="s">
        <v>732</v>
      </c>
      <c r="L73" s="9" t="str">
        <f t="shared" si="15"/>
        <v>Yes</v>
      </c>
    </row>
    <row r="74" spans="1:12" x14ac:dyDescent="0.2">
      <c r="A74" s="45" t="s">
        <v>1318</v>
      </c>
      <c r="B74" s="34" t="s">
        <v>217</v>
      </c>
      <c r="C74" s="46">
        <v>16046.559192999999</v>
      </c>
      <c r="D74" s="43" t="str">
        <f t="shared" si="12"/>
        <v>N/A</v>
      </c>
      <c r="E74" s="46">
        <v>16087.965172</v>
      </c>
      <c r="F74" s="43" t="str">
        <f t="shared" si="13"/>
        <v>N/A</v>
      </c>
      <c r="G74" s="46">
        <v>16388.463411000001</v>
      </c>
      <c r="H74" s="43" t="str">
        <f t="shared" si="14"/>
        <v>N/A</v>
      </c>
      <c r="I74" s="12">
        <v>0.25800000000000001</v>
      </c>
      <c r="J74" s="12">
        <v>1.8680000000000001</v>
      </c>
      <c r="K74" s="44" t="s">
        <v>732</v>
      </c>
      <c r="L74" s="9" t="str">
        <f t="shared" si="15"/>
        <v>Yes</v>
      </c>
    </row>
    <row r="75" spans="1:12" ht="25.5" x14ac:dyDescent="0.2">
      <c r="A75" s="45" t="s">
        <v>1319</v>
      </c>
      <c r="B75" s="34" t="s">
        <v>217</v>
      </c>
      <c r="C75" s="35">
        <v>11.057460399</v>
      </c>
      <c r="D75" s="43" t="str">
        <f t="shared" si="12"/>
        <v>N/A</v>
      </c>
      <c r="E75" s="35">
        <v>10.418997606</v>
      </c>
      <c r="F75" s="43" t="str">
        <f t="shared" si="13"/>
        <v>N/A</v>
      </c>
      <c r="G75" s="35">
        <v>10.107215775</v>
      </c>
      <c r="H75" s="43" t="str">
        <f t="shared" si="14"/>
        <v>N/A</v>
      </c>
      <c r="I75" s="12">
        <v>-5.77</v>
      </c>
      <c r="J75" s="12">
        <v>-2.99</v>
      </c>
      <c r="K75" s="44" t="s">
        <v>732</v>
      </c>
      <c r="L75" s="9" t="str">
        <f t="shared" si="15"/>
        <v>Yes</v>
      </c>
    </row>
    <row r="76" spans="1:12" ht="25.5" x14ac:dyDescent="0.2">
      <c r="A76" s="45" t="s">
        <v>548</v>
      </c>
      <c r="B76" s="34" t="s">
        <v>217</v>
      </c>
      <c r="C76" s="46">
        <v>0</v>
      </c>
      <c r="D76" s="43" t="str">
        <f t="shared" si="12"/>
        <v>N/A</v>
      </c>
      <c r="E76" s="46">
        <v>0</v>
      </c>
      <c r="F76" s="43" t="str">
        <f t="shared" si="13"/>
        <v>N/A</v>
      </c>
      <c r="G76" s="46">
        <v>0</v>
      </c>
      <c r="H76" s="43" t="str">
        <f t="shared" si="14"/>
        <v>N/A</v>
      </c>
      <c r="I76" s="12" t="s">
        <v>1743</v>
      </c>
      <c r="J76" s="12" t="s">
        <v>1743</v>
      </c>
      <c r="K76" s="44" t="s">
        <v>732</v>
      </c>
      <c r="L76" s="9" t="str">
        <f t="shared" si="15"/>
        <v>N/A</v>
      </c>
    </row>
    <row r="77" spans="1:12" x14ac:dyDescent="0.2">
      <c r="A77" s="45" t="s">
        <v>549</v>
      </c>
      <c r="B77" s="34" t="s">
        <v>217</v>
      </c>
      <c r="C77" s="35">
        <v>0</v>
      </c>
      <c r="D77" s="43" t="str">
        <f t="shared" si="12"/>
        <v>N/A</v>
      </c>
      <c r="E77" s="35">
        <v>0</v>
      </c>
      <c r="F77" s="43" t="str">
        <f t="shared" si="13"/>
        <v>N/A</v>
      </c>
      <c r="G77" s="35">
        <v>0</v>
      </c>
      <c r="H77" s="43" t="str">
        <f t="shared" si="14"/>
        <v>N/A</v>
      </c>
      <c r="I77" s="12" t="s">
        <v>1743</v>
      </c>
      <c r="J77" s="12" t="s">
        <v>1743</v>
      </c>
      <c r="K77" s="44" t="s">
        <v>732</v>
      </c>
      <c r="L77" s="9" t="str">
        <f t="shared" si="15"/>
        <v>N/A</v>
      </c>
    </row>
    <row r="78" spans="1:12" x14ac:dyDescent="0.2">
      <c r="A78" s="45" t="s">
        <v>1320</v>
      </c>
      <c r="B78" s="34" t="s">
        <v>217</v>
      </c>
      <c r="C78" s="46" t="s">
        <v>1743</v>
      </c>
      <c r="D78" s="43" t="str">
        <f t="shared" si="12"/>
        <v>N/A</v>
      </c>
      <c r="E78" s="46" t="s">
        <v>1743</v>
      </c>
      <c r="F78" s="43" t="str">
        <f t="shared" si="13"/>
        <v>N/A</v>
      </c>
      <c r="G78" s="46" t="s">
        <v>1743</v>
      </c>
      <c r="H78" s="43" t="str">
        <f t="shared" si="14"/>
        <v>N/A</v>
      </c>
      <c r="I78" s="12" t="s">
        <v>1743</v>
      </c>
      <c r="J78" s="12" t="s">
        <v>1743</v>
      </c>
      <c r="K78" s="44" t="s">
        <v>732</v>
      </c>
      <c r="L78" s="9" t="str">
        <f t="shared" si="15"/>
        <v>N/A</v>
      </c>
    </row>
    <row r="79" spans="1:12" ht="25.5" x14ac:dyDescent="0.2">
      <c r="A79" s="45" t="s">
        <v>550</v>
      </c>
      <c r="B79" s="34" t="s">
        <v>217</v>
      </c>
      <c r="C79" s="46">
        <v>0</v>
      </c>
      <c r="D79" s="43" t="str">
        <f t="shared" si="12"/>
        <v>N/A</v>
      </c>
      <c r="E79" s="46">
        <v>0</v>
      </c>
      <c r="F79" s="43" t="str">
        <f t="shared" si="13"/>
        <v>N/A</v>
      </c>
      <c r="G79" s="46">
        <v>0</v>
      </c>
      <c r="H79" s="43" t="str">
        <f t="shared" si="14"/>
        <v>N/A</v>
      </c>
      <c r="I79" s="12" t="s">
        <v>1743</v>
      </c>
      <c r="J79" s="12" t="s">
        <v>1743</v>
      </c>
      <c r="K79" s="44" t="s">
        <v>732</v>
      </c>
      <c r="L79" s="9" t="str">
        <f t="shared" si="15"/>
        <v>N/A</v>
      </c>
    </row>
    <row r="80" spans="1:12" x14ac:dyDescent="0.2">
      <c r="A80" s="45" t="s">
        <v>551</v>
      </c>
      <c r="B80" s="34" t="s">
        <v>217</v>
      </c>
      <c r="C80" s="35">
        <v>0</v>
      </c>
      <c r="D80" s="43" t="str">
        <f t="shared" si="12"/>
        <v>N/A</v>
      </c>
      <c r="E80" s="35">
        <v>0</v>
      </c>
      <c r="F80" s="43" t="str">
        <f t="shared" si="13"/>
        <v>N/A</v>
      </c>
      <c r="G80" s="35">
        <v>0</v>
      </c>
      <c r="H80" s="43" t="str">
        <f t="shared" si="14"/>
        <v>N/A</v>
      </c>
      <c r="I80" s="12" t="s">
        <v>1743</v>
      </c>
      <c r="J80" s="12" t="s">
        <v>1743</v>
      </c>
      <c r="K80" s="44" t="s">
        <v>732</v>
      </c>
      <c r="L80" s="9" t="str">
        <f t="shared" si="15"/>
        <v>N/A</v>
      </c>
    </row>
    <row r="81" spans="1:12" ht="25.5" x14ac:dyDescent="0.2">
      <c r="A81" s="45" t="s">
        <v>1321</v>
      </c>
      <c r="B81" s="34" t="s">
        <v>217</v>
      </c>
      <c r="C81" s="46" t="s">
        <v>1743</v>
      </c>
      <c r="D81" s="43" t="str">
        <f t="shared" si="12"/>
        <v>N/A</v>
      </c>
      <c r="E81" s="46" t="s">
        <v>1743</v>
      </c>
      <c r="F81" s="43" t="str">
        <f t="shared" si="13"/>
        <v>N/A</v>
      </c>
      <c r="G81" s="46" t="s">
        <v>1743</v>
      </c>
      <c r="H81" s="43" t="str">
        <f t="shared" si="14"/>
        <v>N/A</v>
      </c>
      <c r="I81" s="12" t="s">
        <v>1743</v>
      </c>
      <c r="J81" s="12" t="s">
        <v>1743</v>
      </c>
      <c r="K81" s="44" t="s">
        <v>732</v>
      </c>
      <c r="L81" s="9" t="str">
        <f t="shared" si="15"/>
        <v>N/A</v>
      </c>
    </row>
    <row r="82" spans="1:12" ht="25.5" x14ac:dyDescent="0.2">
      <c r="A82" s="45" t="s">
        <v>552</v>
      </c>
      <c r="B82" s="34" t="s">
        <v>217</v>
      </c>
      <c r="C82" s="46">
        <v>75231550</v>
      </c>
      <c r="D82" s="43" t="str">
        <f t="shared" si="12"/>
        <v>N/A</v>
      </c>
      <c r="E82" s="46">
        <v>57760359</v>
      </c>
      <c r="F82" s="43" t="str">
        <f t="shared" si="13"/>
        <v>N/A</v>
      </c>
      <c r="G82" s="46">
        <v>48454063</v>
      </c>
      <c r="H82" s="43" t="str">
        <f t="shared" si="14"/>
        <v>N/A</v>
      </c>
      <c r="I82" s="12">
        <v>-23.2</v>
      </c>
      <c r="J82" s="12">
        <v>-16.100000000000001</v>
      </c>
      <c r="K82" s="44" t="s">
        <v>732</v>
      </c>
      <c r="L82" s="9" t="str">
        <f t="shared" si="15"/>
        <v>Yes</v>
      </c>
    </row>
    <row r="83" spans="1:12" x14ac:dyDescent="0.2">
      <c r="A83" s="45" t="s">
        <v>553</v>
      </c>
      <c r="B83" s="34" t="s">
        <v>217</v>
      </c>
      <c r="C83" s="35">
        <v>930</v>
      </c>
      <c r="D83" s="43" t="str">
        <f t="shared" si="12"/>
        <v>N/A</v>
      </c>
      <c r="E83" s="35">
        <v>896</v>
      </c>
      <c r="F83" s="43" t="str">
        <f t="shared" si="13"/>
        <v>N/A</v>
      </c>
      <c r="G83" s="35">
        <v>839</v>
      </c>
      <c r="H83" s="43" t="str">
        <f t="shared" si="14"/>
        <v>N/A</v>
      </c>
      <c r="I83" s="12">
        <v>-3.66</v>
      </c>
      <c r="J83" s="12">
        <v>-6.36</v>
      </c>
      <c r="K83" s="44" t="s">
        <v>732</v>
      </c>
      <c r="L83" s="9" t="str">
        <f t="shared" si="15"/>
        <v>Yes</v>
      </c>
    </row>
    <row r="84" spans="1:12" x14ac:dyDescent="0.2">
      <c r="A84" s="45" t="s">
        <v>1322</v>
      </c>
      <c r="B84" s="34" t="s">
        <v>217</v>
      </c>
      <c r="C84" s="46">
        <v>80894.139785000007</v>
      </c>
      <c r="D84" s="43" t="str">
        <f t="shared" si="12"/>
        <v>N/A</v>
      </c>
      <c r="E84" s="46">
        <v>64464.686384000001</v>
      </c>
      <c r="F84" s="43" t="str">
        <f t="shared" si="13"/>
        <v>N/A</v>
      </c>
      <c r="G84" s="46">
        <v>57752.160905999997</v>
      </c>
      <c r="H84" s="43" t="str">
        <f t="shared" si="14"/>
        <v>N/A</v>
      </c>
      <c r="I84" s="12">
        <v>-20.3</v>
      </c>
      <c r="J84" s="12">
        <v>-10.4</v>
      </c>
      <c r="K84" s="44" t="s">
        <v>732</v>
      </c>
      <c r="L84" s="9" t="str">
        <f t="shared" si="15"/>
        <v>Yes</v>
      </c>
    </row>
    <row r="85" spans="1:12" x14ac:dyDescent="0.2">
      <c r="A85" s="45" t="s">
        <v>554</v>
      </c>
      <c r="B85" s="34" t="s">
        <v>217</v>
      </c>
      <c r="C85" s="46">
        <v>116083293</v>
      </c>
      <c r="D85" s="43" t="str">
        <f t="shared" si="12"/>
        <v>N/A</v>
      </c>
      <c r="E85" s="46">
        <v>108224329</v>
      </c>
      <c r="F85" s="43" t="str">
        <f t="shared" si="13"/>
        <v>N/A</v>
      </c>
      <c r="G85" s="46">
        <v>111339986</v>
      </c>
      <c r="H85" s="43" t="str">
        <f t="shared" si="14"/>
        <v>N/A</v>
      </c>
      <c r="I85" s="12">
        <v>-6.77</v>
      </c>
      <c r="J85" s="12">
        <v>2.879</v>
      </c>
      <c r="K85" s="44" t="s">
        <v>732</v>
      </c>
      <c r="L85" s="9" t="str">
        <f t="shared" si="15"/>
        <v>Yes</v>
      </c>
    </row>
    <row r="86" spans="1:12" x14ac:dyDescent="0.2">
      <c r="A86" s="45" t="s">
        <v>555</v>
      </c>
      <c r="B86" s="34" t="s">
        <v>217</v>
      </c>
      <c r="C86" s="35">
        <v>3535</v>
      </c>
      <c r="D86" s="43" t="str">
        <f t="shared" si="12"/>
        <v>N/A</v>
      </c>
      <c r="E86" s="35">
        <v>3550</v>
      </c>
      <c r="F86" s="43" t="str">
        <f t="shared" si="13"/>
        <v>N/A</v>
      </c>
      <c r="G86" s="35">
        <v>3551</v>
      </c>
      <c r="H86" s="43" t="str">
        <f t="shared" si="14"/>
        <v>N/A</v>
      </c>
      <c r="I86" s="12">
        <v>0.42430000000000001</v>
      </c>
      <c r="J86" s="12">
        <v>2.8199999999999999E-2</v>
      </c>
      <c r="K86" s="44" t="s">
        <v>732</v>
      </c>
      <c r="L86" s="9" t="str">
        <f t="shared" si="15"/>
        <v>Yes</v>
      </c>
    </row>
    <row r="87" spans="1:12" x14ac:dyDescent="0.2">
      <c r="A87" s="45" t="s">
        <v>1323</v>
      </c>
      <c r="B87" s="34" t="s">
        <v>217</v>
      </c>
      <c r="C87" s="46">
        <v>32838.272419000001</v>
      </c>
      <c r="D87" s="43" t="str">
        <f t="shared" si="12"/>
        <v>N/A</v>
      </c>
      <c r="E87" s="46">
        <v>30485.726479000001</v>
      </c>
      <c r="F87" s="43" t="str">
        <f t="shared" si="13"/>
        <v>N/A</v>
      </c>
      <c r="G87" s="46">
        <v>31354.544072000001</v>
      </c>
      <c r="H87" s="43" t="str">
        <f t="shared" si="14"/>
        <v>N/A</v>
      </c>
      <c r="I87" s="12">
        <v>-7.16</v>
      </c>
      <c r="J87" s="12">
        <v>2.85</v>
      </c>
      <c r="K87" s="44" t="s">
        <v>732</v>
      </c>
      <c r="L87" s="9" t="str">
        <f t="shared" si="15"/>
        <v>Yes</v>
      </c>
    </row>
    <row r="88" spans="1:12" ht="25.5" x14ac:dyDescent="0.2">
      <c r="A88" s="45" t="s">
        <v>556</v>
      </c>
      <c r="B88" s="34" t="s">
        <v>217</v>
      </c>
      <c r="C88" s="46">
        <v>142617638</v>
      </c>
      <c r="D88" s="43" t="str">
        <f t="shared" si="12"/>
        <v>N/A</v>
      </c>
      <c r="E88" s="46">
        <v>153296048</v>
      </c>
      <c r="F88" s="43" t="str">
        <f t="shared" si="13"/>
        <v>N/A</v>
      </c>
      <c r="G88" s="46">
        <v>156865896</v>
      </c>
      <c r="H88" s="43" t="str">
        <f t="shared" si="14"/>
        <v>N/A</v>
      </c>
      <c r="I88" s="12">
        <v>7.4870000000000001</v>
      </c>
      <c r="J88" s="12">
        <v>2.3290000000000002</v>
      </c>
      <c r="K88" s="44" t="s">
        <v>732</v>
      </c>
      <c r="L88" s="9" t="str">
        <f t="shared" si="15"/>
        <v>Yes</v>
      </c>
    </row>
    <row r="89" spans="1:12" x14ac:dyDescent="0.2">
      <c r="A89" s="45" t="s">
        <v>557</v>
      </c>
      <c r="B89" s="34" t="s">
        <v>217</v>
      </c>
      <c r="C89" s="35">
        <v>167668</v>
      </c>
      <c r="D89" s="43" t="str">
        <f t="shared" si="12"/>
        <v>N/A</v>
      </c>
      <c r="E89" s="35">
        <v>171576</v>
      </c>
      <c r="F89" s="43" t="str">
        <f t="shared" si="13"/>
        <v>N/A</v>
      </c>
      <c r="G89" s="35">
        <v>174270</v>
      </c>
      <c r="H89" s="43" t="str">
        <f t="shared" si="14"/>
        <v>N/A</v>
      </c>
      <c r="I89" s="12">
        <v>2.331</v>
      </c>
      <c r="J89" s="12">
        <v>1.57</v>
      </c>
      <c r="K89" s="44" t="s">
        <v>732</v>
      </c>
      <c r="L89" s="9" t="str">
        <f t="shared" si="15"/>
        <v>Yes</v>
      </c>
    </row>
    <row r="90" spans="1:12" x14ac:dyDescent="0.2">
      <c r="A90" s="45" t="s">
        <v>1324</v>
      </c>
      <c r="B90" s="34" t="s">
        <v>217</v>
      </c>
      <c r="C90" s="46">
        <v>850.59545052999999</v>
      </c>
      <c r="D90" s="43" t="str">
        <f t="shared" si="12"/>
        <v>N/A</v>
      </c>
      <c r="E90" s="46">
        <v>893.45857229000001</v>
      </c>
      <c r="F90" s="43" t="str">
        <f t="shared" si="13"/>
        <v>N/A</v>
      </c>
      <c r="G90" s="46">
        <v>900.13138233999996</v>
      </c>
      <c r="H90" s="43" t="str">
        <f t="shared" si="14"/>
        <v>N/A</v>
      </c>
      <c r="I90" s="12">
        <v>5.0389999999999997</v>
      </c>
      <c r="J90" s="12">
        <v>0.74690000000000001</v>
      </c>
      <c r="K90" s="44" t="s">
        <v>732</v>
      </c>
      <c r="L90" s="9" t="str">
        <f t="shared" si="15"/>
        <v>Yes</v>
      </c>
    </row>
    <row r="91" spans="1:12" x14ac:dyDescent="0.2">
      <c r="A91" s="45" t="s">
        <v>558</v>
      </c>
      <c r="B91" s="34" t="s">
        <v>217</v>
      </c>
      <c r="C91" s="46">
        <v>21352345</v>
      </c>
      <c r="D91" s="43" t="str">
        <f t="shared" si="12"/>
        <v>N/A</v>
      </c>
      <c r="E91" s="46">
        <v>22622450</v>
      </c>
      <c r="F91" s="43" t="str">
        <f t="shared" si="13"/>
        <v>N/A</v>
      </c>
      <c r="G91" s="46">
        <v>22555397</v>
      </c>
      <c r="H91" s="43" t="str">
        <f t="shared" si="14"/>
        <v>N/A</v>
      </c>
      <c r="I91" s="12">
        <v>5.9480000000000004</v>
      </c>
      <c r="J91" s="12">
        <v>-0.29599999999999999</v>
      </c>
      <c r="K91" s="44" t="s">
        <v>732</v>
      </c>
      <c r="L91" s="9" t="str">
        <f t="shared" si="15"/>
        <v>Yes</v>
      </c>
    </row>
    <row r="92" spans="1:12" x14ac:dyDescent="0.2">
      <c r="A92" s="45" t="s">
        <v>559</v>
      </c>
      <c r="B92" s="34" t="s">
        <v>217</v>
      </c>
      <c r="C92" s="35">
        <v>55421</v>
      </c>
      <c r="D92" s="43" t="str">
        <f t="shared" si="12"/>
        <v>N/A</v>
      </c>
      <c r="E92" s="35">
        <v>57765</v>
      </c>
      <c r="F92" s="43" t="str">
        <f t="shared" si="13"/>
        <v>N/A</v>
      </c>
      <c r="G92" s="35">
        <v>59530</v>
      </c>
      <c r="H92" s="43" t="str">
        <f t="shared" si="14"/>
        <v>N/A</v>
      </c>
      <c r="I92" s="12">
        <v>4.2290000000000001</v>
      </c>
      <c r="J92" s="12">
        <v>3.0550000000000002</v>
      </c>
      <c r="K92" s="44" t="s">
        <v>732</v>
      </c>
      <c r="L92" s="9" t="str">
        <f t="shared" si="15"/>
        <v>Yes</v>
      </c>
    </row>
    <row r="93" spans="1:12" x14ac:dyDescent="0.2">
      <c r="A93" s="45" t="s">
        <v>1325</v>
      </c>
      <c r="B93" s="34" t="s">
        <v>217</v>
      </c>
      <c r="C93" s="46">
        <v>385.27534688999998</v>
      </c>
      <c r="D93" s="43" t="str">
        <f t="shared" si="12"/>
        <v>N/A</v>
      </c>
      <c r="E93" s="46">
        <v>391.62901411000001</v>
      </c>
      <c r="F93" s="43" t="str">
        <f t="shared" si="13"/>
        <v>N/A</v>
      </c>
      <c r="G93" s="46">
        <v>378.89126491000002</v>
      </c>
      <c r="H93" s="43" t="str">
        <f t="shared" si="14"/>
        <v>N/A</v>
      </c>
      <c r="I93" s="12">
        <v>1.649</v>
      </c>
      <c r="J93" s="12">
        <v>-3.25</v>
      </c>
      <c r="K93" s="44" t="s">
        <v>732</v>
      </c>
      <c r="L93" s="9" t="str">
        <f t="shared" si="15"/>
        <v>Yes</v>
      </c>
    </row>
    <row r="94" spans="1:12" ht="25.5" x14ac:dyDescent="0.2">
      <c r="A94" s="45" t="s">
        <v>560</v>
      </c>
      <c r="B94" s="34" t="s">
        <v>217</v>
      </c>
      <c r="C94" s="46">
        <v>9393468</v>
      </c>
      <c r="D94" s="43" t="str">
        <f t="shared" si="12"/>
        <v>N/A</v>
      </c>
      <c r="E94" s="46">
        <v>10029870</v>
      </c>
      <c r="F94" s="43" t="str">
        <f t="shared" si="13"/>
        <v>N/A</v>
      </c>
      <c r="G94" s="46">
        <v>10726540</v>
      </c>
      <c r="H94" s="43" t="str">
        <f t="shared" si="14"/>
        <v>N/A</v>
      </c>
      <c r="I94" s="12">
        <v>6.7750000000000004</v>
      </c>
      <c r="J94" s="12">
        <v>6.9459999999999997</v>
      </c>
      <c r="K94" s="44" t="s">
        <v>732</v>
      </c>
      <c r="L94" s="9" t="str">
        <f t="shared" si="15"/>
        <v>Yes</v>
      </c>
    </row>
    <row r="95" spans="1:12" x14ac:dyDescent="0.2">
      <c r="A95" s="45" t="s">
        <v>561</v>
      </c>
      <c r="B95" s="34" t="s">
        <v>217</v>
      </c>
      <c r="C95" s="35">
        <v>52391</v>
      </c>
      <c r="D95" s="43" t="str">
        <f t="shared" si="12"/>
        <v>N/A</v>
      </c>
      <c r="E95" s="35">
        <v>57057</v>
      </c>
      <c r="F95" s="43" t="str">
        <f t="shared" si="13"/>
        <v>N/A</v>
      </c>
      <c r="G95" s="35">
        <v>60442</v>
      </c>
      <c r="H95" s="43" t="str">
        <f t="shared" si="14"/>
        <v>N/A</v>
      </c>
      <c r="I95" s="12">
        <v>8.9060000000000006</v>
      </c>
      <c r="J95" s="12">
        <v>5.9329999999999998</v>
      </c>
      <c r="K95" s="44" t="s">
        <v>732</v>
      </c>
      <c r="L95" s="9" t="str">
        <f t="shared" si="15"/>
        <v>Yes</v>
      </c>
    </row>
    <row r="96" spans="1:12" ht="25.5" x14ac:dyDescent="0.2">
      <c r="A96" s="45" t="s">
        <v>1326</v>
      </c>
      <c r="B96" s="34" t="s">
        <v>217</v>
      </c>
      <c r="C96" s="46">
        <v>179.29545150999999</v>
      </c>
      <c r="D96" s="43" t="str">
        <f t="shared" si="12"/>
        <v>N/A</v>
      </c>
      <c r="E96" s="46">
        <v>175.78684473000001</v>
      </c>
      <c r="F96" s="43" t="str">
        <f t="shared" si="13"/>
        <v>N/A</v>
      </c>
      <c r="G96" s="46">
        <v>177.46831673</v>
      </c>
      <c r="H96" s="43" t="str">
        <f t="shared" si="14"/>
        <v>N/A</v>
      </c>
      <c r="I96" s="12">
        <v>-1.96</v>
      </c>
      <c r="J96" s="12">
        <v>0.95650000000000002</v>
      </c>
      <c r="K96" s="44" t="s">
        <v>732</v>
      </c>
      <c r="L96" s="9" t="str">
        <f t="shared" si="15"/>
        <v>Yes</v>
      </c>
    </row>
    <row r="97" spans="1:12" ht="25.5" x14ac:dyDescent="0.2">
      <c r="A97" s="45" t="s">
        <v>562</v>
      </c>
      <c r="B97" s="34" t="s">
        <v>217</v>
      </c>
      <c r="C97" s="46">
        <v>67647328</v>
      </c>
      <c r="D97" s="43" t="str">
        <f t="shared" si="12"/>
        <v>N/A</v>
      </c>
      <c r="E97" s="46">
        <v>75634845</v>
      </c>
      <c r="F97" s="43" t="str">
        <f t="shared" si="13"/>
        <v>N/A</v>
      </c>
      <c r="G97" s="46">
        <v>101659687</v>
      </c>
      <c r="H97" s="43" t="str">
        <f t="shared" si="14"/>
        <v>N/A</v>
      </c>
      <c r="I97" s="12">
        <v>11.81</v>
      </c>
      <c r="J97" s="12">
        <v>34.409999999999997</v>
      </c>
      <c r="K97" s="44" t="s">
        <v>732</v>
      </c>
      <c r="L97" s="9" t="str">
        <f t="shared" si="15"/>
        <v>No</v>
      </c>
    </row>
    <row r="98" spans="1:12" x14ac:dyDescent="0.2">
      <c r="A98" s="45" t="s">
        <v>563</v>
      </c>
      <c r="B98" s="34" t="s">
        <v>217</v>
      </c>
      <c r="C98" s="35">
        <v>101906</v>
      </c>
      <c r="D98" s="43" t="str">
        <f t="shared" si="12"/>
        <v>N/A</v>
      </c>
      <c r="E98" s="35">
        <v>107802</v>
      </c>
      <c r="F98" s="43" t="str">
        <f t="shared" si="13"/>
        <v>N/A</v>
      </c>
      <c r="G98" s="35">
        <v>110368</v>
      </c>
      <c r="H98" s="43" t="str">
        <f t="shared" si="14"/>
        <v>N/A</v>
      </c>
      <c r="I98" s="12">
        <v>5.7859999999999996</v>
      </c>
      <c r="J98" s="12">
        <v>2.38</v>
      </c>
      <c r="K98" s="44" t="s">
        <v>732</v>
      </c>
      <c r="L98" s="9" t="str">
        <f t="shared" si="15"/>
        <v>Yes</v>
      </c>
    </row>
    <row r="99" spans="1:12" x14ac:dyDescent="0.2">
      <c r="A99" s="45" t="s">
        <v>1327</v>
      </c>
      <c r="B99" s="34" t="s">
        <v>217</v>
      </c>
      <c r="C99" s="46">
        <v>663.82085451</v>
      </c>
      <c r="D99" s="43" t="str">
        <f t="shared" si="12"/>
        <v>N/A</v>
      </c>
      <c r="E99" s="46">
        <v>701.60892191000005</v>
      </c>
      <c r="F99" s="43" t="str">
        <f t="shared" si="13"/>
        <v>N/A</v>
      </c>
      <c r="G99" s="46">
        <v>921.09748296999999</v>
      </c>
      <c r="H99" s="43" t="str">
        <f t="shared" si="14"/>
        <v>N/A</v>
      </c>
      <c r="I99" s="12">
        <v>5.6929999999999996</v>
      </c>
      <c r="J99" s="12">
        <v>31.28</v>
      </c>
      <c r="K99" s="44" t="s">
        <v>732</v>
      </c>
      <c r="L99" s="9" t="str">
        <f t="shared" si="15"/>
        <v>No</v>
      </c>
    </row>
    <row r="100" spans="1:12" x14ac:dyDescent="0.2">
      <c r="A100" s="45" t="s">
        <v>564</v>
      </c>
      <c r="B100" s="34" t="s">
        <v>217</v>
      </c>
      <c r="C100" s="46">
        <v>34408983</v>
      </c>
      <c r="D100" s="43" t="str">
        <f t="shared" si="12"/>
        <v>N/A</v>
      </c>
      <c r="E100" s="46">
        <v>37920127</v>
      </c>
      <c r="F100" s="43" t="str">
        <f t="shared" si="13"/>
        <v>N/A</v>
      </c>
      <c r="G100" s="46">
        <v>35459215</v>
      </c>
      <c r="H100" s="43" t="str">
        <f t="shared" si="14"/>
        <v>N/A</v>
      </c>
      <c r="I100" s="12">
        <v>10.199999999999999</v>
      </c>
      <c r="J100" s="12">
        <v>-6.49</v>
      </c>
      <c r="K100" s="44" t="s">
        <v>732</v>
      </c>
      <c r="L100" s="9" t="str">
        <f t="shared" si="15"/>
        <v>Yes</v>
      </c>
    </row>
    <row r="101" spans="1:12" x14ac:dyDescent="0.2">
      <c r="A101" s="45" t="s">
        <v>565</v>
      </c>
      <c r="B101" s="34" t="s">
        <v>217</v>
      </c>
      <c r="C101" s="35">
        <v>55656</v>
      </c>
      <c r="D101" s="43" t="str">
        <f t="shared" si="12"/>
        <v>N/A</v>
      </c>
      <c r="E101" s="35">
        <v>67020</v>
      </c>
      <c r="F101" s="43" t="str">
        <f t="shared" si="13"/>
        <v>N/A</v>
      </c>
      <c r="G101" s="35">
        <v>68720</v>
      </c>
      <c r="H101" s="43" t="str">
        <f t="shared" si="14"/>
        <v>N/A</v>
      </c>
      <c r="I101" s="12">
        <v>20.420000000000002</v>
      </c>
      <c r="J101" s="12">
        <v>2.5369999999999999</v>
      </c>
      <c r="K101" s="44" t="s">
        <v>732</v>
      </c>
      <c r="L101" s="9" t="str">
        <f t="shared" si="15"/>
        <v>Yes</v>
      </c>
    </row>
    <row r="102" spans="1:12" x14ac:dyDescent="0.2">
      <c r="A102" s="45" t="s">
        <v>1328</v>
      </c>
      <c r="B102" s="34" t="s">
        <v>217</v>
      </c>
      <c r="C102" s="46">
        <v>618.24390901000004</v>
      </c>
      <c r="D102" s="43" t="str">
        <f t="shared" si="12"/>
        <v>N/A</v>
      </c>
      <c r="E102" s="46">
        <v>565.80314830999998</v>
      </c>
      <c r="F102" s="43" t="str">
        <f t="shared" si="13"/>
        <v>N/A</v>
      </c>
      <c r="G102" s="46">
        <v>515.99556170000005</v>
      </c>
      <c r="H102" s="43" t="str">
        <f t="shared" si="14"/>
        <v>N/A</v>
      </c>
      <c r="I102" s="12">
        <v>-8.48</v>
      </c>
      <c r="J102" s="12">
        <v>-8.8000000000000007</v>
      </c>
      <c r="K102" s="44" t="s">
        <v>732</v>
      </c>
      <c r="L102" s="9" t="str">
        <f t="shared" si="15"/>
        <v>Yes</v>
      </c>
    </row>
    <row r="103" spans="1:12" ht="25.5" x14ac:dyDescent="0.2">
      <c r="A103" s="45" t="s">
        <v>566</v>
      </c>
      <c r="B103" s="34" t="s">
        <v>217</v>
      </c>
      <c r="C103" s="46">
        <v>4066127</v>
      </c>
      <c r="D103" s="43" t="str">
        <f t="shared" si="12"/>
        <v>N/A</v>
      </c>
      <c r="E103" s="46">
        <v>4566821</v>
      </c>
      <c r="F103" s="43" t="str">
        <f t="shared" si="13"/>
        <v>N/A</v>
      </c>
      <c r="G103" s="46">
        <v>4613823</v>
      </c>
      <c r="H103" s="43" t="str">
        <f t="shared" si="14"/>
        <v>N/A</v>
      </c>
      <c r="I103" s="12">
        <v>12.31</v>
      </c>
      <c r="J103" s="12">
        <v>1.0289999999999999</v>
      </c>
      <c r="K103" s="44" t="s">
        <v>732</v>
      </c>
      <c r="L103" s="9" t="str">
        <f t="shared" si="15"/>
        <v>Yes</v>
      </c>
    </row>
    <row r="104" spans="1:12" x14ac:dyDescent="0.2">
      <c r="A104" s="45" t="s">
        <v>567</v>
      </c>
      <c r="B104" s="34" t="s">
        <v>217</v>
      </c>
      <c r="C104" s="35">
        <v>4364</v>
      </c>
      <c r="D104" s="43" t="str">
        <f t="shared" si="12"/>
        <v>N/A</v>
      </c>
      <c r="E104" s="35">
        <v>5001</v>
      </c>
      <c r="F104" s="43" t="str">
        <f t="shared" si="13"/>
        <v>N/A</v>
      </c>
      <c r="G104" s="35">
        <v>5257</v>
      </c>
      <c r="H104" s="43" t="str">
        <f t="shared" si="14"/>
        <v>N/A</v>
      </c>
      <c r="I104" s="12">
        <v>14.6</v>
      </c>
      <c r="J104" s="12">
        <v>5.1189999999999998</v>
      </c>
      <c r="K104" s="44" t="s">
        <v>732</v>
      </c>
      <c r="L104" s="9" t="str">
        <f t="shared" si="15"/>
        <v>Yes</v>
      </c>
    </row>
    <row r="105" spans="1:12" ht="25.5" x14ac:dyDescent="0.2">
      <c r="A105" s="45" t="s">
        <v>1329</v>
      </c>
      <c r="B105" s="34" t="s">
        <v>217</v>
      </c>
      <c r="C105" s="46">
        <v>931.74312556999996</v>
      </c>
      <c r="D105" s="43" t="str">
        <f t="shared" si="12"/>
        <v>N/A</v>
      </c>
      <c r="E105" s="46">
        <v>913.18156368999996</v>
      </c>
      <c r="F105" s="43" t="str">
        <f t="shared" si="13"/>
        <v>N/A</v>
      </c>
      <c r="G105" s="46">
        <v>877.65322427000001</v>
      </c>
      <c r="H105" s="43" t="str">
        <f t="shared" si="14"/>
        <v>N/A</v>
      </c>
      <c r="I105" s="12">
        <v>-1.99</v>
      </c>
      <c r="J105" s="12">
        <v>-3.89</v>
      </c>
      <c r="K105" s="44" t="s">
        <v>732</v>
      </c>
      <c r="L105" s="9" t="str">
        <f t="shared" si="15"/>
        <v>Yes</v>
      </c>
    </row>
    <row r="106" spans="1:12" ht="25.5" x14ac:dyDescent="0.2">
      <c r="A106" s="45" t="s">
        <v>568</v>
      </c>
      <c r="B106" s="34" t="s">
        <v>217</v>
      </c>
      <c r="C106" s="46">
        <v>97583155</v>
      </c>
      <c r="D106" s="43" t="str">
        <f t="shared" si="12"/>
        <v>N/A</v>
      </c>
      <c r="E106" s="46">
        <v>110787731</v>
      </c>
      <c r="F106" s="43" t="str">
        <f t="shared" si="13"/>
        <v>N/A</v>
      </c>
      <c r="G106" s="46">
        <v>120467293</v>
      </c>
      <c r="H106" s="43" t="str">
        <f t="shared" si="14"/>
        <v>N/A</v>
      </c>
      <c r="I106" s="12">
        <v>13.53</v>
      </c>
      <c r="J106" s="12">
        <v>8.7370000000000001</v>
      </c>
      <c r="K106" s="44" t="s">
        <v>732</v>
      </c>
      <c r="L106" s="9" t="str">
        <f t="shared" si="15"/>
        <v>Yes</v>
      </c>
    </row>
    <row r="107" spans="1:12" x14ac:dyDescent="0.2">
      <c r="A107" s="45" t="s">
        <v>569</v>
      </c>
      <c r="B107" s="34" t="s">
        <v>217</v>
      </c>
      <c r="C107" s="35">
        <v>144404</v>
      </c>
      <c r="D107" s="43" t="str">
        <f t="shared" si="12"/>
        <v>N/A</v>
      </c>
      <c r="E107" s="35">
        <v>149997</v>
      </c>
      <c r="F107" s="43" t="str">
        <f t="shared" si="13"/>
        <v>N/A</v>
      </c>
      <c r="G107" s="35">
        <v>152970</v>
      </c>
      <c r="H107" s="43" t="str">
        <f t="shared" si="14"/>
        <v>N/A</v>
      </c>
      <c r="I107" s="12">
        <v>3.8730000000000002</v>
      </c>
      <c r="J107" s="12">
        <v>1.982</v>
      </c>
      <c r="K107" s="44" t="s">
        <v>732</v>
      </c>
      <c r="L107" s="9" t="str">
        <f t="shared" si="15"/>
        <v>Yes</v>
      </c>
    </row>
    <row r="108" spans="1:12" x14ac:dyDescent="0.2">
      <c r="A108" s="45" t="s">
        <v>1330</v>
      </c>
      <c r="B108" s="34" t="s">
        <v>217</v>
      </c>
      <c r="C108" s="46">
        <v>675.76490263000005</v>
      </c>
      <c r="D108" s="43" t="str">
        <f t="shared" si="12"/>
        <v>N/A</v>
      </c>
      <c r="E108" s="46">
        <v>738.59964533000004</v>
      </c>
      <c r="F108" s="43" t="str">
        <f t="shared" si="13"/>
        <v>N/A</v>
      </c>
      <c r="G108" s="46">
        <v>787.52234424999995</v>
      </c>
      <c r="H108" s="43" t="str">
        <f t="shared" si="14"/>
        <v>N/A</v>
      </c>
      <c r="I108" s="12">
        <v>9.298</v>
      </c>
      <c r="J108" s="12">
        <v>6.6239999999999997</v>
      </c>
      <c r="K108" s="44" t="s">
        <v>732</v>
      </c>
      <c r="L108" s="9" t="str">
        <f t="shared" si="15"/>
        <v>Yes</v>
      </c>
    </row>
    <row r="109" spans="1:12" x14ac:dyDescent="0.2">
      <c r="A109" s="45" t="s">
        <v>570</v>
      </c>
      <c r="B109" s="34" t="s">
        <v>217</v>
      </c>
      <c r="C109" s="46">
        <v>400131150</v>
      </c>
      <c r="D109" s="43" t="str">
        <f t="shared" si="12"/>
        <v>N/A</v>
      </c>
      <c r="E109" s="46">
        <v>428208362</v>
      </c>
      <c r="F109" s="43" t="str">
        <f t="shared" si="13"/>
        <v>N/A</v>
      </c>
      <c r="G109" s="46">
        <v>417981227</v>
      </c>
      <c r="H109" s="43" t="str">
        <f t="shared" si="14"/>
        <v>N/A</v>
      </c>
      <c r="I109" s="12">
        <v>7.0170000000000003</v>
      </c>
      <c r="J109" s="12">
        <v>-2.39</v>
      </c>
      <c r="K109" s="44" t="s">
        <v>732</v>
      </c>
      <c r="L109" s="9" t="str">
        <f t="shared" si="15"/>
        <v>Yes</v>
      </c>
    </row>
    <row r="110" spans="1:12" x14ac:dyDescent="0.2">
      <c r="A110" s="45" t="s">
        <v>571</v>
      </c>
      <c r="B110" s="34" t="s">
        <v>217</v>
      </c>
      <c r="C110" s="35">
        <v>165793</v>
      </c>
      <c r="D110" s="43" t="str">
        <f t="shared" si="12"/>
        <v>N/A</v>
      </c>
      <c r="E110" s="35">
        <v>162533</v>
      </c>
      <c r="F110" s="43" t="str">
        <f t="shared" si="13"/>
        <v>N/A</v>
      </c>
      <c r="G110" s="35">
        <v>169138</v>
      </c>
      <c r="H110" s="43" t="str">
        <f t="shared" si="14"/>
        <v>N/A</v>
      </c>
      <c r="I110" s="12">
        <v>-1.97</v>
      </c>
      <c r="J110" s="12">
        <v>4.0640000000000001</v>
      </c>
      <c r="K110" s="44" t="s">
        <v>732</v>
      </c>
      <c r="L110" s="9" t="str">
        <f t="shared" si="15"/>
        <v>Yes</v>
      </c>
    </row>
    <row r="111" spans="1:12" x14ac:dyDescent="0.2">
      <c r="A111" s="45" t="s">
        <v>1331</v>
      </c>
      <c r="B111" s="34" t="s">
        <v>217</v>
      </c>
      <c r="C111" s="46">
        <v>2413.4381426999998</v>
      </c>
      <c r="D111" s="43" t="str">
        <f t="shared" si="12"/>
        <v>N/A</v>
      </c>
      <c r="E111" s="46">
        <v>2634.5933564000002</v>
      </c>
      <c r="F111" s="43" t="str">
        <f t="shared" si="13"/>
        <v>N/A</v>
      </c>
      <c r="G111" s="46">
        <v>2471.2437595000001</v>
      </c>
      <c r="H111" s="43" t="str">
        <f t="shared" si="14"/>
        <v>N/A</v>
      </c>
      <c r="I111" s="12">
        <v>9.1630000000000003</v>
      </c>
      <c r="J111" s="12">
        <v>-6.2</v>
      </c>
      <c r="K111" s="44" t="s">
        <v>732</v>
      </c>
      <c r="L111" s="9" t="str">
        <f t="shared" si="15"/>
        <v>Yes</v>
      </c>
    </row>
    <row r="112" spans="1:12" ht="25.5" x14ac:dyDescent="0.2">
      <c r="A112" s="45" t="s">
        <v>572</v>
      </c>
      <c r="B112" s="34" t="s">
        <v>217</v>
      </c>
      <c r="C112" s="46">
        <v>149336406</v>
      </c>
      <c r="D112" s="43" t="str">
        <f t="shared" si="12"/>
        <v>N/A</v>
      </c>
      <c r="E112" s="46">
        <v>144935601</v>
      </c>
      <c r="F112" s="43" t="str">
        <f t="shared" si="13"/>
        <v>N/A</v>
      </c>
      <c r="G112" s="46">
        <v>148612925</v>
      </c>
      <c r="H112" s="43" t="str">
        <f t="shared" si="14"/>
        <v>N/A</v>
      </c>
      <c r="I112" s="12">
        <v>-2.95</v>
      </c>
      <c r="J112" s="12">
        <v>2.5369999999999999</v>
      </c>
      <c r="K112" s="44" t="s">
        <v>732</v>
      </c>
      <c r="L112" s="9" t="str">
        <f t="shared" si="15"/>
        <v>Yes</v>
      </c>
    </row>
    <row r="113" spans="1:12" x14ac:dyDescent="0.2">
      <c r="A113" s="45" t="s">
        <v>573</v>
      </c>
      <c r="B113" s="34" t="s">
        <v>217</v>
      </c>
      <c r="C113" s="35">
        <v>22851</v>
      </c>
      <c r="D113" s="43" t="str">
        <f t="shared" si="12"/>
        <v>N/A</v>
      </c>
      <c r="E113" s="35">
        <v>24161</v>
      </c>
      <c r="F113" s="43" t="str">
        <f t="shared" si="13"/>
        <v>N/A</v>
      </c>
      <c r="G113" s="35">
        <v>28603</v>
      </c>
      <c r="H113" s="43" t="str">
        <f t="shared" si="14"/>
        <v>N/A</v>
      </c>
      <c r="I113" s="12">
        <v>5.7329999999999997</v>
      </c>
      <c r="J113" s="12">
        <v>18.39</v>
      </c>
      <c r="K113" s="44" t="s">
        <v>732</v>
      </c>
      <c r="L113" s="9" t="str">
        <f t="shared" si="15"/>
        <v>Yes</v>
      </c>
    </row>
    <row r="114" spans="1:12" ht="25.5" x14ac:dyDescent="0.2">
      <c r="A114" s="45" t="s">
        <v>1332</v>
      </c>
      <c r="B114" s="34" t="s">
        <v>217</v>
      </c>
      <c r="C114" s="46">
        <v>6535.2241039999999</v>
      </c>
      <c r="D114" s="43" t="str">
        <f t="shared" si="12"/>
        <v>N/A</v>
      </c>
      <c r="E114" s="46">
        <v>5998.7418152999999</v>
      </c>
      <c r="F114" s="43" t="str">
        <f t="shared" si="13"/>
        <v>N/A</v>
      </c>
      <c r="G114" s="46">
        <v>5195.7111142000003</v>
      </c>
      <c r="H114" s="43" t="str">
        <f t="shared" si="14"/>
        <v>N/A</v>
      </c>
      <c r="I114" s="12">
        <v>-8.2100000000000009</v>
      </c>
      <c r="J114" s="12">
        <v>-13.4</v>
      </c>
      <c r="K114" s="44" t="s">
        <v>732</v>
      </c>
      <c r="L114" s="9" t="str">
        <f t="shared" si="15"/>
        <v>Yes</v>
      </c>
    </row>
    <row r="115" spans="1:12" ht="25.5" x14ac:dyDescent="0.2">
      <c r="A115" s="45" t="s">
        <v>574</v>
      </c>
      <c r="B115" s="34" t="s">
        <v>217</v>
      </c>
      <c r="C115" s="46">
        <v>16918192</v>
      </c>
      <c r="D115" s="43" t="str">
        <f t="shared" si="12"/>
        <v>N/A</v>
      </c>
      <c r="E115" s="46">
        <v>18822175</v>
      </c>
      <c r="F115" s="43" t="str">
        <f t="shared" si="13"/>
        <v>N/A</v>
      </c>
      <c r="G115" s="46">
        <v>20581529</v>
      </c>
      <c r="H115" s="43" t="str">
        <f t="shared" si="14"/>
        <v>N/A</v>
      </c>
      <c r="I115" s="12">
        <v>11.25</v>
      </c>
      <c r="J115" s="12">
        <v>9.3469999999999995</v>
      </c>
      <c r="K115" s="44" t="s">
        <v>732</v>
      </c>
      <c r="L115" s="9" t="str">
        <f t="shared" si="15"/>
        <v>Yes</v>
      </c>
    </row>
    <row r="116" spans="1:12" x14ac:dyDescent="0.2">
      <c r="A116" s="3" t="s">
        <v>575</v>
      </c>
      <c r="B116" s="34" t="s">
        <v>217</v>
      </c>
      <c r="C116" s="35">
        <v>24807</v>
      </c>
      <c r="D116" s="43" t="str">
        <f t="shared" si="12"/>
        <v>N/A</v>
      </c>
      <c r="E116" s="35">
        <v>26930</v>
      </c>
      <c r="F116" s="43" t="str">
        <f t="shared" si="13"/>
        <v>N/A</v>
      </c>
      <c r="G116" s="35">
        <v>28342</v>
      </c>
      <c r="H116" s="43" t="str">
        <f t="shared" si="14"/>
        <v>N/A</v>
      </c>
      <c r="I116" s="12">
        <v>8.5579999999999998</v>
      </c>
      <c r="J116" s="12">
        <v>5.2430000000000003</v>
      </c>
      <c r="K116" s="44" t="s">
        <v>732</v>
      </c>
      <c r="L116" s="9" t="str">
        <f t="shared" si="15"/>
        <v>Yes</v>
      </c>
    </row>
    <row r="117" spans="1:12" ht="25.5" x14ac:dyDescent="0.2">
      <c r="A117" s="3" t="s">
        <v>1333</v>
      </c>
      <c r="B117" s="34" t="s">
        <v>217</v>
      </c>
      <c r="C117" s="46">
        <v>681.99266336000005</v>
      </c>
      <c r="D117" s="43" t="str">
        <f t="shared" si="12"/>
        <v>N/A</v>
      </c>
      <c r="E117" s="46">
        <v>698.92963238000004</v>
      </c>
      <c r="F117" s="43" t="str">
        <f t="shared" si="13"/>
        <v>N/A</v>
      </c>
      <c r="G117" s="46">
        <v>726.18477876999998</v>
      </c>
      <c r="H117" s="43" t="str">
        <f t="shared" si="14"/>
        <v>N/A</v>
      </c>
      <c r="I117" s="12">
        <v>2.4830000000000001</v>
      </c>
      <c r="J117" s="12">
        <v>3.9</v>
      </c>
      <c r="K117" s="44" t="s">
        <v>732</v>
      </c>
      <c r="L117" s="9" t="str">
        <f t="shared" si="15"/>
        <v>Yes</v>
      </c>
    </row>
    <row r="118" spans="1:12" ht="25.5" x14ac:dyDescent="0.2">
      <c r="A118" s="4" t="s">
        <v>576</v>
      </c>
      <c r="B118" s="34" t="s">
        <v>217</v>
      </c>
      <c r="C118" s="46">
        <v>0</v>
      </c>
      <c r="D118" s="43" t="str">
        <f t="shared" si="12"/>
        <v>N/A</v>
      </c>
      <c r="E118" s="46">
        <v>0</v>
      </c>
      <c r="F118" s="43" t="str">
        <f t="shared" si="13"/>
        <v>N/A</v>
      </c>
      <c r="G118" s="46">
        <v>0</v>
      </c>
      <c r="H118" s="43" t="str">
        <f t="shared" si="14"/>
        <v>N/A</v>
      </c>
      <c r="I118" s="12" t="s">
        <v>1743</v>
      </c>
      <c r="J118" s="12" t="s">
        <v>1743</v>
      </c>
      <c r="K118" s="44" t="s">
        <v>732</v>
      </c>
      <c r="L118" s="9" t="str">
        <f t="shared" si="15"/>
        <v>N/A</v>
      </c>
    </row>
    <row r="119" spans="1:12" x14ac:dyDescent="0.2">
      <c r="A119" s="4" t="s">
        <v>577</v>
      </c>
      <c r="B119" s="34" t="s">
        <v>217</v>
      </c>
      <c r="C119" s="35">
        <v>0</v>
      </c>
      <c r="D119" s="43" t="str">
        <f t="shared" si="12"/>
        <v>N/A</v>
      </c>
      <c r="E119" s="35">
        <v>0</v>
      </c>
      <c r="F119" s="43" t="str">
        <f t="shared" si="13"/>
        <v>N/A</v>
      </c>
      <c r="G119" s="35">
        <v>0</v>
      </c>
      <c r="H119" s="43" t="str">
        <f t="shared" si="14"/>
        <v>N/A</v>
      </c>
      <c r="I119" s="12" t="s">
        <v>1743</v>
      </c>
      <c r="J119" s="12" t="s">
        <v>1743</v>
      </c>
      <c r="K119" s="44" t="s">
        <v>732</v>
      </c>
      <c r="L119" s="9" t="str">
        <f t="shared" si="15"/>
        <v>N/A</v>
      </c>
    </row>
    <row r="120" spans="1:12" ht="25.5" x14ac:dyDescent="0.2">
      <c r="A120" s="4" t="s">
        <v>1334</v>
      </c>
      <c r="B120" s="34" t="s">
        <v>217</v>
      </c>
      <c r="C120" s="46" t="s">
        <v>1743</v>
      </c>
      <c r="D120" s="43" t="str">
        <f t="shared" si="12"/>
        <v>N/A</v>
      </c>
      <c r="E120" s="46" t="s">
        <v>1743</v>
      </c>
      <c r="F120" s="43" t="str">
        <f t="shared" si="13"/>
        <v>N/A</v>
      </c>
      <c r="G120" s="46" t="s">
        <v>1743</v>
      </c>
      <c r="H120" s="43" t="str">
        <f t="shared" si="14"/>
        <v>N/A</v>
      </c>
      <c r="I120" s="12" t="s">
        <v>1743</v>
      </c>
      <c r="J120" s="12" t="s">
        <v>1743</v>
      </c>
      <c r="K120" s="44" t="s">
        <v>732</v>
      </c>
      <c r="L120" s="9" t="str">
        <f t="shared" si="15"/>
        <v>N/A</v>
      </c>
    </row>
    <row r="121" spans="1:12" ht="25.5" x14ac:dyDescent="0.2">
      <c r="A121" s="4" t="s">
        <v>578</v>
      </c>
      <c r="B121" s="34" t="s">
        <v>217</v>
      </c>
      <c r="C121" s="46">
        <v>88021186</v>
      </c>
      <c r="D121" s="43" t="str">
        <f t="shared" si="12"/>
        <v>N/A</v>
      </c>
      <c r="E121" s="46">
        <v>84388095</v>
      </c>
      <c r="F121" s="43" t="str">
        <f t="shared" si="13"/>
        <v>N/A</v>
      </c>
      <c r="G121" s="46">
        <v>92532101</v>
      </c>
      <c r="H121" s="43" t="str">
        <f t="shared" si="14"/>
        <v>N/A</v>
      </c>
      <c r="I121" s="12">
        <v>-4.13</v>
      </c>
      <c r="J121" s="12">
        <v>9.6509999999999998</v>
      </c>
      <c r="K121" s="44" t="s">
        <v>732</v>
      </c>
      <c r="L121" s="9" t="str">
        <f t="shared" si="15"/>
        <v>Yes</v>
      </c>
    </row>
    <row r="122" spans="1:12" ht="25.5" x14ac:dyDescent="0.2">
      <c r="A122" s="4" t="s">
        <v>579</v>
      </c>
      <c r="B122" s="34" t="s">
        <v>217</v>
      </c>
      <c r="C122" s="35">
        <v>109918</v>
      </c>
      <c r="D122" s="43" t="str">
        <f t="shared" si="12"/>
        <v>N/A</v>
      </c>
      <c r="E122" s="35">
        <v>87241</v>
      </c>
      <c r="F122" s="43" t="str">
        <f t="shared" si="13"/>
        <v>N/A</v>
      </c>
      <c r="G122" s="35">
        <v>106054</v>
      </c>
      <c r="H122" s="43" t="str">
        <f t="shared" si="14"/>
        <v>N/A</v>
      </c>
      <c r="I122" s="12">
        <v>-20.6</v>
      </c>
      <c r="J122" s="12">
        <v>21.56</v>
      </c>
      <c r="K122" s="44" t="s">
        <v>732</v>
      </c>
      <c r="L122" s="9" t="str">
        <f t="shared" si="15"/>
        <v>Yes</v>
      </c>
    </row>
    <row r="123" spans="1:12" ht="25.5" x14ac:dyDescent="0.2">
      <c r="A123" s="4" t="s">
        <v>1335</v>
      </c>
      <c r="B123" s="34" t="s">
        <v>217</v>
      </c>
      <c r="C123" s="46">
        <v>800.78955221000001</v>
      </c>
      <c r="D123" s="43" t="str">
        <f t="shared" si="12"/>
        <v>N/A</v>
      </c>
      <c r="E123" s="46">
        <v>967.29857520999997</v>
      </c>
      <c r="F123" s="43" t="str">
        <f t="shared" si="13"/>
        <v>N/A</v>
      </c>
      <c r="G123" s="46">
        <v>872.49986798999998</v>
      </c>
      <c r="H123" s="43" t="str">
        <f t="shared" si="14"/>
        <v>N/A</v>
      </c>
      <c r="I123" s="12">
        <v>20.79</v>
      </c>
      <c r="J123" s="12">
        <v>-9.8000000000000007</v>
      </c>
      <c r="K123" s="44" t="s">
        <v>732</v>
      </c>
      <c r="L123" s="9" t="str">
        <f t="shared" si="15"/>
        <v>Yes</v>
      </c>
    </row>
    <row r="124" spans="1:12" ht="25.5" x14ac:dyDescent="0.2">
      <c r="A124" s="4" t="s">
        <v>580</v>
      </c>
      <c r="B124" s="34" t="s">
        <v>217</v>
      </c>
      <c r="C124" s="46">
        <v>0</v>
      </c>
      <c r="D124" s="43" t="str">
        <f t="shared" si="12"/>
        <v>N/A</v>
      </c>
      <c r="E124" s="46">
        <v>0</v>
      </c>
      <c r="F124" s="43" t="str">
        <f t="shared" si="13"/>
        <v>N/A</v>
      </c>
      <c r="G124" s="46">
        <v>0</v>
      </c>
      <c r="H124" s="43" t="str">
        <f t="shared" si="14"/>
        <v>N/A</v>
      </c>
      <c r="I124" s="12" t="s">
        <v>1743</v>
      </c>
      <c r="J124" s="12" t="s">
        <v>1743</v>
      </c>
      <c r="K124" s="44" t="s">
        <v>732</v>
      </c>
      <c r="L124" s="9" t="str">
        <f t="shared" si="15"/>
        <v>N/A</v>
      </c>
    </row>
    <row r="125" spans="1:12" x14ac:dyDescent="0.2">
      <c r="A125" s="2" t="s">
        <v>581</v>
      </c>
      <c r="B125" s="34" t="s">
        <v>217</v>
      </c>
      <c r="C125" s="35">
        <v>0</v>
      </c>
      <c r="D125" s="43" t="str">
        <f t="shared" si="12"/>
        <v>N/A</v>
      </c>
      <c r="E125" s="35">
        <v>0</v>
      </c>
      <c r="F125" s="43" t="str">
        <f t="shared" si="13"/>
        <v>N/A</v>
      </c>
      <c r="G125" s="35">
        <v>0</v>
      </c>
      <c r="H125" s="43" t="str">
        <f t="shared" si="14"/>
        <v>N/A</v>
      </c>
      <c r="I125" s="12" t="s">
        <v>1743</v>
      </c>
      <c r="J125" s="12" t="s">
        <v>1743</v>
      </c>
      <c r="K125" s="44" t="s">
        <v>732</v>
      </c>
      <c r="L125" s="9" t="str">
        <f t="shared" si="15"/>
        <v>N/A</v>
      </c>
    </row>
    <row r="126" spans="1:12" ht="25.5" x14ac:dyDescent="0.2">
      <c r="A126" s="2" t="s">
        <v>1336</v>
      </c>
      <c r="B126" s="34" t="s">
        <v>217</v>
      </c>
      <c r="C126" s="46" t="s">
        <v>1743</v>
      </c>
      <c r="D126" s="43" t="str">
        <f t="shared" si="12"/>
        <v>N/A</v>
      </c>
      <c r="E126" s="46" t="s">
        <v>1743</v>
      </c>
      <c r="F126" s="43" t="str">
        <f t="shared" si="13"/>
        <v>N/A</v>
      </c>
      <c r="G126" s="46" t="s">
        <v>1743</v>
      </c>
      <c r="H126" s="43" t="str">
        <f t="shared" si="14"/>
        <v>N/A</v>
      </c>
      <c r="I126" s="12" t="s">
        <v>1743</v>
      </c>
      <c r="J126" s="12" t="s">
        <v>1743</v>
      </c>
      <c r="K126" s="44" t="s">
        <v>732</v>
      </c>
      <c r="L126" s="9" t="str">
        <f t="shared" si="15"/>
        <v>N/A</v>
      </c>
    </row>
    <row r="127" spans="1:12" ht="25.5" x14ac:dyDescent="0.2">
      <c r="A127" s="2" t="s">
        <v>582</v>
      </c>
      <c r="B127" s="34" t="s">
        <v>217</v>
      </c>
      <c r="C127" s="46">
        <v>579</v>
      </c>
      <c r="D127" s="43" t="str">
        <f t="shared" si="12"/>
        <v>N/A</v>
      </c>
      <c r="E127" s="46">
        <v>850</v>
      </c>
      <c r="F127" s="43" t="str">
        <f t="shared" si="13"/>
        <v>N/A</v>
      </c>
      <c r="G127" s="46">
        <v>318</v>
      </c>
      <c r="H127" s="43" t="str">
        <f t="shared" si="14"/>
        <v>N/A</v>
      </c>
      <c r="I127" s="12">
        <v>46.8</v>
      </c>
      <c r="J127" s="12">
        <v>-62.6</v>
      </c>
      <c r="K127" s="44" t="s">
        <v>732</v>
      </c>
      <c r="L127" s="9" t="str">
        <f t="shared" si="15"/>
        <v>No</v>
      </c>
    </row>
    <row r="128" spans="1:12" x14ac:dyDescent="0.2">
      <c r="A128" s="2" t="s">
        <v>583</v>
      </c>
      <c r="B128" s="34" t="s">
        <v>217</v>
      </c>
      <c r="C128" s="35">
        <v>13</v>
      </c>
      <c r="D128" s="43" t="str">
        <f t="shared" si="12"/>
        <v>N/A</v>
      </c>
      <c r="E128" s="35">
        <v>11</v>
      </c>
      <c r="F128" s="43" t="str">
        <f t="shared" si="13"/>
        <v>N/A</v>
      </c>
      <c r="G128" s="35">
        <v>11</v>
      </c>
      <c r="H128" s="43" t="str">
        <f t="shared" si="14"/>
        <v>N/A</v>
      </c>
      <c r="I128" s="12">
        <v>-23.1</v>
      </c>
      <c r="J128" s="12">
        <v>-40</v>
      </c>
      <c r="K128" s="44" t="s">
        <v>732</v>
      </c>
      <c r="L128" s="9" t="str">
        <f t="shared" si="15"/>
        <v>No</v>
      </c>
    </row>
    <row r="129" spans="1:12" ht="25.5" x14ac:dyDescent="0.2">
      <c r="A129" s="2" t="s">
        <v>1337</v>
      </c>
      <c r="B129" s="34" t="s">
        <v>217</v>
      </c>
      <c r="C129" s="46">
        <v>44.538461538</v>
      </c>
      <c r="D129" s="43" t="str">
        <f t="shared" si="12"/>
        <v>N/A</v>
      </c>
      <c r="E129" s="46">
        <v>85</v>
      </c>
      <c r="F129" s="43" t="str">
        <f t="shared" si="13"/>
        <v>N/A</v>
      </c>
      <c r="G129" s="46">
        <v>53</v>
      </c>
      <c r="H129" s="43" t="str">
        <f t="shared" si="14"/>
        <v>N/A</v>
      </c>
      <c r="I129" s="12">
        <v>90.85</v>
      </c>
      <c r="J129" s="12">
        <v>-37.6</v>
      </c>
      <c r="K129" s="44" t="s">
        <v>732</v>
      </c>
      <c r="L129" s="9" t="str">
        <f t="shared" si="15"/>
        <v>No</v>
      </c>
    </row>
    <row r="130" spans="1:12" ht="25.5" x14ac:dyDescent="0.2">
      <c r="A130" s="2" t="s">
        <v>584</v>
      </c>
      <c r="B130" s="34" t="s">
        <v>217</v>
      </c>
      <c r="C130" s="46">
        <v>21351573</v>
      </c>
      <c r="D130" s="43" t="str">
        <f t="shared" si="12"/>
        <v>N/A</v>
      </c>
      <c r="E130" s="46">
        <v>23729559</v>
      </c>
      <c r="F130" s="43" t="str">
        <f t="shared" si="13"/>
        <v>N/A</v>
      </c>
      <c r="G130" s="46">
        <v>25403759</v>
      </c>
      <c r="H130" s="43" t="str">
        <f t="shared" si="14"/>
        <v>N/A</v>
      </c>
      <c r="I130" s="12">
        <v>11.14</v>
      </c>
      <c r="J130" s="12">
        <v>7.0549999999999997</v>
      </c>
      <c r="K130" s="44" t="s">
        <v>732</v>
      </c>
      <c r="L130" s="9" t="str">
        <f t="shared" si="15"/>
        <v>Yes</v>
      </c>
    </row>
    <row r="131" spans="1:12" x14ac:dyDescent="0.2">
      <c r="A131" s="2" t="s">
        <v>585</v>
      </c>
      <c r="B131" s="34" t="s">
        <v>217</v>
      </c>
      <c r="C131" s="35">
        <v>1691</v>
      </c>
      <c r="D131" s="43" t="str">
        <f t="shared" si="12"/>
        <v>N/A</v>
      </c>
      <c r="E131" s="35">
        <v>1981</v>
      </c>
      <c r="F131" s="43" t="str">
        <f t="shared" si="13"/>
        <v>N/A</v>
      </c>
      <c r="G131" s="35">
        <v>1967</v>
      </c>
      <c r="H131" s="43" t="str">
        <f t="shared" si="14"/>
        <v>N/A</v>
      </c>
      <c r="I131" s="12">
        <v>17.149999999999999</v>
      </c>
      <c r="J131" s="12">
        <v>-0.70699999999999996</v>
      </c>
      <c r="K131" s="44" t="s">
        <v>732</v>
      </c>
      <c r="L131" s="9" t="str">
        <f t="shared" si="15"/>
        <v>Yes</v>
      </c>
    </row>
    <row r="132" spans="1:12" x14ac:dyDescent="0.2">
      <c r="A132" s="2" t="s">
        <v>1338</v>
      </c>
      <c r="B132" s="34" t="s">
        <v>217</v>
      </c>
      <c r="C132" s="46">
        <v>12626.595506</v>
      </c>
      <c r="D132" s="43" t="str">
        <f t="shared" si="12"/>
        <v>N/A</v>
      </c>
      <c r="E132" s="46">
        <v>11978.575972000001</v>
      </c>
      <c r="F132" s="43" t="str">
        <f t="shared" si="13"/>
        <v>N/A</v>
      </c>
      <c r="G132" s="46">
        <v>12914.976613999999</v>
      </c>
      <c r="H132" s="43" t="str">
        <f t="shared" si="14"/>
        <v>N/A</v>
      </c>
      <c r="I132" s="12">
        <v>-5.13</v>
      </c>
      <c r="J132" s="12">
        <v>7.8170000000000002</v>
      </c>
      <c r="K132" s="44" t="s">
        <v>732</v>
      </c>
      <c r="L132" s="9" t="str">
        <f t="shared" si="15"/>
        <v>Yes</v>
      </c>
    </row>
    <row r="133" spans="1:12" ht="25.5" x14ac:dyDescent="0.2">
      <c r="A133" s="2" t="s">
        <v>586</v>
      </c>
      <c r="B133" s="34" t="s">
        <v>217</v>
      </c>
      <c r="C133" s="46">
        <v>3843279</v>
      </c>
      <c r="D133" s="43" t="str">
        <f t="shared" si="12"/>
        <v>N/A</v>
      </c>
      <c r="E133" s="46">
        <v>4620267</v>
      </c>
      <c r="F133" s="43" t="str">
        <f t="shared" si="13"/>
        <v>N/A</v>
      </c>
      <c r="G133" s="46">
        <v>5366142</v>
      </c>
      <c r="H133" s="43" t="str">
        <f t="shared" si="14"/>
        <v>N/A</v>
      </c>
      <c r="I133" s="12">
        <v>20.22</v>
      </c>
      <c r="J133" s="12">
        <v>16.14</v>
      </c>
      <c r="K133" s="44" t="s">
        <v>732</v>
      </c>
      <c r="L133" s="9" t="str">
        <f>IF(J133="Div by 0", "N/A", IF(OR(J133="N/A",K133="N/A"),"N/A", IF(J133&gt;VALUE(MID(K133,1,2)), "No", IF(J133&lt;-1*VALUE(MID(K133,1,2)), "No", "Yes"))))</f>
        <v>Yes</v>
      </c>
    </row>
    <row r="134" spans="1:12" x14ac:dyDescent="0.2">
      <c r="A134" s="2" t="s">
        <v>587</v>
      </c>
      <c r="B134" s="34" t="s">
        <v>217</v>
      </c>
      <c r="C134" s="35">
        <v>27245</v>
      </c>
      <c r="D134" s="43" t="str">
        <f t="shared" si="12"/>
        <v>N/A</v>
      </c>
      <c r="E134" s="35">
        <v>32018</v>
      </c>
      <c r="F134" s="43" t="str">
        <f t="shared" si="13"/>
        <v>N/A</v>
      </c>
      <c r="G134" s="35">
        <v>37114</v>
      </c>
      <c r="H134" s="43" t="str">
        <f t="shared" si="14"/>
        <v>N/A</v>
      </c>
      <c r="I134" s="12">
        <v>17.52</v>
      </c>
      <c r="J134" s="12">
        <v>15.92</v>
      </c>
      <c r="K134" s="44" t="s">
        <v>732</v>
      </c>
      <c r="L134" s="9" t="str">
        <f t="shared" ref="L134:L138" si="16">IF(J134="Div by 0", "N/A", IF(OR(J134="N/A",K134="N/A"),"N/A", IF(J134&gt;VALUE(MID(K134,1,2)), "No", IF(J134&lt;-1*VALUE(MID(K134,1,2)), "No", "Yes"))))</f>
        <v>Yes</v>
      </c>
    </row>
    <row r="135" spans="1:12" ht="25.5" x14ac:dyDescent="0.2">
      <c r="A135" s="2" t="s">
        <v>1339</v>
      </c>
      <c r="B135" s="34" t="s">
        <v>217</v>
      </c>
      <c r="C135" s="46">
        <v>141.06364471000001</v>
      </c>
      <c r="D135" s="43" t="str">
        <f t="shared" si="12"/>
        <v>N/A</v>
      </c>
      <c r="E135" s="46">
        <v>144.30217378</v>
      </c>
      <c r="F135" s="43" t="str">
        <f t="shared" si="13"/>
        <v>N/A</v>
      </c>
      <c r="G135" s="46">
        <v>144.58538557</v>
      </c>
      <c r="H135" s="43" t="str">
        <f t="shared" si="14"/>
        <v>N/A</v>
      </c>
      <c r="I135" s="12">
        <v>2.2959999999999998</v>
      </c>
      <c r="J135" s="12">
        <v>0.1963</v>
      </c>
      <c r="K135" s="44" t="s">
        <v>732</v>
      </c>
      <c r="L135" s="9" t="str">
        <f t="shared" si="16"/>
        <v>Yes</v>
      </c>
    </row>
    <row r="136" spans="1:12" ht="25.5" x14ac:dyDescent="0.2">
      <c r="A136" s="2" t="s">
        <v>588</v>
      </c>
      <c r="B136" s="34" t="s">
        <v>217</v>
      </c>
      <c r="C136" s="46">
        <v>43820301</v>
      </c>
      <c r="D136" s="43" t="str">
        <f t="shared" ref="D136:D150" si="17">IF($B136="N/A","N/A",IF(C136&gt;10,"No",IF(C136&lt;-10,"No","Yes")))</f>
        <v>N/A</v>
      </c>
      <c r="E136" s="46">
        <v>50501322</v>
      </c>
      <c r="F136" s="43" t="str">
        <f t="shared" ref="F136:F150" si="18">IF($B136="N/A","N/A",IF(E136&gt;10,"No",IF(E136&lt;-10,"No","Yes")))</f>
        <v>N/A</v>
      </c>
      <c r="G136" s="46">
        <v>53648619</v>
      </c>
      <c r="H136" s="43" t="str">
        <f t="shared" ref="H136:H150" si="19">IF($B136="N/A","N/A",IF(G136&gt;10,"No",IF(G136&lt;-10,"No","Yes")))</f>
        <v>N/A</v>
      </c>
      <c r="I136" s="12">
        <v>15.25</v>
      </c>
      <c r="J136" s="12">
        <v>6.2320000000000002</v>
      </c>
      <c r="K136" s="44" t="s">
        <v>732</v>
      </c>
      <c r="L136" s="9" t="str">
        <f t="shared" si="16"/>
        <v>Yes</v>
      </c>
    </row>
    <row r="137" spans="1:12" x14ac:dyDescent="0.2">
      <c r="A137" s="2" t="s">
        <v>589</v>
      </c>
      <c r="B137" s="34" t="s">
        <v>217</v>
      </c>
      <c r="C137" s="35">
        <v>818</v>
      </c>
      <c r="D137" s="43" t="str">
        <f t="shared" si="17"/>
        <v>N/A</v>
      </c>
      <c r="E137" s="35">
        <v>955</v>
      </c>
      <c r="F137" s="43" t="str">
        <f t="shared" si="18"/>
        <v>N/A</v>
      </c>
      <c r="G137" s="35">
        <v>1014</v>
      </c>
      <c r="H137" s="43" t="str">
        <f t="shared" si="19"/>
        <v>N/A</v>
      </c>
      <c r="I137" s="12">
        <v>16.75</v>
      </c>
      <c r="J137" s="12">
        <v>6.1779999999999999</v>
      </c>
      <c r="K137" s="44" t="s">
        <v>732</v>
      </c>
      <c r="L137" s="9" t="str">
        <f t="shared" si="16"/>
        <v>Yes</v>
      </c>
    </row>
    <row r="138" spans="1:12" ht="25.5" x14ac:dyDescent="0.2">
      <c r="A138" s="2" t="s">
        <v>1340</v>
      </c>
      <c r="B138" s="34" t="s">
        <v>217</v>
      </c>
      <c r="C138" s="46">
        <v>53570.050122000001</v>
      </c>
      <c r="D138" s="43" t="str">
        <f t="shared" si="17"/>
        <v>N/A</v>
      </c>
      <c r="E138" s="46">
        <v>52880.965445000002</v>
      </c>
      <c r="F138" s="43" t="str">
        <f t="shared" si="18"/>
        <v>N/A</v>
      </c>
      <c r="G138" s="46">
        <v>52907.908283999997</v>
      </c>
      <c r="H138" s="43" t="str">
        <f t="shared" si="19"/>
        <v>N/A</v>
      </c>
      <c r="I138" s="12">
        <v>-1.29</v>
      </c>
      <c r="J138" s="12">
        <v>5.0900000000000001E-2</v>
      </c>
      <c r="K138" s="44" t="s">
        <v>732</v>
      </c>
      <c r="L138" s="9" t="str">
        <f t="shared" si="16"/>
        <v>Yes</v>
      </c>
    </row>
    <row r="139" spans="1:12" ht="25.5" x14ac:dyDescent="0.2">
      <c r="A139" s="2" t="s">
        <v>590</v>
      </c>
      <c r="B139" s="34" t="s">
        <v>217</v>
      </c>
      <c r="C139" s="46">
        <v>61671830</v>
      </c>
      <c r="D139" s="43" t="str">
        <f t="shared" si="17"/>
        <v>N/A</v>
      </c>
      <c r="E139" s="46">
        <v>66965074</v>
      </c>
      <c r="F139" s="43" t="str">
        <f t="shared" si="18"/>
        <v>N/A</v>
      </c>
      <c r="G139" s="46">
        <v>67948279</v>
      </c>
      <c r="H139" s="43" t="str">
        <f t="shared" si="19"/>
        <v>N/A</v>
      </c>
      <c r="I139" s="12">
        <v>8.5830000000000002</v>
      </c>
      <c r="J139" s="12">
        <v>1.468</v>
      </c>
      <c r="K139" s="44" t="s">
        <v>732</v>
      </c>
      <c r="L139" s="9" t="str">
        <f t="shared" ref="L139:L150" si="20">IF(J139="Div by 0", "N/A", IF(K139="N/A","N/A", IF(J139&gt;VALUE(MID(K139,1,2)), "No", IF(J139&lt;-1*VALUE(MID(K139,1,2)), "No", "Yes"))))</f>
        <v>Yes</v>
      </c>
    </row>
    <row r="140" spans="1:12" ht="25.5" x14ac:dyDescent="0.2">
      <c r="A140" s="2" t="s">
        <v>591</v>
      </c>
      <c r="B140" s="34" t="s">
        <v>217</v>
      </c>
      <c r="C140" s="35">
        <v>80563</v>
      </c>
      <c r="D140" s="43" t="str">
        <f t="shared" si="17"/>
        <v>N/A</v>
      </c>
      <c r="E140" s="35">
        <v>85745</v>
      </c>
      <c r="F140" s="43" t="str">
        <f t="shared" si="18"/>
        <v>N/A</v>
      </c>
      <c r="G140" s="35">
        <v>85750</v>
      </c>
      <c r="H140" s="43" t="str">
        <f t="shared" si="19"/>
        <v>N/A</v>
      </c>
      <c r="I140" s="12">
        <v>6.4320000000000004</v>
      </c>
      <c r="J140" s="12">
        <v>5.7999999999999996E-3</v>
      </c>
      <c r="K140" s="44" t="s">
        <v>732</v>
      </c>
      <c r="L140" s="9" t="str">
        <f t="shared" si="20"/>
        <v>Yes</v>
      </c>
    </row>
    <row r="141" spans="1:12" ht="25.5" x14ac:dyDescent="0.2">
      <c r="A141" s="2" t="s">
        <v>1341</v>
      </c>
      <c r="B141" s="34" t="s">
        <v>217</v>
      </c>
      <c r="C141" s="46">
        <v>765.51059419000001</v>
      </c>
      <c r="D141" s="43" t="str">
        <f t="shared" si="17"/>
        <v>N/A</v>
      </c>
      <c r="E141" s="46">
        <v>780.97934572999998</v>
      </c>
      <c r="F141" s="43" t="str">
        <f t="shared" si="18"/>
        <v>N/A</v>
      </c>
      <c r="G141" s="46">
        <v>792.39975509999999</v>
      </c>
      <c r="H141" s="43" t="str">
        <f t="shared" si="19"/>
        <v>N/A</v>
      </c>
      <c r="I141" s="12">
        <v>2.0209999999999999</v>
      </c>
      <c r="J141" s="12">
        <v>1.462</v>
      </c>
      <c r="K141" s="44" t="s">
        <v>732</v>
      </c>
      <c r="L141" s="9" t="str">
        <f t="shared" si="20"/>
        <v>Yes</v>
      </c>
    </row>
    <row r="142" spans="1:12" ht="25.5" x14ac:dyDescent="0.2">
      <c r="A142" s="2" t="s">
        <v>592</v>
      </c>
      <c r="B142" s="34" t="s">
        <v>217</v>
      </c>
      <c r="C142" s="46">
        <v>50311758</v>
      </c>
      <c r="D142" s="43" t="str">
        <f t="shared" si="17"/>
        <v>N/A</v>
      </c>
      <c r="E142" s="46">
        <v>66162885</v>
      </c>
      <c r="F142" s="43" t="str">
        <f t="shared" si="18"/>
        <v>N/A</v>
      </c>
      <c r="G142" s="46">
        <v>66449727</v>
      </c>
      <c r="H142" s="43" t="str">
        <f t="shared" si="19"/>
        <v>N/A</v>
      </c>
      <c r="I142" s="12">
        <v>31.51</v>
      </c>
      <c r="J142" s="12">
        <v>0.4335</v>
      </c>
      <c r="K142" s="44" t="s">
        <v>732</v>
      </c>
      <c r="L142" s="9" t="str">
        <f t="shared" si="20"/>
        <v>Yes</v>
      </c>
    </row>
    <row r="143" spans="1:12" x14ac:dyDescent="0.2">
      <c r="A143" s="3" t="s">
        <v>593</v>
      </c>
      <c r="B143" s="34" t="s">
        <v>217</v>
      </c>
      <c r="C143" s="35">
        <v>1410</v>
      </c>
      <c r="D143" s="43" t="str">
        <f t="shared" si="17"/>
        <v>N/A</v>
      </c>
      <c r="E143" s="35">
        <v>1484</v>
      </c>
      <c r="F143" s="43" t="str">
        <f t="shared" si="18"/>
        <v>N/A</v>
      </c>
      <c r="G143" s="35">
        <v>1512</v>
      </c>
      <c r="H143" s="43" t="str">
        <f t="shared" si="19"/>
        <v>N/A</v>
      </c>
      <c r="I143" s="12">
        <v>5.2480000000000002</v>
      </c>
      <c r="J143" s="12">
        <v>1.887</v>
      </c>
      <c r="K143" s="44" t="s">
        <v>732</v>
      </c>
      <c r="L143" s="9" t="str">
        <f t="shared" si="20"/>
        <v>Yes</v>
      </c>
    </row>
    <row r="144" spans="1:12" ht="25.5" x14ac:dyDescent="0.2">
      <c r="A144" s="3" t="s">
        <v>1342</v>
      </c>
      <c r="B144" s="34" t="s">
        <v>217</v>
      </c>
      <c r="C144" s="46">
        <v>35682.097871999998</v>
      </c>
      <c r="D144" s="43" t="str">
        <f t="shared" si="17"/>
        <v>N/A</v>
      </c>
      <c r="E144" s="46">
        <v>44584.154312999999</v>
      </c>
      <c r="F144" s="43" t="str">
        <f t="shared" si="18"/>
        <v>N/A</v>
      </c>
      <c r="G144" s="46">
        <v>43948.232143000001</v>
      </c>
      <c r="H144" s="43" t="str">
        <f t="shared" si="19"/>
        <v>N/A</v>
      </c>
      <c r="I144" s="12">
        <v>24.95</v>
      </c>
      <c r="J144" s="12">
        <v>-1.43</v>
      </c>
      <c r="K144" s="44" t="s">
        <v>732</v>
      </c>
      <c r="L144" s="9" t="str">
        <f t="shared" si="20"/>
        <v>Yes</v>
      </c>
    </row>
    <row r="145" spans="1:12" ht="25.5" x14ac:dyDescent="0.2">
      <c r="A145" s="2" t="s">
        <v>594</v>
      </c>
      <c r="B145" s="34" t="s">
        <v>217</v>
      </c>
      <c r="C145" s="46">
        <v>68601946</v>
      </c>
      <c r="D145" s="43" t="str">
        <f t="shared" si="17"/>
        <v>N/A</v>
      </c>
      <c r="E145" s="46">
        <v>84231273</v>
      </c>
      <c r="F145" s="43" t="str">
        <f t="shared" si="18"/>
        <v>N/A</v>
      </c>
      <c r="G145" s="46">
        <v>106483777</v>
      </c>
      <c r="H145" s="43" t="str">
        <f t="shared" si="19"/>
        <v>N/A</v>
      </c>
      <c r="I145" s="12">
        <v>22.78</v>
      </c>
      <c r="J145" s="12">
        <v>26.42</v>
      </c>
      <c r="K145" s="44" t="s">
        <v>732</v>
      </c>
      <c r="L145" s="9" t="str">
        <f t="shared" si="20"/>
        <v>Yes</v>
      </c>
    </row>
    <row r="146" spans="1:12" x14ac:dyDescent="0.2">
      <c r="A146" s="2" t="s">
        <v>595</v>
      </c>
      <c r="B146" s="34" t="s">
        <v>217</v>
      </c>
      <c r="C146" s="35">
        <v>56835</v>
      </c>
      <c r="D146" s="43" t="str">
        <f t="shared" si="17"/>
        <v>N/A</v>
      </c>
      <c r="E146" s="35">
        <v>59919</v>
      </c>
      <c r="F146" s="43" t="str">
        <f t="shared" si="18"/>
        <v>N/A</v>
      </c>
      <c r="G146" s="35">
        <v>46427</v>
      </c>
      <c r="H146" s="43" t="str">
        <f t="shared" si="19"/>
        <v>N/A</v>
      </c>
      <c r="I146" s="12">
        <v>5.4260000000000002</v>
      </c>
      <c r="J146" s="12">
        <v>-22.5</v>
      </c>
      <c r="K146" s="44" t="s">
        <v>732</v>
      </c>
      <c r="L146" s="9" t="str">
        <f t="shared" si="20"/>
        <v>Yes</v>
      </c>
    </row>
    <row r="147" spans="1:12" ht="25.5" x14ac:dyDescent="0.2">
      <c r="A147" s="2" t="s">
        <v>1343</v>
      </c>
      <c r="B147" s="34" t="s">
        <v>217</v>
      </c>
      <c r="C147" s="46">
        <v>1207.0369667</v>
      </c>
      <c r="D147" s="43" t="str">
        <f t="shared" si="17"/>
        <v>N/A</v>
      </c>
      <c r="E147" s="46">
        <v>1405.7523156</v>
      </c>
      <c r="F147" s="43" t="str">
        <f t="shared" si="18"/>
        <v>N/A</v>
      </c>
      <c r="G147" s="46">
        <v>2293.5743640999999</v>
      </c>
      <c r="H147" s="43" t="str">
        <f t="shared" si="19"/>
        <v>N/A</v>
      </c>
      <c r="I147" s="12">
        <v>16.46</v>
      </c>
      <c r="J147" s="12">
        <v>63.16</v>
      </c>
      <c r="K147" s="44" t="s">
        <v>732</v>
      </c>
      <c r="L147" s="9" t="str">
        <f t="shared" si="20"/>
        <v>No</v>
      </c>
    </row>
    <row r="148" spans="1:12" ht="25.5" x14ac:dyDescent="0.2">
      <c r="A148" s="2" t="s">
        <v>596</v>
      </c>
      <c r="B148" s="34" t="s">
        <v>217</v>
      </c>
      <c r="C148" s="46">
        <v>4216745</v>
      </c>
      <c r="D148" s="43" t="str">
        <f t="shared" si="17"/>
        <v>N/A</v>
      </c>
      <c r="E148" s="46">
        <v>4784095</v>
      </c>
      <c r="F148" s="43" t="str">
        <f t="shared" si="18"/>
        <v>N/A</v>
      </c>
      <c r="G148" s="46">
        <v>5290016</v>
      </c>
      <c r="H148" s="43" t="str">
        <f t="shared" si="19"/>
        <v>N/A</v>
      </c>
      <c r="I148" s="12">
        <v>13.45</v>
      </c>
      <c r="J148" s="12">
        <v>10.58</v>
      </c>
      <c r="K148" s="44" t="s">
        <v>732</v>
      </c>
      <c r="L148" s="9" t="str">
        <f t="shared" si="20"/>
        <v>Yes</v>
      </c>
    </row>
    <row r="149" spans="1:12" x14ac:dyDescent="0.2">
      <c r="A149" s="2" t="s">
        <v>597</v>
      </c>
      <c r="B149" s="34" t="s">
        <v>217</v>
      </c>
      <c r="C149" s="35">
        <v>624</v>
      </c>
      <c r="D149" s="43" t="str">
        <f t="shared" si="17"/>
        <v>N/A</v>
      </c>
      <c r="E149" s="35">
        <v>738</v>
      </c>
      <c r="F149" s="43" t="str">
        <f t="shared" si="18"/>
        <v>N/A</v>
      </c>
      <c r="G149" s="35">
        <v>810</v>
      </c>
      <c r="H149" s="43" t="str">
        <f t="shared" si="19"/>
        <v>N/A</v>
      </c>
      <c r="I149" s="12">
        <v>18.27</v>
      </c>
      <c r="J149" s="12">
        <v>9.7560000000000002</v>
      </c>
      <c r="K149" s="44" t="s">
        <v>732</v>
      </c>
      <c r="L149" s="9" t="str">
        <f t="shared" si="20"/>
        <v>Yes</v>
      </c>
    </row>
    <row r="150" spans="1:12" ht="25.5" x14ac:dyDescent="0.2">
      <c r="A150" s="4" t="s">
        <v>1344</v>
      </c>
      <c r="B150" s="34" t="s">
        <v>217</v>
      </c>
      <c r="C150" s="46">
        <v>6757.6041667</v>
      </c>
      <c r="D150" s="43" t="str">
        <f t="shared" si="17"/>
        <v>N/A</v>
      </c>
      <c r="E150" s="46">
        <v>6482.5135501000004</v>
      </c>
      <c r="F150" s="43" t="str">
        <f t="shared" si="18"/>
        <v>N/A</v>
      </c>
      <c r="G150" s="46">
        <v>6530.8839506000004</v>
      </c>
      <c r="H150" s="43" t="str">
        <f t="shared" si="19"/>
        <v>N/A</v>
      </c>
      <c r="I150" s="12">
        <v>-4.07</v>
      </c>
      <c r="J150" s="12">
        <v>0.74619999999999997</v>
      </c>
      <c r="K150" s="44" t="s">
        <v>732</v>
      </c>
      <c r="L150" s="9" t="str">
        <f t="shared" si="20"/>
        <v>Yes</v>
      </c>
    </row>
    <row r="151" spans="1:12" ht="25.5" x14ac:dyDescent="0.2">
      <c r="A151" s="4" t="s">
        <v>1345</v>
      </c>
      <c r="B151" s="34" t="s">
        <v>217</v>
      </c>
      <c r="C151" s="46">
        <v>1958.0547709</v>
      </c>
      <c r="D151" s="43" t="str">
        <f t="shared" ref="D151:D170" si="21">IF($B151="N/A","N/A",IF(C151&gt;10,"No",IF(C151&lt;-10,"No","Yes")))</f>
        <v>N/A</v>
      </c>
      <c r="E151" s="46">
        <v>2094.1888247000002</v>
      </c>
      <c r="F151" s="43" t="str">
        <f t="shared" ref="F151:F170" si="22">IF($B151="N/A","N/A",IF(E151&gt;10,"No",IF(E151&lt;-10,"No","Yes")))</f>
        <v>N/A</v>
      </c>
      <c r="G151" s="46">
        <v>2143.4389586000002</v>
      </c>
      <c r="H151" s="43" t="str">
        <f t="shared" ref="H151:H170" si="23">IF($B151="N/A","N/A",IF(G151&gt;10,"No",IF(G151&lt;-10,"No","Yes")))</f>
        <v>N/A</v>
      </c>
      <c r="I151" s="12">
        <v>6.9530000000000003</v>
      </c>
      <c r="J151" s="12">
        <v>2.3519999999999999</v>
      </c>
      <c r="K151" s="44" t="s">
        <v>732</v>
      </c>
      <c r="L151" s="9" t="str">
        <f t="shared" ref="L151:L170" si="24">IF(J151="Div by 0", "N/A", IF(K151="N/A","N/A", IF(J151&gt;VALUE(MID(K151,1,2)), "No", IF(J151&lt;-1*VALUE(MID(K151,1,2)), "No", "Yes"))))</f>
        <v>Yes</v>
      </c>
    </row>
    <row r="152" spans="1:12" ht="25.5" x14ac:dyDescent="0.2">
      <c r="A152" s="4" t="s">
        <v>1346</v>
      </c>
      <c r="B152" s="34" t="s">
        <v>217</v>
      </c>
      <c r="C152" s="46">
        <v>1023.0983222999999</v>
      </c>
      <c r="D152" s="43" t="str">
        <f t="shared" si="21"/>
        <v>N/A</v>
      </c>
      <c r="E152" s="46">
        <v>2156.870801</v>
      </c>
      <c r="F152" s="43" t="str">
        <f t="shared" si="22"/>
        <v>N/A</v>
      </c>
      <c r="G152" s="46">
        <v>1889.7015455000001</v>
      </c>
      <c r="H152" s="43" t="str">
        <f t="shared" si="23"/>
        <v>N/A</v>
      </c>
      <c r="I152" s="12">
        <v>110.8</v>
      </c>
      <c r="J152" s="12">
        <v>-12.4</v>
      </c>
      <c r="K152" s="44" t="s">
        <v>732</v>
      </c>
      <c r="L152" s="9" t="str">
        <f t="shared" si="24"/>
        <v>Yes</v>
      </c>
    </row>
    <row r="153" spans="1:12" ht="25.5" x14ac:dyDescent="0.2">
      <c r="A153" s="4" t="s">
        <v>1347</v>
      </c>
      <c r="B153" s="34" t="s">
        <v>217</v>
      </c>
      <c r="C153" s="46">
        <v>3206.3692274</v>
      </c>
      <c r="D153" s="43" t="str">
        <f t="shared" si="21"/>
        <v>N/A</v>
      </c>
      <c r="E153" s="46">
        <v>3219.6673354999998</v>
      </c>
      <c r="F153" s="43" t="str">
        <f t="shared" si="22"/>
        <v>N/A</v>
      </c>
      <c r="G153" s="46">
        <v>3170.3479535000001</v>
      </c>
      <c r="H153" s="43" t="str">
        <f t="shared" si="23"/>
        <v>N/A</v>
      </c>
      <c r="I153" s="12">
        <v>0.41470000000000001</v>
      </c>
      <c r="J153" s="12">
        <v>-1.53</v>
      </c>
      <c r="K153" s="44" t="s">
        <v>732</v>
      </c>
      <c r="L153" s="9" t="str">
        <f t="shared" si="24"/>
        <v>Yes</v>
      </c>
    </row>
    <row r="154" spans="1:12" ht="25.5" x14ac:dyDescent="0.2">
      <c r="A154" s="4" t="s">
        <v>1348</v>
      </c>
      <c r="B154" s="34" t="s">
        <v>217</v>
      </c>
      <c r="C154" s="46">
        <v>354.94527880999999</v>
      </c>
      <c r="D154" s="43" t="str">
        <f t="shared" si="21"/>
        <v>N/A</v>
      </c>
      <c r="E154" s="46">
        <v>372.68805584</v>
      </c>
      <c r="F154" s="43" t="str">
        <f t="shared" si="22"/>
        <v>N/A</v>
      </c>
      <c r="G154" s="46">
        <v>392.43089222999998</v>
      </c>
      <c r="H154" s="43" t="str">
        <f t="shared" si="23"/>
        <v>N/A</v>
      </c>
      <c r="I154" s="12">
        <v>4.9989999999999997</v>
      </c>
      <c r="J154" s="12">
        <v>5.2969999999999997</v>
      </c>
      <c r="K154" s="44" t="s">
        <v>732</v>
      </c>
      <c r="L154" s="9" t="str">
        <f t="shared" si="24"/>
        <v>Yes</v>
      </c>
    </row>
    <row r="155" spans="1:12" ht="25.5" x14ac:dyDescent="0.2">
      <c r="A155" s="2" t="s">
        <v>1349</v>
      </c>
      <c r="B155" s="34" t="s">
        <v>217</v>
      </c>
      <c r="C155" s="46">
        <v>303.02552648</v>
      </c>
      <c r="D155" s="43" t="str">
        <f t="shared" si="21"/>
        <v>N/A</v>
      </c>
      <c r="E155" s="46">
        <v>339.07513553000001</v>
      </c>
      <c r="F155" s="43" t="str">
        <f t="shared" si="22"/>
        <v>N/A</v>
      </c>
      <c r="G155" s="46">
        <v>320.19450042</v>
      </c>
      <c r="H155" s="43" t="str">
        <f t="shared" si="23"/>
        <v>N/A</v>
      </c>
      <c r="I155" s="12">
        <v>11.9</v>
      </c>
      <c r="J155" s="12">
        <v>-5.57</v>
      </c>
      <c r="K155" s="44" t="s">
        <v>732</v>
      </c>
      <c r="L155" s="9" t="str">
        <f t="shared" si="24"/>
        <v>Yes</v>
      </c>
    </row>
    <row r="156" spans="1:12" ht="25.5" x14ac:dyDescent="0.2">
      <c r="A156" s="2" t="s">
        <v>1350</v>
      </c>
      <c r="B156" s="34" t="s">
        <v>217</v>
      </c>
      <c r="C156" s="46">
        <v>668.69686929</v>
      </c>
      <c r="D156" s="43" t="str">
        <f t="shared" si="21"/>
        <v>N/A</v>
      </c>
      <c r="E156" s="46">
        <v>587.89771053000004</v>
      </c>
      <c r="F156" s="43" t="str">
        <f t="shared" si="22"/>
        <v>N/A</v>
      </c>
      <c r="G156" s="46">
        <v>561.44917254999996</v>
      </c>
      <c r="H156" s="43" t="str">
        <f t="shared" si="23"/>
        <v>N/A</v>
      </c>
      <c r="I156" s="12">
        <v>-12.1</v>
      </c>
      <c r="J156" s="12">
        <v>-4.5</v>
      </c>
      <c r="K156" s="44" t="s">
        <v>732</v>
      </c>
      <c r="L156" s="9" t="str">
        <f t="shared" si="24"/>
        <v>Yes</v>
      </c>
    </row>
    <row r="157" spans="1:12" ht="25.5" x14ac:dyDescent="0.2">
      <c r="A157" s="2" t="s">
        <v>1351</v>
      </c>
      <c r="B157" s="34" t="s">
        <v>217</v>
      </c>
      <c r="C157" s="46">
        <v>3694.1749902000001</v>
      </c>
      <c r="D157" s="43" t="str">
        <f t="shared" si="21"/>
        <v>N/A</v>
      </c>
      <c r="E157" s="46">
        <v>4955.0137812000003</v>
      </c>
      <c r="F157" s="43" t="str">
        <f t="shared" si="22"/>
        <v>N/A</v>
      </c>
      <c r="G157" s="46">
        <v>4438.9052444999998</v>
      </c>
      <c r="H157" s="43" t="str">
        <f t="shared" si="23"/>
        <v>N/A</v>
      </c>
      <c r="I157" s="12">
        <v>34.130000000000003</v>
      </c>
      <c r="J157" s="12">
        <v>-10.4</v>
      </c>
      <c r="K157" s="44" t="s">
        <v>732</v>
      </c>
      <c r="L157" s="9" t="str">
        <f t="shared" si="24"/>
        <v>Yes</v>
      </c>
    </row>
    <row r="158" spans="1:12" ht="25.5" x14ac:dyDescent="0.2">
      <c r="A158" s="2" t="s">
        <v>1352</v>
      </c>
      <c r="B158" s="34" t="s">
        <v>217</v>
      </c>
      <c r="C158" s="46">
        <v>875.84085336999999</v>
      </c>
      <c r="D158" s="43" t="str">
        <f t="shared" si="21"/>
        <v>N/A</v>
      </c>
      <c r="E158" s="46">
        <v>763.13142972000003</v>
      </c>
      <c r="F158" s="43" t="str">
        <f t="shared" si="22"/>
        <v>N/A</v>
      </c>
      <c r="G158" s="46">
        <v>717.12497332999999</v>
      </c>
      <c r="H158" s="43" t="str">
        <f t="shared" si="23"/>
        <v>N/A</v>
      </c>
      <c r="I158" s="12">
        <v>-12.9</v>
      </c>
      <c r="J158" s="12">
        <v>-6.03</v>
      </c>
      <c r="K158" s="44" t="s">
        <v>732</v>
      </c>
      <c r="L158" s="9" t="str">
        <f t="shared" si="24"/>
        <v>Yes</v>
      </c>
    </row>
    <row r="159" spans="1:12" ht="25.5" x14ac:dyDescent="0.2">
      <c r="A159" s="2" t="s">
        <v>1353</v>
      </c>
      <c r="B159" s="34" t="s">
        <v>217</v>
      </c>
      <c r="C159" s="46">
        <v>377.41199825000001</v>
      </c>
      <c r="D159" s="43" t="str">
        <f t="shared" si="21"/>
        <v>N/A</v>
      </c>
      <c r="E159" s="46">
        <v>261.14535666</v>
      </c>
      <c r="F159" s="43" t="str">
        <f t="shared" si="22"/>
        <v>N/A</v>
      </c>
      <c r="G159" s="46">
        <v>206.93298338</v>
      </c>
      <c r="H159" s="43" t="str">
        <f t="shared" si="23"/>
        <v>N/A</v>
      </c>
      <c r="I159" s="12">
        <v>-30.8</v>
      </c>
      <c r="J159" s="12">
        <v>-20.8</v>
      </c>
      <c r="K159" s="44" t="s">
        <v>732</v>
      </c>
      <c r="L159" s="9" t="str">
        <f t="shared" si="24"/>
        <v>Yes</v>
      </c>
    </row>
    <row r="160" spans="1:12" ht="25.5" x14ac:dyDescent="0.2">
      <c r="A160" s="4" t="s">
        <v>1354</v>
      </c>
      <c r="B160" s="34" t="s">
        <v>217</v>
      </c>
      <c r="C160" s="46">
        <v>1.0220027191000001</v>
      </c>
      <c r="D160" s="43" t="str">
        <f t="shared" si="21"/>
        <v>N/A</v>
      </c>
      <c r="E160" s="46">
        <v>0.30074725270000002</v>
      </c>
      <c r="F160" s="43" t="str">
        <f t="shared" si="22"/>
        <v>N/A</v>
      </c>
      <c r="G160" s="46">
        <v>0</v>
      </c>
      <c r="H160" s="43" t="str">
        <f t="shared" si="23"/>
        <v>N/A</v>
      </c>
      <c r="I160" s="12">
        <v>-70.599999999999994</v>
      </c>
      <c r="J160" s="12">
        <v>-100</v>
      </c>
      <c r="K160" s="44" t="s">
        <v>732</v>
      </c>
      <c r="L160" s="9" t="str">
        <f t="shared" si="24"/>
        <v>No</v>
      </c>
    </row>
    <row r="161" spans="1:12" x14ac:dyDescent="0.2">
      <c r="A161" s="4" t="s">
        <v>1355</v>
      </c>
      <c r="B161" s="34" t="s">
        <v>217</v>
      </c>
      <c r="C161" s="46">
        <v>1398.5660657999999</v>
      </c>
      <c r="D161" s="43" t="str">
        <f t="shared" si="21"/>
        <v>N/A</v>
      </c>
      <c r="E161" s="46">
        <v>1516.6622818000001</v>
      </c>
      <c r="F161" s="43" t="str">
        <f t="shared" si="22"/>
        <v>N/A</v>
      </c>
      <c r="G161" s="46">
        <v>1468.6104740000001</v>
      </c>
      <c r="H161" s="43" t="str">
        <f t="shared" si="23"/>
        <v>N/A</v>
      </c>
      <c r="I161" s="12">
        <v>8.4440000000000008</v>
      </c>
      <c r="J161" s="12">
        <v>-3.17</v>
      </c>
      <c r="K161" s="44" t="s">
        <v>732</v>
      </c>
      <c r="L161" s="9" t="str">
        <f t="shared" si="24"/>
        <v>Yes</v>
      </c>
    </row>
    <row r="162" spans="1:12" x14ac:dyDescent="0.2">
      <c r="A162" s="4" t="s">
        <v>1356</v>
      </c>
      <c r="B162" s="34" t="s">
        <v>217</v>
      </c>
      <c r="C162" s="46">
        <v>561.63831447999996</v>
      </c>
      <c r="D162" s="43" t="str">
        <f t="shared" si="21"/>
        <v>N/A</v>
      </c>
      <c r="E162" s="46">
        <v>817.53689348</v>
      </c>
      <c r="F162" s="43" t="str">
        <f t="shared" si="22"/>
        <v>N/A</v>
      </c>
      <c r="G162" s="46">
        <v>742.43172029000004</v>
      </c>
      <c r="H162" s="43" t="str">
        <f t="shared" si="23"/>
        <v>N/A</v>
      </c>
      <c r="I162" s="12">
        <v>45.56</v>
      </c>
      <c r="J162" s="12">
        <v>-9.19</v>
      </c>
      <c r="K162" s="44" t="s">
        <v>732</v>
      </c>
      <c r="L162" s="9" t="str">
        <f t="shared" si="24"/>
        <v>Yes</v>
      </c>
    </row>
    <row r="163" spans="1:12" ht="25.5" x14ac:dyDescent="0.2">
      <c r="A163" s="4" t="s">
        <v>1357</v>
      </c>
      <c r="B163" s="34" t="s">
        <v>217</v>
      </c>
      <c r="C163" s="46">
        <v>2269.2788372</v>
      </c>
      <c r="D163" s="43" t="str">
        <f t="shared" si="21"/>
        <v>N/A</v>
      </c>
      <c r="E163" s="46">
        <v>2333.5212025000001</v>
      </c>
      <c r="F163" s="43" t="str">
        <f t="shared" si="22"/>
        <v>N/A</v>
      </c>
      <c r="G163" s="46">
        <v>2172.2719443000001</v>
      </c>
      <c r="H163" s="43" t="str">
        <f t="shared" si="23"/>
        <v>N/A</v>
      </c>
      <c r="I163" s="12">
        <v>2.831</v>
      </c>
      <c r="J163" s="12">
        <v>-6.91</v>
      </c>
      <c r="K163" s="44" t="s">
        <v>732</v>
      </c>
      <c r="L163" s="9" t="str">
        <f t="shared" si="24"/>
        <v>Yes</v>
      </c>
    </row>
    <row r="164" spans="1:12" x14ac:dyDescent="0.2">
      <c r="A164" s="4" t="s">
        <v>1358</v>
      </c>
      <c r="B164" s="34" t="s">
        <v>217</v>
      </c>
      <c r="C164" s="46">
        <v>384.37919626000001</v>
      </c>
      <c r="D164" s="43" t="str">
        <f t="shared" si="21"/>
        <v>N/A</v>
      </c>
      <c r="E164" s="46">
        <v>399.02898951999998</v>
      </c>
      <c r="F164" s="43" t="str">
        <f t="shared" si="22"/>
        <v>N/A</v>
      </c>
      <c r="G164" s="46">
        <v>388.57795607000003</v>
      </c>
      <c r="H164" s="43" t="str">
        <f t="shared" si="23"/>
        <v>N/A</v>
      </c>
      <c r="I164" s="12">
        <v>3.8109999999999999</v>
      </c>
      <c r="J164" s="12">
        <v>-2.62</v>
      </c>
      <c r="K164" s="44" t="s">
        <v>732</v>
      </c>
      <c r="L164" s="9" t="str">
        <f t="shared" si="24"/>
        <v>Yes</v>
      </c>
    </row>
    <row r="165" spans="1:12" x14ac:dyDescent="0.2">
      <c r="A165" s="4" t="s">
        <v>1359</v>
      </c>
      <c r="B165" s="34" t="s">
        <v>217</v>
      </c>
      <c r="C165" s="46">
        <v>26.242917788</v>
      </c>
      <c r="D165" s="43" t="str">
        <f t="shared" si="21"/>
        <v>N/A</v>
      </c>
      <c r="E165" s="46">
        <v>26.090285714</v>
      </c>
      <c r="F165" s="43" t="str">
        <f t="shared" si="22"/>
        <v>N/A</v>
      </c>
      <c r="G165" s="46">
        <v>25.793378181000001</v>
      </c>
      <c r="H165" s="43" t="str">
        <f t="shared" si="23"/>
        <v>N/A</v>
      </c>
      <c r="I165" s="12">
        <v>-0.58199999999999996</v>
      </c>
      <c r="J165" s="12">
        <v>-1.1399999999999999</v>
      </c>
      <c r="K165" s="44" t="s">
        <v>732</v>
      </c>
      <c r="L165" s="9" t="str">
        <f t="shared" si="24"/>
        <v>Yes</v>
      </c>
    </row>
    <row r="166" spans="1:12" x14ac:dyDescent="0.2">
      <c r="A166" s="4" t="s">
        <v>1360</v>
      </c>
      <c r="B166" s="34" t="s">
        <v>217</v>
      </c>
      <c r="C166" s="46">
        <v>3099.5302393000002</v>
      </c>
      <c r="D166" s="43" t="str">
        <f t="shared" si="21"/>
        <v>N/A</v>
      </c>
      <c r="E166" s="46">
        <v>3422.3232530999999</v>
      </c>
      <c r="F166" s="43" t="str">
        <f t="shared" si="22"/>
        <v>N/A</v>
      </c>
      <c r="G166" s="46">
        <v>3672.0226696</v>
      </c>
      <c r="H166" s="43" t="str">
        <f t="shared" si="23"/>
        <v>N/A</v>
      </c>
      <c r="I166" s="12">
        <v>10.41</v>
      </c>
      <c r="J166" s="12">
        <v>7.2960000000000003</v>
      </c>
      <c r="K166" s="44" t="s">
        <v>732</v>
      </c>
      <c r="L166" s="9" t="str">
        <f t="shared" si="24"/>
        <v>Yes</v>
      </c>
    </row>
    <row r="167" spans="1:12" x14ac:dyDescent="0.2">
      <c r="A167" s="45" t="s">
        <v>1361</v>
      </c>
      <c r="B167" s="34" t="s">
        <v>217</v>
      </c>
      <c r="C167" s="46">
        <v>1757.9713227</v>
      </c>
      <c r="D167" s="43" t="str">
        <f t="shared" si="21"/>
        <v>N/A</v>
      </c>
      <c r="E167" s="46">
        <v>2748.1320701</v>
      </c>
      <c r="F167" s="43" t="str">
        <f t="shared" si="22"/>
        <v>N/A</v>
      </c>
      <c r="G167" s="46">
        <v>2729.6529009000001</v>
      </c>
      <c r="H167" s="43" t="str">
        <f t="shared" si="23"/>
        <v>N/A</v>
      </c>
      <c r="I167" s="12">
        <v>56.32</v>
      </c>
      <c r="J167" s="12">
        <v>-0.67200000000000004</v>
      </c>
      <c r="K167" s="44" t="s">
        <v>732</v>
      </c>
      <c r="L167" s="9" t="str">
        <f t="shared" si="24"/>
        <v>Yes</v>
      </c>
    </row>
    <row r="168" spans="1:12" x14ac:dyDescent="0.2">
      <c r="A168" s="45" t="s">
        <v>1362</v>
      </c>
      <c r="B168" s="34" t="s">
        <v>217</v>
      </c>
      <c r="C168" s="46">
        <v>4830.2741212000001</v>
      </c>
      <c r="D168" s="43" t="str">
        <f t="shared" si="21"/>
        <v>N/A</v>
      </c>
      <c r="E168" s="46">
        <v>5050.2334115000003</v>
      </c>
      <c r="F168" s="43" t="str">
        <f t="shared" si="22"/>
        <v>N/A</v>
      </c>
      <c r="G168" s="46">
        <v>5210.6396272000002</v>
      </c>
      <c r="H168" s="43" t="str">
        <f t="shared" si="23"/>
        <v>N/A</v>
      </c>
      <c r="I168" s="12">
        <v>4.5540000000000003</v>
      </c>
      <c r="J168" s="12">
        <v>3.1760000000000002</v>
      </c>
      <c r="K168" s="44" t="s">
        <v>732</v>
      </c>
      <c r="L168" s="9" t="str">
        <f t="shared" si="24"/>
        <v>Yes</v>
      </c>
    </row>
    <row r="169" spans="1:12" x14ac:dyDescent="0.2">
      <c r="A169" s="45" t="s">
        <v>1363</v>
      </c>
      <c r="B169" s="34" t="s">
        <v>217</v>
      </c>
      <c r="C169" s="46">
        <v>1064.7880631999999</v>
      </c>
      <c r="D169" s="43" t="str">
        <f t="shared" si="21"/>
        <v>N/A</v>
      </c>
      <c r="E169" s="46">
        <v>1190.7856595999999</v>
      </c>
      <c r="F169" s="43" t="str">
        <f t="shared" si="22"/>
        <v>N/A</v>
      </c>
      <c r="G169" s="46">
        <v>1323.2361728000001</v>
      </c>
      <c r="H169" s="43" t="str">
        <f t="shared" si="23"/>
        <v>N/A</v>
      </c>
      <c r="I169" s="12">
        <v>11.83</v>
      </c>
      <c r="J169" s="12">
        <v>11.12</v>
      </c>
      <c r="K169" s="44" t="s">
        <v>732</v>
      </c>
      <c r="L169" s="9" t="str">
        <f t="shared" si="24"/>
        <v>Yes</v>
      </c>
    </row>
    <row r="170" spans="1:12" x14ac:dyDescent="0.2">
      <c r="A170" s="45" t="s">
        <v>1364</v>
      </c>
      <c r="B170" s="34" t="s">
        <v>217</v>
      </c>
      <c r="C170" s="46">
        <v>370.08679003999998</v>
      </c>
      <c r="D170" s="43" t="str">
        <f t="shared" si="21"/>
        <v>N/A</v>
      </c>
      <c r="E170" s="46">
        <v>387.74795604000002</v>
      </c>
      <c r="F170" s="43" t="str">
        <f t="shared" si="22"/>
        <v>N/A</v>
      </c>
      <c r="G170" s="46">
        <v>410.30467805000001</v>
      </c>
      <c r="H170" s="43" t="str">
        <f t="shared" si="23"/>
        <v>N/A</v>
      </c>
      <c r="I170" s="12">
        <v>4.7720000000000002</v>
      </c>
      <c r="J170" s="12">
        <v>5.8170000000000002</v>
      </c>
      <c r="K170" s="44" t="s">
        <v>732</v>
      </c>
      <c r="L170" s="9" t="str">
        <f t="shared" si="24"/>
        <v>Yes</v>
      </c>
    </row>
    <row r="171" spans="1:12" x14ac:dyDescent="0.2">
      <c r="A171" s="45" t="s">
        <v>85</v>
      </c>
      <c r="B171" s="34" t="s">
        <v>217</v>
      </c>
      <c r="C171" s="8">
        <v>12.202334141</v>
      </c>
      <c r="D171" s="43" t="str">
        <f t="shared" ref="D171:D202" si="25">IF($B171="N/A","N/A",IF(C171&gt;10,"No",IF(C171&lt;-10,"No","Yes")))</f>
        <v>N/A</v>
      </c>
      <c r="E171" s="8">
        <v>13.017114360000001</v>
      </c>
      <c r="F171" s="43" t="str">
        <f t="shared" ref="F171:F202" si="26">IF($B171="N/A","N/A",IF(E171&gt;10,"No",IF(E171&lt;-10,"No","Yes")))</f>
        <v>N/A</v>
      </c>
      <c r="G171" s="8">
        <v>13.078950142</v>
      </c>
      <c r="H171" s="43" t="str">
        <f t="shared" ref="H171:H202" si="27">IF($B171="N/A","N/A",IF(G171&gt;10,"No",IF(G171&lt;-10,"No","Yes")))</f>
        <v>N/A</v>
      </c>
      <c r="I171" s="12">
        <v>6.6769999999999996</v>
      </c>
      <c r="J171" s="12">
        <v>0.47499999999999998</v>
      </c>
      <c r="K171" s="44" t="s">
        <v>732</v>
      </c>
      <c r="L171" s="9" t="str">
        <f t="shared" ref="L171:L202" si="28">IF(J171="Div by 0", "N/A", IF(K171="N/A","N/A", IF(J171&gt;VALUE(MID(K171,1,2)), "No", IF(J171&lt;-1*VALUE(MID(K171,1,2)), "No", "Yes"))))</f>
        <v>Yes</v>
      </c>
    </row>
    <row r="172" spans="1:12" x14ac:dyDescent="0.2">
      <c r="A172" s="45" t="s">
        <v>465</v>
      </c>
      <c r="B172" s="34" t="s">
        <v>217</v>
      </c>
      <c r="C172" s="8">
        <v>10.202887241999999</v>
      </c>
      <c r="D172" s="43" t="str">
        <f t="shared" si="25"/>
        <v>N/A</v>
      </c>
      <c r="E172" s="8">
        <v>14.585127762999999</v>
      </c>
      <c r="F172" s="43" t="str">
        <f t="shared" si="26"/>
        <v>N/A</v>
      </c>
      <c r="G172" s="8">
        <v>13.579934127</v>
      </c>
      <c r="H172" s="43" t="str">
        <f t="shared" si="27"/>
        <v>N/A</v>
      </c>
      <c r="I172" s="12">
        <v>42.95</v>
      </c>
      <c r="J172" s="12">
        <v>-6.89</v>
      </c>
      <c r="K172" s="44" t="s">
        <v>732</v>
      </c>
      <c r="L172" s="9" t="str">
        <f t="shared" si="28"/>
        <v>Yes</v>
      </c>
    </row>
    <row r="173" spans="1:12" x14ac:dyDescent="0.2">
      <c r="A173" s="45" t="s">
        <v>466</v>
      </c>
      <c r="B173" s="34" t="s">
        <v>217</v>
      </c>
      <c r="C173" s="8">
        <v>15.771809986999999</v>
      </c>
      <c r="D173" s="43" t="str">
        <f t="shared" si="25"/>
        <v>N/A</v>
      </c>
      <c r="E173" s="8">
        <v>16.440553563000002</v>
      </c>
      <c r="F173" s="43" t="str">
        <f t="shared" si="26"/>
        <v>N/A</v>
      </c>
      <c r="G173" s="8">
        <v>16.040649037000001</v>
      </c>
      <c r="H173" s="43" t="str">
        <f t="shared" si="27"/>
        <v>N/A</v>
      </c>
      <c r="I173" s="12">
        <v>4.24</v>
      </c>
      <c r="J173" s="12">
        <v>-2.4300000000000002</v>
      </c>
      <c r="K173" s="44" t="s">
        <v>732</v>
      </c>
      <c r="L173" s="9" t="str">
        <f t="shared" si="28"/>
        <v>Yes</v>
      </c>
    </row>
    <row r="174" spans="1:12" x14ac:dyDescent="0.2">
      <c r="A174" s="2" t="s">
        <v>467</v>
      </c>
      <c r="B174" s="34" t="s">
        <v>217</v>
      </c>
      <c r="C174" s="8">
        <v>8.5514421770000002</v>
      </c>
      <c r="D174" s="43" t="str">
        <f t="shared" si="25"/>
        <v>N/A</v>
      </c>
      <c r="E174" s="8">
        <v>8.8433219855999994</v>
      </c>
      <c r="F174" s="43" t="str">
        <f t="shared" si="26"/>
        <v>N/A</v>
      </c>
      <c r="G174" s="8">
        <v>9.1498805053000005</v>
      </c>
      <c r="H174" s="43" t="str">
        <f t="shared" si="27"/>
        <v>N/A</v>
      </c>
      <c r="I174" s="12">
        <v>3.4129999999999998</v>
      </c>
      <c r="J174" s="12">
        <v>3.4670000000000001</v>
      </c>
      <c r="K174" s="44" t="s">
        <v>732</v>
      </c>
      <c r="L174" s="9" t="str">
        <f t="shared" si="28"/>
        <v>Yes</v>
      </c>
    </row>
    <row r="175" spans="1:12" x14ac:dyDescent="0.2">
      <c r="A175" s="2" t="s">
        <v>468</v>
      </c>
      <c r="B175" s="34" t="s">
        <v>217</v>
      </c>
      <c r="C175" s="8">
        <v>5.1829860436999997</v>
      </c>
      <c r="D175" s="43" t="str">
        <f t="shared" si="25"/>
        <v>N/A</v>
      </c>
      <c r="E175" s="8">
        <v>5.1780219780000003</v>
      </c>
      <c r="F175" s="43" t="str">
        <f t="shared" si="26"/>
        <v>N/A</v>
      </c>
      <c r="G175" s="8">
        <v>5.2267724834999996</v>
      </c>
      <c r="H175" s="43" t="str">
        <f t="shared" si="27"/>
        <v>N/A</v>
      </c>
      <c r="I175" s="12">
        <v>-9.6000000000000002E-2</v>
      </c>
      <c r="J175" s="12">
        <v>0.9415</v>
      </c>
      <c r="K175" s="44" t="s">
        <v>732</v>
      </c>
      <c r="L175" s="9" t="str">
        <f t="shared" si="28"/>
        <v>Yes</v>
      </c>
    </row>
    <row r="176" spans="1:12" x14ac:dyDescent="0.2">
      <c r="A176" s="2" t="s">
        <v>1365</v>
      </c>
      <c r="B176" s="34" t="s">
        <v>217</v>
      </c>
      <c r="C176" s="8">
        <v>1.5595890962000001</v>
      </c>
      <c r="D176" s="43" t="str">
        <f t="shared" si="25"/>
        <v>N/A</v>
      </c>
      <c r="E176" s="8">
        <v>1.5718859798</v>
      </c>
      <c r="F176" s="43" t="str">
        <f t="shared" si="26"/>
        <v>N/A</v>
      </c>
      <c r="G176" s="8">
        <v>1.5414075401</v>
      </c>
      <c r="H176" s="43" t="str">
        <f t="shared" si="27"/>
        <v>N/A</v>
      </c>
      <c r="I176" s="12">
        <v>0.78849999999999998</v>
      </c>
      <c r="J176" s="12">
        <v>-1.94</v>
      </c>
      <c r="K176" s="44" t="s">
        <v>732</v>
      </c>
      <c r="L176" s="9" t="str">
        <f t="shared" si="28"/>
        <v>Yes</v>
      </c>
    </row>
    <row r="177" spans="1:12" x14ac:dyDescent="0.2">
      <c r="A177" s="2" t="s">
        <v>1366</v>
      </c>
      <c r="B177" s="34" t="s">
        <v>217</v>
      </c>
      <c r="C177" s="8">
        <v>12.680452595</v>
      </c>
      <c r="D177" s="43" t="str">
        <f t="shared" si="25"/>
        <v>N/A</v>
      </c>
      <c r="E177" s="8">
        <v>17.599770313</v>
      </c>
      <c r="F177" s="43" t="str">
        <f t="shared" si="26"/>
        <v>N/A</v>
      </c>
      <c r="G177" s="8">
        <v>14.492019255000001</v>
      </c>
      <c r="H177" s="43" t="str">
        <f t="shared" si="27"/>
        <v>N/A</v>
      </c>
      <c r="I177" s="12">
        <v>38.79</v>
      </c>
      <c r="J177" s="12">
        <v>-17.7</v>
      </c>
      <c r="K177" s="44" t="s">
        <v>732</v>
      </c>
      <c r="L177" s="9" t="str">
        <f t="shared" si="28"/>
        <v>Yes</v>
      </c>
    </row>
    <row r="178" spans="1:12" x14ac:dyDescent="0.2">
      <c r="A178" s="2" t="s">
        <v>1367</v>
      </c>
      <c r="B178" s="34" t="s">
        <v>217</v>
      </c>
      <c r="C178" s="8">
        <v>2.1303140888000001</v>
      </c>
      <c r="D178" s="43" t="str">
        <f t="shared" si="25"/>
        <v>N/A</v>
      </c>
      <c r="E178" s="8">
        <v>2.0569189425999999</v>
      </c>
      <c r="F178" s="43" t="str">
        <f t="shared" si="26"/>
        <v>N/A</v>
      </c>
      <c r="G178" s="8">
        <v>1.9577789006999999</v>
      </c>
      <c r="H178" s="43" t="str">
        <f t="shared" si="27"/>
        <v>N/A</v>
      </c>
      <c r="I178" s="12">
        <v>-3.45</v>
      </c>
      <c r="J178" s="12">
        <v>-4.82</v>
      </c>
      <c r="K178" s="44" t="s">
        <v>732</v>
      </c>
      <c r="L178" s="9" t="str">
        <f t="shared" si="28"/>
        <v>Yes</v>
      </c>
    </row>
    <row r="179" spans="1:12" x14ac:dyDescent="0.2">
      <c r="A179" s="2" t="s">
        <v>1368</v>
      </c>
      <c r="B179" s="34" t="s">
        <v>217</v>
      </c>
      <c r="C179" s="8">
        <v>0.46674307860000003</v>
      </c>
      <c r="D179" s="43" t="str">
        <f t="shared" si="25"/>
        <v>N/A</v>
      </c>
      <c r="E179" s="8">
        <v>0.45918771279999998</v>
      </c>
      <c r="F179" s="43" t="str">
        <f t="shared" si="26"/>
        <v>N/A</v>
      </c>
      <c r="G179" s="8">
        <v>0.46659838399999998</v>
      </c>
      <c r="H179" s="43" t="str">
        <f t="shared" si="27"/>
        <v>N/A</v>
      </c>
      <c r="I179" s="12">
        <v>-1.62</v>
      </c>
      <c r="J179" s="12">
        <v>1.6140000000000001</v>
      </c>
      <c r="K179" s="44" t="s">
        <v>732</v>
      </c>
      <c r="L179" s="9" t="str">
        <f t="shared" si="28"/>
        <v>Yes</v>
      </c>
    </row>
    <row r="180" spans="1:12" x14ac:dyDescent="0.2">
      <c r="A180" s="2" t="s">
        <v>1369</v>
      </c>
      <c r="B180" s="34" t="s">
        <v>217</v>
      </c>
      <c r="C180" s="8">
        <v>5.5492355999999998E-3</v>
      </c>
      <c r="D180" s="43" t="str">
        <f t="shared" si="25"/>
        <v>N/A</v>
      </c>
      <c r="E180" s="8">
        <v>5.8608059000000001E-3</v>
      </c>
      <c r="F180" s="43" t="str">
        <f t="shared" si="26"/>
        <v>N/A</v>
      </c>
      <c r="G180" s="8">
        <v>0</v>
      </c>
      <c r="H180" s="43" t="str">
        <f t="shared" si="27"/>
        <v>N/A</v>
      </c>
      <c r="I180" s="12">
        <v>5.6150000000000002</v>
      </c>
      <c r="J180" s="12">
        <v>-100</v>
      </c>
      <c r="K180" s="44" t="s">
        <v>732</v>
      </c>
      <c r="L180" s="9" t="str">
        <f t="shared" si="28"/>
        <v>No</v>
      </c>
    </row>
    <row r="181" spans="1:12" x14ac:dyDescent="0.2">
      <c r="A181" s="2" t="s">
        <v>86</v>
      </c>
      <c r="B181" s="34" t="s">
        <v>217</v>
      </c>
      <c r="C181" s="8">
        <v>12.348722545999999</v>
      </c>
      <c r="D181" s="43" t="str">
        <f t="shared" si="25"/>
        <v>N/A</v>
      </c>
      <c r="E181" s="8">
        <v>1.1491662911</v>
      </c>
      <c r="F181" s="43" t="str">
        <f t="shared" si="26"/>
        <v>N/A</v>
      </c>
      <c r="G181" s="8">
        <v>3.6243446546999998</v>
      </c>
      <c r="H181" s="43" t="str">
        <f t="shared" si="27"/>
        <v>N/A</v>
      </c>
      <c r="I181" s="12">
        <v>-90.7</v>
      </c>
      <c r="J181" s="12">
        <v>215.4</v>
      </c>
      <c r="K181" s="44" t="s">
        <v>732</v>
      </c>
      <c r="L181" s="9" t="str">
        <f t="shared" si="28"/>
        <v>No</v>
      </c>
    </row>
    <row r="182" spans="1:12" x14ac:dyDescent="0.2">
      <c r="A182" s="2" t="s">
        <v>87</v>
      </c>
      <c r="B182" s="34" t="s">
        <v>217</v>
      </c>
      <c r="C182" s="8">
        <v>57.949115872</v>
      </c>
      <c r="D182" s="43" t="str">
        <f t="shared" si="25"/>
        <v>N/A</v>
      </c>
      <c r="E182" s="8">
        <v>57.567224867</v>
      </c>
      <c r="F182" s="43" t="str">
        <f t="shared" si="26"/>
        <v>N/A</v>
      </c>
      <c r="G182" s="8">
        <v>59.427989177999997</v>
      </c>
      <c r="H182" s="43" t="str">
        <f t="shared" si="27"/>
        <v>N/A</v>
      </c>
      <c r="I182" s="12">
        <v>-0.65900000000000003</v>
      </c>
      <c r="J182" s="12">
        <v>3.2320000000000002</v>
      </c>
      <c r="K182" s="44" t="s">
        <v>732</v>
      </c>
      <c r="L182" s="9" t="str">
        <f t="shared" si="28"/>
        <v>Yes</v>
      </c>
    </row>
    <row r="183" spans="1:12" x14ac:dyDescent="0.2">
      <c r="A183" s="2" t="s">
        <v>469</v>
      </c>
      <c r="B183" s="34" t="s">
        <v>217</v>
      </c>
      <c r="C183" s="8">
        <v>39.465470152000002</v>
      </c>
      <c r="D183" s="43" t="str">
        <f t="shared" si="25"/>
        <v>N/A</v>
      </c>
      <c r="E183" s="8">
        <v>58.426643697999999</v>
      </c>
      <c r="F183" s="43" t="str">
        <f t="shared" si="26"/>
        <v>N/A</v>
      </c>
      <c r="G183" s="8">
        <v>55.865214086999998</v>
      </c>
      <c r="H183" s="43" t="str">
        <f t="shared" si="27"/>
        <v>N/A</v>
      </c>
      <c r="I183" s="12">
        <v>48.04</v>
      </c>
      <c r="J183" s="12">
        <v>-4.38</v>
      </c>
      <c r="K183" s="44" t="s">
        <v>732</v>
      </c>
      <c r="L183" s="9" t="str">
        <f t="shared" si="28"/>
        <v>Yes</v>
      </c>
    </row>
    <row r="184" spans="1:12" x14ac:dyDescent="0.2">
      <c r="A184" s="2" t="s">
        <v>470</v>
      </c>
      <c r="B184" s="34" t="s">
        <v>217</v>
      </c>
      <c r="C184" s="8">
        <v>74.355135523000001</v>
      </c>
      <c r="D184" s="43" t="str">
        <f t="shared" si="25"/>
        <v>N/A</v>
      </c>
      <c r="E184" s="8">
        <v>72.962318429000007</v>
      </c>
      <c r="F184" s="43" t="str">
        <f t="shared" si="26"/>
        <v>N/A</v>
      </c>
      <c r="G184" s="8">
        <v>73.369827634999993</v>
      </c>
      <c r="H184" s="43" t="str">
        <f t="shared" si="27"/>
        <v>N/A</v>
      </c>
      <c r="I184" s="12">
        <v>-1.87</v>
      </c>
      <c r="J184" s="12">
        <v>0.5585</v>
      </c>
      <c r="K184" s="44" t="s">
        <v>732</v>
      </c>
      <c r="L184" s="9" t="str">
        <f t="shared" si="28"/>
        <v>Yes</v>
      </c>
    </row>
    <row r="185" spans="1:12" x14ac:dyDescent="0.2">
      <c r="A185" s="2" t="s">
        <v>471</v>
      </c>
      <c r="B185" s="34" t="s">
        <v>217</v>
      </c>
      <c r="C185" s="8">
        <v>39.351758853</v>
      </c>
      <c r="D185" s="43" t="str">
        <f t="shared" si="25"/>
        <v>N/A</v>
      </c>
      <c r="E185" s="8">
        <v>35.414192595000003</v>
      </c>
      <c r="F185" s="43" t="str">
        <f t="shared" si="26"/>
        <v>N/A</v>
      </c>
      <c r="G185" s="8">
        <v>37.340673723000002</v>
      </c>
      <c r="H185" s="43" t="str">
        <f t="shared" si="27"/>
        <v>N/A</v>
      </c>
      <c r="I185" s="12">
        <v>-10</v>
      </c>
      <c r="J185" s="12">
        <v>5.44</v>
      </c>
      <c r="K185" s="44" t="s">
        <v>732</v>
      </c>
      <c r="L185" s="9" t="str">
        <f t="shared" si="28"/>
        <v>Yes</v>
      </c>
    </row>
    <row r="186" spans="1:12" x14ac:dyDescent="0.2">
      <c r="A186" s="2" t="s">
        <v>472</v>
      </c>
      <c r="B186" s="34" t="s">
        <v>217</v>
      </c>
      <c r="C186" s="8">
        <v>31.275491801000001</v>
      </c>
      <c r="D186" s="43" t="str">
        <f t="shared" si="25"/>
        <v>N/A</v>
      </c>
      <c r="E186" s="8">
        <v>30.461538462</v>
      </c>
      <c r="F186" s="43" t="str">
        <f t="shared" si="26"/>
        <v>N/A</v>
      </c>
      <c r="G186" s="8">
        <v>31.016523544999998</v>
      </c>
      <c r="H186" s="43" t="str">
        <f t="shared" si="27"/>
        <v>N/A</v>
      </c>
      <c r="I186" s="12">
        <v>-2.6</v>
      </c>
      <c r="J186" s="12">
        <v>1.8220000000000001</v>
      </c>
      <c r="K186" s="44" t="s">
        <v>732</v>
      </c>
      <c r="L186" s="9" t="str">
        <f t="shared" si="28"/>
        <v>Yes</v>
      </c>
    </row>
    <row r="187" spans="1:12" x14ac:dyDescent="0.2">
      <c r="A187" s="2" t="s">
        <v>116</v>
      </c>
      <c r="B187" s="34" t="s">
        <v>217</v>
      </c>
      <c r="C187" s="8">
        <v>74.112289016999995</v>
      </c>
      <c r="D187" s="43" t="str">
        <f t="shared" si="25"/>
        <v>N/A</v>
      </c>
      <c r="E187" s="8">
        <v>75.880156975999995</v>
      </c>
      <c r="F187" s="43" t="str">
        <f t="shared" si="26"/>
        <v>N/A</v>
      </c>
      <c r="G187" s="8">
        <v>77.242191067999997</v>
      </c>
      <c r="H187" s="43" t="str">
        <f t="shared" si="27"/>
        <v>N/A</v>
      </c>
      <c r="I187" s="12">
        <v>2.3849999999999998</v>
      </c>
      <c r="J187" s="12">
        <v>1.7949999999999999</v>
      </c>
      <c r="K187" s="44" t="s">
        <v>732</v>
      </c>
      <c r="L187" s="9" t="str">
        <f t="shared" si="28"/>
        <v>Yes</v>
      </c>
    </row>
    <row r="188" spans="1:12" x14ac:dyDescent="0.2">
      <c r="A188" s="2" t="s">
        <v>473</v>
      </c>
      <c r="B188" s="34" t="s">
        <v>217</v>
      </c>
      <c r="C188" s="8">
        <v>58.466640654999999</v>
      </c>
      <c r="D188" s="43" t="str">
        <f t="shared" si="25"/>
        <v>N/A</v>
      </c>
      <c r="E188" s="8">
        <v>76.457077232000003</v>
      </c>
      <c r="F188" s="43" t="str">
        <f t="shared" si="26"/>
        <v>N/A</v>
      </c>
      <c r="G188" s="8">
        <v>70.255890550000004</v>
      </c>
      <c r="H188" s="43" t="str">
        <f t="shared" si="27"/>
        <v>N/A</v>
      </c>
      <c r="I188" s="12">
        <v>30.77</v>
      </c>
      <c r="J188" s="12">
        <v>-8.11</v>
      </c>
      <c r="K188" s="44" t="s">
        <v>732</v>
      </c>
      <c r="L188" s="9" t="str">
        <f t="shared" si="28"/>
        <v>Yes</v>
      </c>
    </row>
    <row r="189" spans="1:12" x14ac:dyDescent="0.2">
      <c r="A189" s="2" t="s">
        <v>474</v>
      </c>
      <c r="B189" s="34" t="s">
        <v>217</v>
      </c>
      <c r="C189" s="8">
        <v>88.771404509999996</v>
      </c>
      <c r="D189" s="43" t="str">
        <f t="shared" si="25"/>
        <v>N/A</v>
      </c>
      <c r="E189" s="8">
        <v>88.285920611999998</v>
      </c>
      <c r="F189" s="43" t="str">
        <f t="shared" si="26"/>
        <v>N/A</v>
      </c>
      <c r="G189" s="8">
        <v>88.334175509999994</v>
      </c>
      <c r="H189" s="43" t="str">
        <f t="shared" si="27"/>
        <v>N/A</v>
      </c>
      <c r="I189" s="12">
        <v>-0.54700000000000004</v>
      </c>
      <c r="J189" s="12">
        <v>5.4699999999999999E-2</v>
      </c>
      <c r="K189" s="44" t="s">
        <v>732</v>
      </c>
      <c r="L189" s="9" t="str">
        <f t="shared" si="28"/>
        <v>Yes</v>
      </c>
    </row>
    <row r="190" spans="1:12" x14ac:dyDescent="0.2">
      <c r="A190" s="2" t="s">
        <v>475</v>
      </c>
      <c r="B190" s="34" t="s">
        <v>217</v>
      </c>
      <c r="C190" s="8">
        <v>55.198572593000002</v>
      </c>
      <c r="D190" s="43" t="str">
        <f t="shared" si="25"/>
        <v>N/A</v>
      </c>
      <c r="E190" s="8">
        <v>57.630696962000002</v>
      </c>
      <c r="F190" s="43" t="str">
        <f t="shared" si="26"/>
        <v>N/A</v>
      </c>
      <c r="G190" s="8">
        <v>59.531125525999997</v>
      </c>
      <c r="H190" s="43" t="str">
        <f t="shared" si="27"/>
        <v>N/A</v>
      </c>
      <c r="I190" s="12">
        <v>4.4059999999999997</v>
      </c>
      <c r="J190" s="12">
        <v>3.298</v>
      </c>
      <c r="K190" s="44" t="s">
        <v>732</v>
      </c>
      <c r="L190" s="9" t="str">
        <f t="shared" si="28"/>
        <v>Yes</v>
      </c>
    </row>
    <row r="191" spans="1:12" x14ac:dyDescent="0.2">
      <c r="A191" s="2" t="s">
        <v>476</v>
      </c>
      <c r="B191" s="34" t="s">
        <v>217</v>
      </c>
      <c r="C191" s="8">
        <v>55.547848283999997</v>
      </c>
      <c r="D191" s="43" t="str">
        <f t="shared" si="25"/>
        <v>N/A</v>
      </c>
      <c r="E191" s="8">
        <v>54.933333333</v>
      </c>
      <c r="F191" s="43" t="str">
        <f t="shared" si="26"/>
        <v>N/A</v>
      </c>
      <c r="G191" s="8">
        <v>55.448429797999999</v>
      </c>
      <c r="H191" s="43" t="str">
        <f t="shared" si="27"/>
        <v>N/A</v>
      </c>
      <c r="I191" s="12">
        <v>-1.1100000000000001</v>
      </c>
      <c r="J191" s="12">
        <v>0.93769999999999998</v>
      </c>
      <c r="K191" s="44" t="s">
        <v>732</v>
      </c>
      <c r="L191" s="9" t="str">
        <f t="shared" si="28"/>
        <v>Yes</v>
      </c>
    </row>
    <row r="192" spans="1:12" x14ac:dyDescent="0.2">
      <c r="A192" s="2" t="s">
        <v>1370</v>
      </c>
      <c r="B192" s="34" t="s">
        <v>217</v>
      </c>
      <c r="C192" s="35">
        <v>11.057460399</v>
      </c>
      <c r="D192" s="43" t="str">
        <f t="shared" si="25"/>
        <v>N/A</v>
      </c>
      <c r="E192" s="35">
        <v>10.418997606</v>
      </c>
      <c r="F192" s="43" t="str">
        <f t="shared" si="26"/>
        <v>N/A</v>
      </c>
      <c r="G192" s="35">
        <v>10.107215775</v>
      </c>
      <c r="H192" s="43" t="str">
        <f t="shared" si="27"/>
        <v>N/A</v>
      </c>
      <c r="I192" s="12">
        <v>-5.77</v>
      </c>
      <c r="J192" s="12">
        <v>-2.99</v>
      </c>
      <c r="K192" s="44" t="s">
        <v>732</v>
      </c>
      <c r="L192" s="9" t="str">
        <f t="shared" si="28"/>
        <v>Yes</v>
      </c>
    </row>
    <row r="193" spans="1:12" x14ac:dyDescent="0.2">
      <c r="A193" s="2" t="s">
        <v>1371</v>
      </c>
      <c r="B193" s="34" t="s">
        <v>217</v>
      </c>
      <c r="C193" s="35">
        <v>6.1510516252</v>
      </c>
      <c r="D193" s="43" t="str">
        <f t="shared" si="25"/>
        <v>N/A</v>
      </c>
      <c r="E193" s="35">
        <v>8.9744094487999995</v>
      </c>
      <c r="F193" s="43" t="str">
        <f t="shared" si="26"/>
        <v>N/A</v>
      </c>
      <c r="G193" s="35">
        <v>8.2052238806000002</v>
      </c>
      <c r="H193" s="43" t="str">
        <f t="shared" si="27"/>
        <v>N/A</v>
      </c>
      <c r="I193" s="12">
        <v>45.9</v>
      </c>
      <c r="J193" s="12">
        <v>-8.57</v>
      </c>
      <c r="K193" s="44" t="s">
        <v>732</v>
      </c>
      <c r="L193" s="9" t="str">
        <f t="shared" si="28"/>
        <v>Yes</v>
      </c>
    </row>
    <row r="194" spans="1:12" x14ac:dyDescent="0.2">
      <c r="A194" s="2" t="s">
        <v>1372</v>
      </c>
      <c r="B194" s="34" t="s">
        <v>217</v>
      </c>
      <c r="C194" s="35">
        <v>13.752521457</v>
      </c>
      <c r="D194" s="43" t="str">
        <f t="shared" si="25"/>
        <v>N/A</v>
      </c>
      <c r="E194" s="35">
        <v>12.482520252</v>
      </c>
      <c r="F194" s="43" t="str">
        <f t="shared" si="26"/>
        <v>N/A</v>
      </c>
      <c r="G194" s="35">
        <v>11.967518375999999</v>
      </c>
      <c r="H194" s="43" t="str">
        <f t="shared" si="27"/>
        <v>N/A</v>
      </c>
      <c r="I194" s="12">
        <v>-9.23</v>
      </c>
      <c r="J194" s="12">
        <v>-4.13</v>
      </c>
      <c r="K194" s="44" t="s">
        <v>732</v>
      </c>
      <c r="L194" s="9" t="str">
        <f t="shared" si="28"/>
        <v>Yes</v>
      </c>
    </row>
    <row r="195" spans="1:12" x14ac:dyDescent="0.2">
      <c r="A195" s="2" t="s">
        <v>1373</v>
      </c>
      <c r="B195" s="34" t="s">
        <v>217</v>
      </c>
      <c r="C195" s="35">
        <v>3.8984385795000001</v>
      </c>
      <c r="D195" s="43" t="str">
        <f t="shared" si="25"/>
        <v>N/A</v>
      </c>
      <c r="E195" s="35">
        <v>3.6660698299000001</v>
      </c>
      <c r="F195" s="43" t="str">
        <f t="shared" si="26"/>
        <v>N/A</v>
      </c>
      <c r="G195" s="35">
        <v>3.6990049750999998</v>
      </c>
      <c r="H195" s="43" t="str">
        <f t="shared" si="27"/>
        <v>N/A</v>
      </c>
      <c r="I195" s="12">
        <v>-5.96</v>
      </c>
      <c r="J195" s="12">
        <v>0.89839999999999998</v>
      </c>
      <c r="K195" s="44" t="s">
        <v>732</v>
      </c>
      <c r="L195" s="9" t="str">
        <f t="shared" si="28"/>
        <v>Yes</v>
      </c>
    </row>
    <row r="196" spans="1:12" x14ac:dyDescent="0.2">
      <c r="A196" s="2" t="s">
        <v>1374</v>
      </c>
      <c r="B196" s="34" t="s">
        <v>217</v>
      </c>
      <c r="C196" s="35">
        <v>3.6895074945999999</v>
      </c>
      <c r="D196" s="43" t="str">
        <f t="shared" si="25"/>
        <v>N/A</v>
      </c>
      <c r="E196" s="35">
        <v>4.0113186190999999</v>
      </c>
      <c r="F196" s="43" t="str">
        <f t="shared" si="26"/>
        <v>N/A</v>
      </c>
      <c r="G196" s="35">
        <v>3.6352313167000001</v>
      </c>
      <c r="H196" s="43" t="str">
        <f t="shared" si="27"/>
        <v>N/A</v>
      </c>
      <c r="I196" s="12">
        <v>8.7219999999999995</v>
      </c>
      <c r="J196" s="12">
        <v>-9.3800000000000008</v>
      </c>
      <c r="K196" s="44" t="s">
        <v>732</v>
      </c>
      <c r="L196" s="9" t="str">
        <f t="shared" si="28"/>
        <v>Yes</v>
      </c>
    </row>
    <row r="197" spans="1:12" x14ac:dyDescent="0.2">
      <c r="A197" s="2" t="s">
        <v>1375</v>
      </c>
      <c r="B197" s="34" t="s">
        <v>217</v>
      </c>
      <c r="C197" s="35">
        <v>255.71380547000001</v>
      </c>
      <c r="D197" s="43" t="str">
        <f t="shared" si="25"/>
        <v>N/A</v>
      </c>
      <c r="E197" s="35">
        <v>222.79720595000001</v>
      </c>
      <c r="F197" s="43" t="str">
        <f t="shared" si="26"/>
        <v>N/A</v>
      </c>
      <c r="G197" s="35">
        <v>219.18098929000001</v>
      </c>
      <c r="H197" s="43" t="str">
        <f t="shared" si="27"/>
        <v>N/A</v>
      </c>
      <c r="I197" s="12">
        <v>-12.9</v>
      </c>
      <c r="J197" s="12">
        <v>-1.62</v>
      </c>
      <c r="K197" s="44" t="s">
        <v>732</v>
      </c>
      <c r="L197" s="9" t="str">
        <f t="shared" si="28"/>
        <v>Yes</v>
      </c>
    </row>
    <row r="198" spans="1:12" x14ac:dyDescent="0.2">
      <c r="A198" s="2" t="s">
        <v>1376</v>
      </c>
      <c r="B198" s="34" t="s">
        <v>217</v>
      </c>
      <c r="C198" s="35">
        <v>244.14923077</v>
      </c>
      <c r="D198" s="43" t="str">
        <f t="shared" si="25"/>
        <v>N/A</v>
      </c>
      <c r="E198" s="35">
        <v>235.09624796</v>
      </c>
      <c r="F198" s="43" t="str">
        <f t="shared" si="26"/>
        <v>N/A</v>
      </c>
      <c r="G198" s="35">
        <v>243.27622378000001</v>
      </c>
      <c r="H198" s="43" t="str">
        <f t="shared" si="27"/>
        <v>N/A</v>
      </c>
      <c r="I198" s="12">
        <v>-3.71</v>
      </c>
      <c r="J198" s="12">
        <v>3.4790000000000001</v>
      </c>
      <c r="K198" s="44" t="s">
        <v>732</v>
      </c>
      <c r="L198" s="9" t="str">
        <f t="shared" si="28"/>
        <v>Yes</v>
      </c>
    </row>
    <row r="199" spans="1:12" x14ac:dyDescent="0.2">
      <c r="A199" s="2" t="s">
        <v>1377</v>
      </c>
      <c r="B199" s="34" t="s">
        <v>217</v>
      </c>
      <c r="C199" s="35">
        <v>261.45885798</v>
      </c>
      <c r="D199" s="43" t="str">
        <f t="shared" si="25"/>
        <v>N/A</v>
      </c>
      <c r="E199" s="35">
        <v>229.34791367</v>
      </c>
      <c r="F199" s="43" t="str">
        <f t="shared" si="26"/>
        <v>N/A</v>
      </c>
      <c r="G199" s="35">
        <v>226.32950961</v>
      </c>
      <c r="H199" s="43" t="str">
        <f t="shared" si="27"/>
        <v>N/A</v>
      </c>
      <c r="I199" s="12">
        <v>-12.3</v>
      </c>
      <c r="J199" s="12">
        <v>-1.32</v>
      </c>
      <c r="K199" s="44" t="s">
        <v>732</v>
      </c>
      <c r="L199" s="9" t="str">
        <f t="shared" si="28"/>
        <v>Yes</v>
      </c>
    </row>
    <row r="200" spans="1:12" x14ac:dyDescent="0.2">
      <c r="A200" s="2" t="s">
        <v>1378</v>
      </c>
      <c r="B200" s="34" t="s">
        <v>217</v>
      </c>
      <c r="C200" s="35">
        <v>226.32151898999999</v>
      </c>
      <c r="D200" s="43" t="str">
        <f t="shared" si="25"/>
        <v>N/A</v>
      </c>
      <c r="E200" s="35">
        <v>136.75574713</v>
      </c>
      <c r="F200" s="43" t="str">
        <f t="shared" si="26"/>
        <v>N/A</v>
      </c>
      <c r="G200" s="35">
        <v>101.16463415</v>
      </c>
      <c r="H200" s="43" t="str">
        <f t="shared" si="27"/>
        <v>N/A</v>
      </c>
      <c r="I200" s="12">
        <v>-39.6</v>
      </c>
      <c r="J200" s="12">
        <v>-26</v>
      </c>
      <c r="K200" s="44" t="s">
        <v>732</v>
      </c>
      <c r="L200" s="9" t="str">
        <f t="shared" si="28"/>
        <v>Yes</v>
      </c>
    </row>
    <row r="201" spans="1:12" x14ac:dyDescent="0.2">
      <c r="A201" s="2" t="s">
        <v>1379</v>
      </c>
      <c r="B201" s="34" t="s">
        <v>217</v>
      </c>
      <c r="C201" s="35">
        <v>9.5</v>
      </c>
      <c r="D201" s="43" t="str">
        <f t="shared" si="25"/>
        <v>N/A</v>
      </c>
      <c r="E201" s="35">
        <v>42.5</v>
      </c>
      <c r="F201" s="43" t="str">
        <f t="shared" si="26"/>
        <v>N/A</v>
      </c>
      <c r="G201" s="35" t="s">
        <v>1743</v>
      </c>
      <c r="H201" s="43" t="str">
        <f t="shared" si="27"/>
        <v>N/A</v>
      </c>
      <c r="I201" s="12">
        <v>347.4</v>
      </c>
      <c r="J201" s="12" t="s">
        <v>1743</v>
      </c>
      <c r="K201" s="44" t="s">
        <v>732</v>
      </c>
      <c r="L201" s="9" t="str">
        <f t="shared" si="28"/>
        <v>N/A</v>
      </c>
    </row>
    <row r="202" spans="1:12" x14ac:dyDescent="0.2">
      <c r="A202" s="2" t="s">
        <v>28</v>
      </c>
      <c r="B202" s="34" t="s">
        <v>217</v>
      </c>
      <c r="C202" s="8">
        <v>0.84375797360000004</v>
      </c>
      <c r="D202" s="43" t="str">
        <f t="shared" si="25"/>
        <v>N/A</v>
      </c>
      <c r="E202" s="8">
        <v>0.81356964750000005</v>
      </c>
      <c r="F202" s="43" t="str">
        <f t="shared" si="26"/>
        <v>N/A</v>
      </c>
      <c r="G202" s="8">
        <v>0.77333895509999995</v>
      </c>
      <c r="H202" s="43" t="str">
        <f t="shared" si="27"/>
        <v>N/A</v>
      </c>
      <c r="I202" s="12">
        <v>-3.58</v>
      </c>
      <c r="J202" s="12">
        <v>-4.9400000000000004</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40</v>
      </c>
      <c r="J203" s="12">
        <v>-28.6</v>
      </c>
      <c r="K203" s="14" t="s">
        <v>217</v>
      </c>
      <c r="L203" s="9" t="str">
        <f t="shared" ref="L203:L213" si="32">IF(J203="Div by 0", "N/A", IF(K203="N/A","N/A", IF(J203&gt;VALUE(MID(K203,1,2)), "No", IF(J203&lt;-1*VALUE(MID(K203,1,2)), "No", "Yes"))))</f>
        <v>N/A</v>
      </c>
    </row>
    <row r="204" spans="1:12" x14ac:dyDescent="0.2">
      <c r="A204" s="2" t="s">
        <v>124</v>
      </c>
      <c r="B204" s="34" t="s">
        <v>217</v>
      </c>
      <c r="C204" s="35">
        <v>49</v>
      </c>
      <c r="D204" s="43" t="str">
        <f t="shared" si="29"/>
        <v>N/A</v>
      </c>
      <c r="E204" s="35">
        <v>43</v>
      </c>
      <c r="F204" s="43" t="str">
        <f t="shared" si="30"/>
        <v>N/A</v>
      </c>
      <c r="G204" s="35">
        <v>36</v>
      </c>
      <c r="H204" s="43" t="str">
        <f t="shared" si="31"/>
        <v>N/A</v>
      </c>
      <c r="I204" s="12">
        <v>-12.2</v>
      </c>
      <c r="J204" s="12">
        <v>-16.3</v>
      </c>
      <c r="K204" s="14" t="s">
        <v>217</v>
      </c>
      <c r="L204" s="9" t="str">
        <f t="shared" si="32"/>
        <v>N/A</v>
      </c>
    </row>
    <row r="205" spans="1:12" ht="25.5" x14ac:dyDescent="0.2">
      <c r="A205" s="2" t="s">
        <v>1627</v>
      </c>
      <c r="B205" s="34" t="s">
        <v>217</v>
      </c>
      <c r="C205" s="35">
        <v>37</v>
      </c>
      <c r="D205" s="43" t="str">
        <f t="shared" si="29"/>
        <v>N/A</v>
      </c>
      <c r="E205" s="35">
        <v>25</v>
      </c>
      <c r="F205" s="43" t="str">
        <f t="shared" si="30"/>
        <v>N/A</v>
      </c>
      <c r="G205" s="35">
        <v>17</v>
      </c>
      <c r="H205" s="43" t="str">
        <f t="shared" si="31"/>
        <v>N/A</v>
      </c>
      <c r="I205" s="12">
        <v>-32.4</v>
      </c>
      <c r="J205" s="12">
        <v>-32</v>
      </c>
      <c r="K205" s="14" t="s">
        <v>217</v>
      </c>
      <c r="L205" s="9" t="str">
        <f t="shared" si="32"/>
        <v>N/A</v>
      </c>
    </row>
    <row r="206" spans="1:12" ht="25.5" x14ac:dyDescent="0.2">
      <c r="A206" s="2" t="s">
        <v>1380</v>
      </c>
      <c r="B206" s="34" t="s">
        <v>217</v>
      </c>
      <c r="C206" s="35">
        <v>19</v>
      </c>
      <c r="D206" s="43" t="str">
        <f t="shared" si="29"/>
        <v>N/A</v>
      </c>
      <c r="E206" s="35">
        <v>0</v>
      </c>
      <c r="F206" s="43" t="str">
        <f t="shared" si="30"/>
        <v>N/A</v>
      </c>
      <c r="G206" s="35">
        <v>11</v>
      </c>
      <c r="H206" s="43" t="str">
        <f t="shared" si="31"/>
        <v>N/A</v>
      </c>
      <c r="I206" s="12">
        <v>-100</v>
      </c>
      <c r="J206" s="12" t="s">
        <v>1743</v>
      </c>
      <c r="K206" s="14" t="s">
        <v>217</v>
      </c>
      <c r="L206" s="9" t="str">
        <f t="shared" si="32"/>
        <v>N/A</v>
      </c>
    </row>
    <row r="207" spans="1:12" x14ac:dyDescent="0.2">
      <c r="A207" s="2" t="s">
        <v>1628</v>
      </c>
      <c r="B207" s="34" t="s">
        <v>217</v>
      </c>
      <c r="C207" s="35">
        <v>35</v>
      </c>
      <c r="D207" s="43" t="str">
        <f t="shared" si="29"/>
        <v>N/A</v>
      </c>
      <c r="E207" s="35">
        <v>31</v>
      </c>
      <c r="F207" s="43" t="str">
        <f t="shared" si="30"/>
        <v>N/A</v>
      </c>
      <c r="G207" s="35">
        <v>37</v>
      </c>
      <c r="H207" s="43" t="str">
        <f t="shared" si="31"/>
        <v>N/A</v>
      </c>
      <c r="I207" s="12">
        <v>-11.4</v>
      </c>
      <c r="J207" s="12">
        <v>19.350000000000001</v>
      </c>
      <c r="K207" s="14" t="s">
        <v>217</v>
      </c>
      <c r="L207" s="9" t="str">
        <f t="shared" si="32"/>
        <v>N/A</v>
      </c>
    </row>
    <row r="208" spans="1:12" x14ac:dyDescent="0.2">
      <c r="A208" s="2" t="s">
        <v>1629</v>
      </c>
      <c r="B208" s="34" t="s">
        <v>217</v>
      </c>
      <c r="C208" s="35">
        <v>11</v>
      </c>
      <c r="D208" s="43" t="str">
        <f t="shared" si="29"/>
        <v>N/A</v>
      </c>
      <c r="E208" s="35">
        <v>11</v>
      </c>
      <c r="F208" s="43" t="str">
        <f t="shared" si="30"/>
        <v>N/A</v>
      </c>
      <c r="G208" s="35">
        <v>11</v>
      </c>
      <c r="H208" s="43" t="str">
        <f t="shared" si="31"/>
        <v>N/A</v>
      </c>
      <c r="I208" s="12">
        <v>-25</v>
      </c>
      <c r="J208" s="12">
        <v>-66.7</v>
      </c>
      <c r="K208" s="14" t="s">
        <v>217</v>
      </c>
      <c r="L208" s="9" t="str">
        <f t="shared" si="32"/>
        <v>N/A</v>
      </c>
    </row>
    <row r="209" spans="1:12" x14ac:dyDescent="0.2">
      <c r="A209" s="2" t="s">
        <v>125</v>
      </c>
      <c r="B209" s="34" t="s">
        <v>217</v>
      </c>
      <c r="C209" s="46">
        <v>2215906</v>
      </c>
      <c r="D209" s="43" t="str">
        <f t="shared" si="29"/>
        <v>N/A</v>
      </c>
      <c r="E209" s="46">
        <v>1983189</v>
      </c>
      <c r="F209" s="43" t="str">
        <f t="shared" si="30"/>
        <v>N/A</v>
      </c>
      <c r="G209" s="46">
        <v>2033287</v>
      </c>
      <c r="H209" s="43" t="str">
        <f t="shared" si="31"/>
        <v>N/A</v>
      </c>
      <c r="I209" s="12">
        <v>-10.5</v>
      </c>
      <c r="J209" s="12">
        <v>2.5259999999999998</v>
      </c>
      <c r="K209" s="14" t="s">
        <v>217</v>
      </c>
      <c r="L209" s="9" t="str">
        <f t="shared" si="32"/>
        <v>N/A</v>
      </c>
    </row>
    <row r="210" spans="1:12" x14ac:dyDescent="0.2">
      <c r="A210" s="45" t="s">
        <v>1624</v>
      </c>
      <c r="B210" s="34" t="s">
        <v>217</v>
      </c>
      <c r="C210" s="46">
        <v>1389387</v>
      </c>
      <c r="D210" s="43" t="str">
        <f t="shared" si="29"/>
        <v>N/A</v>
      </c>
      <c r="E210" s="46">
        <v>1943315</v>
      </c>
      <c r="F210" s="43" t="str">
        <f t="shared" si="30"/>
        <v>N/A</v>
      </c>
      <c r="G210" s="46">
        <v>2009306</v>
      </c>
      <c r="H210" s="43" t="str">
        <f t="shared" si="31"/>
        <v>N/A</v>
      </c>
      <c r="I210" s="12">
        <v>39.869999999999997</v>
      </c>
      <c r="J210" s="12">
        <v>3.3959999999999999</v>
      </c>
      <c r="K210" s="14" t="s">
        <v>217</v>
      </c>
      <c r="L210" s="9" t="str">
        <f t="shared" si="32"/>
        <v>N/A</v>
      </c>
    </row>
    <row r="211" spans="1:12" x14ac:dyDescent="0.2">
      <c r="A211" s="45" t="s">
        <v>1381</v>
      </c>
      <c r="B211" s="34" t="s">
        <v>217</v>
      </c>
      <c r="C211" s="46">
        <v>228348</v>
      </c>
      <c r="D211" s="43" t="str">
        <f t="shared" si="29"/>
        <v>N/A</v>
      </c>
      <c r="E211" s="46">
        <v>147274</v>
      </c>
      <c r="F211" s="43" t="str">
        <f t="shared" si="30"/>
        <v>N/A</v>
      </c>
      <c r="G211" s="46">
        <v>236492</v>
      </c>
      <c r="H211" s="43" t="str">
        <f t="shared" si="31"/>
        <v>N/A</v>
      </c>
      <c r="I211" s="12">
        <v>-35.5</v>
      </c>
      <c r="J211" s="12">
        <v>60.58</v>
      </c>
      <c r="K211" s="14" t="s">
        <v>217</v>
      </c>
      <c r="L211" s="9" t="str">
        <f t="shared" si="32"/>
        <v>N/A</v>
      </c>
    </row>
    <row r="212" spans="1:12" x14ac:dyDescent="0.2">
      <c r="A212" s="45" t="s">
        <v>1618</v>
      </c>
      <c r="B212" s="34" t="s">
        <v>217</v>
      </c>
      <c r="C212" s="46">
        <v>1601795</v>
      </c>
      <c r="D212" s="43" t="str">
        <f t="shared" si="29"/>
        <v>N/A</v>
      </c>
      <c r="E212" s="46">
        <v>1463774</v>
      </c>
      <c r="F212" s="43" t="str">
        <f t="shared" si="30"/>
        <v>N/A</v>
      </c>
      <c r="G212" s="46">
        <v>767247</v>
      </c>
      <c r="H212" s="43" t="str">
        <f t="shared" si="31"/>
        <v>N/A</v>
      </c>
      <c r="I212" s="12">
        <v>-8.6199999999999992</v>
      </c>
      <c r="J212" s="12">
        <v>-47.6</v>
      </c>
      <c r="K212" s="14" t="s">
        <v>217</v>
      </c>
      <c r="L212" s="9" t="str">
        <f t="shared" si="32"/>
        <v>N/A</v>
      </c>
    </row>
    <row r="213" spans="1:12" x14ac:dyDescent="0.2">
      <c r="A213" s="45" t="s">
        <v>1619</v>
      </c>
      <c r="B213" s="34" t="s">
        <v>217</v>
      </c>
      <c r="C213" s="46">
        <v>316920</v>
      </c>
      <c r="D213" s="43" t="str">
        <f t="shared" si="29"/>
        <v>N/A</v>
      </c>
      <c r="E213" s="46">
        <v>241967</v>
      </c>
      <c r="F213" s="43" t="str">
        <f t="shared" si="30"/>
        <v>N/A</v>
      </c>
      <c r="G213" s="46">
        <v>246497</v>
      </c>
      <c r="H213" s="43" t="str">
        <f t="shared" si="31"/>
        <v>N/A</v>
      </c>
      <c r="I213" s="12">
        <v>-23.7</v>
      </c>
      <c r="J213" s="12">
        <v>1.8720000000000001</v>
      </c>
      <c r="K213" s="14" t="s">
        <v>217</v>
      </c>
      <c r="L213" s="9" t="str">
        <f t="shared" si="32"/>
        <v>N/A</v>
      </c>
    </row>
    <row r="214" spans="1:12" ht="25.5" x14ac:dyDescent="0.2">
      <c r="A214" s="2" t="s">
        <v>1382</v>
      </c>
      <c r="B214" s="34" t="s">
        <v>217</v>
      </c>
      <c r="C214" s="46">
        <v>206727</v>
      </c>
      <c r="D214" s="43" t="str">
        <f t="shared" ref="D214:D228" si="33">IF($B214="N/A","N/A",IF(C214&gt;10,"No",IF(C214&lt;-10,"No","Yes")))</f>
        <v>N/A</v>
      </c>
      <c r="E214" s="46">
        <v>200662</v>
      </c>
      <c r="F214" s="43" t="str">
        <f t="shared" ref="F214:F228" si="34">IF($B214="N/A","N/A",IF(E214&gt;10,"No",IF(E214&lt;-10,"No","Yes")))</f>
        <v>N/A</v>
      </c>
      <c r="G214" s="46">
        <v>195406</v>
      </c>
      <c r="H214" s="43" t="str">
        <f t="shared" ref="H214:H228" si="35">IF($B214="N/A","N/A",IF(G214&gt;10,"No",IF(G214&lt;-10,"No","Yes")))</f>
        <v>N/A</v>
      </c>
      <c r="I214" s="12">
        <v>-2.93</v>
      </c>
      <c r="J214" s="12">
        <v>-2.62</v>
      </c>
      <c r="K214" s="44" t="s">
        <v>732</v>
      </c>
      <c r="L214" s="9" t="str">
        <f t="shared" ref="L214:L228" si="36">IF(J214="Div by 0", "N/A", IF(K214="N/A","N/A", IF(J214&gt;VALUE(MID(K214,1,2)), "No", IF(J214&lt;-1*VALUE(MID(K214,1,2)), "No", "Yes"))))</f>
        <v>Yes</v>
      </c>
    </row>
    <row r="215" spans="1:12" x14ac:dyDescent="0.2">
      <c r="A215" s="58" t="s">
        <v>649</v>
      </c>
      <c r="B215" s="34" t="s">
        <v>217</v>
      </c>
      <c r="C215" s="35">
        <v>1924</v>
      </c>
      <c r="D215" s="43" t="str">
        <f t="shared" si="33"/>
        <v>N/A</v>
      </c>
      <c r="E215" s="35">
        <v>1783</v>
      </c>
      <c r="F215" s="43" t="str">
        <f t="shared" si="34"/>
        <v>N/A</v>
      </c>
      <c r="G215" s="35">
        <v>1657</v>
      </c>
      <c r="H215" s="43" t="str">
        <f t="shared" si="35"/>
        <v>N/A</v>
      </c>
      <c r="I215" s="12">
        <v>-7.33</v>
      </c>
      <c r="J215" s="12">
        <v>-7.07</v>
      </c>
      <c r="K215" s="44" t="s">
        <v>732</v>
      </c>
      <c r="L215" s="9" t="str">
        <f t="shared" si="36"/>
        <v>Yes</v>
      </c>
    </row>
    <row r="216" spans="1:12" ht="25.5" x14ac:dyDescent="0.2">
      <c r="A216" s="4" t="s">
        <v>1383</v>
      </c>
      <c r="B216" s="34" t="s">
        <v>217</v>
      </c>
      <c r="C216" s="46">
        <v>107.4464657</v>
      </c>
      <c r="D216" s="43" t="str">
        <f t="shared" si="33"/>
        <v>N/A</v>
      </c>
      <c r="E216" s="46">
        <v>112.54178351</v>
      </c>
      <c r="F216" s="43" t="str">
        <f t="shared" si="34"/>
        <v>N/A</v>
      </c>
      <c r="G216" s="46">
        <v>117.92757996</v>
      </c>
      <c r="H216" s="43" t="str">
        <f t="shared" si="35"/>
        <v>N/A</v>
      </c>
      <c r="I216" s="12">
        <v>4.742</v>
      </c>
      <c r="J216" s="12">
        <v>4.7859999999999996</v>
      </c>
      <c r="K216" s="44" t="s">
        <v>732</v>
      </c>
      <c r="L216" s="9" t="str">
        <f t="shared" si="36"/>
        <v>Yes</v>
      </c>
    </row>
    <row r="217" spans="1:12" ht="25.5" x14ac:dyDescent="0.2">
      <c r="A217" s="2" t="s">
        <v>1384</v>
      </c>
      <c r="B217" s="34" t="s">
        <v>217</v>
      </c>
      <c r="C217" s="46">
        <v>962307</v>
      </c>
      <c r="D217" s="43" t="str">
        <f t="shared" si="33"/>
        <v>N/A</v>
      </c>
      <c r="E217" s="46">
        <v>1180539</v>
      </c>
      <c r="F217" s="43" t="str">
        <f t="shared" si="34"/>
        <v>N/A</v>
      </c>
      <c r="G217" s="46">
        <v>1295801</v>
      </c>
      <c r="H217" s="43" t="str">
        <f t="shared" si="35"/>
        <v>N/A</v>
      </c>
      <c r="I217" s="12">
        <v>22.68</v>
      </c>
      <c r="J217" s="12">
        <v>9.7639999999999993</v>
      </c>
      <c r="K217" s="44" t="s">
        <v>732</v>
      </c>
      <c r="L217" s="9" t="str">
        <f t="shared" si="36"/>
        <v>Yes</v>
      </c>
    </row>
    <row r="218" spans="1:12" x14ac:dyDescent="0.2">
      <c r="A218" s="4" t="s">
        <v>516</v>
      </c>
      <c r="B218" s="34" t="s">
        <v>217</v>
      </c>
      <c r="C218" s="35">
        <v>3359</v>
      </c>
      <c r="D218" s="43" t="str">
        <f t="shared" si="33"/>
        <v>N/A</v>
      </c>
      <c r="E218" s="35">
        <v>3643</v>
      </c>
      <c r="F218" s="43" t="str">
        <f t="shared" si="34"/>
        <v>N/A</v>
      </c>
      <c r="G218" s="35">
        <v>3704</v>
      </c>
      <c r="H218" s="43" t="str">
        <f t="shared" si="35"/>
        <v>N/A</v>
      </c>
      <c r="I218" s="12">
        <v>8.4550000000000001</v>
      </c>
      <c r="J218" s="12">
        <v>1.6739999999999999</v>
      </c>
      <c r="K218" s="44" t="s">
        <v>732</v>
      </c>
      <c r="L218" s="9" t="str">
        <f t="shared" si="36"/>
        <v>Yes</v>
      </c>
    </row>
    <row r="219" spans="1:12" ht="25.5" x14ac:dyDescent="0.2">
      <c r="A219" s="2" t="s">
        <v>1385</v>
      </c>
      <c r="B219" s="34" t="s">
        <v>217</v>
      </c>
      <c r="C219" s="46">
        <v>286.48615659000001</v>
      </c>
      <c r="D219" s="43" t="str">
        <f t="shared" si="33"/>
        <v>N/A</v>
      </c>
      <c r="E219" s="46">
        <v>324.05682130000002</v>
      </c>
      <c r="F219" s="43" t="str">
        <f t="shared" si="34"/>
        <v>N/A</v>
      </c>
      <c r="G219" s="46">
        <v>349.83828294</v>
      </c>
      <c r="H219" s="43" t="str">
        <f t="shared" si="35"/>
        <v>N/A</v>
      </c>
      <c r="I219" s="12">
        <v>13.11</v>
      </c>
      <c r="J219" s="12">
        <v>7.9560000000000004</v>
      </c>
      <c r="K219" s="44" t="s">
        <v>732</v>
      </c>
      <c r="L219" s="9" t="str">
        <f t="shared" si="36"/>
        <v>Yes</v>
      </c>
    </row>
    <row r="220" spans="1:12" ht="25.5" x14ac:dyDescent="0.2">
      <c r="A220" s="2" t="s">
        <v>1386</v>
      </c>
      <c r="B220" s="34" t="s">
        <v>217</v>
      </c>
      <c r="C220" s="46">
        <v>3290266</v>
      </c>
      <c r="D220" s="43" t="str">
        <f t="shared" si="33"/>
        <v>N/A</v>
      </c>
      <c r="E220" s="46">
        <v>3906184</v>
      </c>
      <c r="F220" s="43" t="str">
        <f t="shared" si="34"/>
        <v>N/A</v>
      </c>
      <c r="G220" s="46">
        <v>4336833</v>
      </c>
      <c r="H220" s="43" t="str">
        <f t="shared" si="35"/>
        <v>N/A</v>
      </c>
      <c r="I220" s="12">
        <v>18.72</v>
      </c>
      <c r="J220" s="12">
        <v>11.02</v>
      </c>
      <c r="K220" s="44" t="s">
        <v>732</v>
      </c>
      <c r="L220" s="9" t="str">
        <f t="shared" si="36"/>
        <v>Yes</v>
      </c>
    </row>
    <row r="221" spans="1:12" x14ac:dyDescent="0.2">
      <c r="A221" s="4" t="s">
        <v>517</v>
      </c>
      <c r="B221" s="34" t="s">
        <v>217</v>
      </c>
      <c r="C221" s="35">
        <v>9522</v>
      </c>
      <c r="D221" s="43" t="str">
        <f t="shared" si="33"/>
        <v>N/A</v>
      </c>
      <c r="E221" s="35">
        <v>11009</v>
      </c>
      <c r="F221" s="43" t="str">
        <f t="shared" si="34"/>
        <v>N/A</v>
      </c>
      <c r="G221" s="35">
        <v>12025</v>
      </c>
      <c r="H221" s="43" t="str">
        <f t="shared" si="35"/>
        <v>N/A</v>
      </c>
      <c r="I221" s="12">
        <v>15.62</v>
      </c>
      <c r="J221" s="12">
        <v>9.2289999999999992</v>
      </c>
      <c r="K221" s="44" t="s">
        <v>732</v>
      </c>
      <c r="L221" s="9" t="str">
        <f t="shared" si="36"/>
        <v>Yes</v>
      </c>
    </row>
    <row r="222" spans="1:12" ht="25.5" x14ac:dyDescent="0.2">
      <c r="A222" s="2" t="s">
        <v>1387</v>
      </c>
      <c r="B222" s="34" t="s">
        <v>217</v>
      </c>
      <c r="C222" s="46">
        <v>345.54358328000001</v>
      </c>
      <c r="D222" s="43" t="str">
        <f t="shared" si="33"/>
        <v>N/A</v>
      </c>
      <c r="E222" s="46">
        <v>354.81733127000001</v>
      </c>
      <c r="F222" s="43" t="str">
        <f t="shared" si="34"/>
        <v>N/A</v>
      </c>
      <c r="G222" s="46">
        <v>360.65139292999999</v>
      </c>
      <c r="H222" s="43" t="str">
        <f t="shared" si="35"/>
        <v>N/A</v>
      </c>
      <c r="I222" s="12">
        <v>2.6840000000000002</v>
      </c>
      <c r="J222" s="12">
        <v>1.6439999999999999</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173662766</v>
      </c>
      <c r="D226" s="43" t="str">
        <f t="shared" si="33"/>
        <v>N/A</v>
      </c>
      <c r="E226" s="46">
        <v>181034437</v>
      </c>
      <c r="F226" s="43" t="str">
        <f t="shared" si="34"/>
        <v>N/A</v>
      </c>
      <c r="G226" s="46">
        <v>208768623</v>
      </c>
      <c r="H226" s="43" t="str">
        <f t="shared" si="35"/>
        <v>N/A</v>
      </c>
      <c r="I226" s="12">
        <v>4.2450000000000001</v>
      </c>
      <c r="J226" s="12">
        <v>15.32</v>
      </c>
      <c r="K226" s="44" t="s">
        <v>732</v>
      </c>
      <c r="L226" s="9" t="str">
        <f t="shared" si="36"/>
        <v>Yes</v>
      </c>
    </row>
    <row r="227" spans="1:12" ht="25.5" x14ac:dyDescent="0.2">
      <c r="A227" s="2" t="s">
        <v>519</v>
      </c>
      <c r="B227" s="34" t="s">
        <v>217</v>
      </c>
      <c r="C227" s="35">
        <v>7049</v>
      </c>
      <c r="D227" s="43" t="str">
        <f t="shared" si="33"/>
        <v>N/A</v>
      </c>
      <c r="E227" s="35">
        <v>7072</v>
      </c>
      <c r="F227" s="43" t="str">
        <f t="shared" si="34"/>
        <v>N/A</v>
      </c>
      <c r="G227" s="35">
        <v>14572</v>
      </c>
      <c r="H227" s="43" t="str">
        <f t="shared" si="35"/>
        <v>N/A</v>
      </c>
      <c r="I227" s="12">
        <v>0.32629999999999998</v>
      </c>
      <c r="J227" s="12">
        <v>106.1</v>
      </c>
      <c r="K227" s="44" t="s">
        <v>732</v>
      </c>
      <c r="L227" s="9" t="str">
        <f t="shared" si="36"/>
        <v>No</v>
      </c>
    </row>
    <row r="228" spans="1:12" ht="25.5" x14ac:dyDescent="0.2">
      <c r="A228" s="2" t="s">
        <v>1391</v>
      </c>
      <c r="B228" s="34" t="s">
        <v>217</v>
      </c>
      <c r="C228" s="46">
        <v>24636.510994</v>
      </c>
      <c r="D228" s="43" t="str">
        <f t="shared" si="33"/>
        <v>N/A</v>
      </c>
      <c r="E228" s="46">
        <v>25598.760888000001</v>
      </c>
      <c r="F228" s="43" t="str">
        <f t="shared" si="34"/>
        <v>N/A</v>
      </c>
      <c r="G228" s="46">
        <v>14326.696610000001</v>
      </c>
      <c r="H228" s="43" t="str">
        <f t="shared" si="35"/>
        <v>N/A</v>
      </c>
      <c r="I228" s="12">
        <v>3.9060000000000001</v>
      </c>
      <c r="J228" s="12">
        <v>-44</v>
      </c>
      <c r="K228" s="44" t="s">
        <v>732</v>
      </c>
      <c r="L228" s="9" t="str">
        <f t="shared" si="36"/>
        <v>No</v>
      </c>
    </row>
    <row r="229" spans="1:12" x14ac:dyDescent="0.2">
      <c r="A229" s="2" t="s">
        <v>1392</v>
      </c>
      <c r="B229" s="34" t="s">
        <v>217</v>
      </c>
      <c r="C229" s="51">
        <v>225037409</v>
      </c>
      <c r="D229" s="43" t="str">
        <f t="shared" ref="D229:D252" si="37">IF($B229="N/A","N/A",IF(C229&gt;10,"No",IF(C229&lt;-10,"No","Yes")))</f>
        <v>N/A</v>
      </c>
      <c r="E229" s="51">
        <v>240228228</v>
      </c>
      <c r="F229" s="43" t="str">
        <f t="shared" ref="F229:F252" si="38">IF($B229="N/A","N/A",IF(E229&gt;10,"No",IF(E229&lt;-10,"No","Yes")))</f>
        <v>N/A</v>
      </c>
      <c r="G229" s="51">
        <v>266702196</v>
      </c>
      <c r="H229" s="43" t="str">
        <f t="shared" ref="H229:H252" si="39">IF($B229="N/A","N/A",IF(G229&gt;10,"No",IF(G229&lt;-10,"No","Yes")))</f>
        <v>N/A</v>
      </c>
      <c r="I229" s="12">
        <v>6.75</v>
      </c>
      <c r="J229" s="12">
        <v>11.02</v>
      </c>
      <c r="K229" s="44" t="s">
        <v>732</v>
      </c>
      <c r="L229" s="9" t="str">
        <f t="shared" ref="L229:L252" si="40">IF(J229="Div by 0", "N/A", IF(K229="N/A","N/A", IF(J229&gt;VALUE(MID(K229,1,2)), "No", IF(J229&lt;-1*VALUE(MID(K229,1,2)), "No", "Yes"))))</f>
        <v>Yes</v>
      </c>
    </row>
    <row r="230" spans="1:12" x14ac:dyDescent="0.2">
      <c r="A230" s="4" t="s">
        <v>1393</v>
      </c>
      <c r="B230" s="34" t="s">
        <v>217</v>
      </c>
      <c r="C230" s="49">
        <v>12117</v>
      </c>
      <c r="D230" s="43" t="str">
        <f t="shared" si="37"/>
        <v>N/A</v>
      </c>
      <c r="E230" s="49">
        <v>13072</v>
      </c>
      <c r="F230" s="43" t="str">
        <f t="shared" si="38"/>
        <v>N/A</v>
      </c>
      <c r="G230" s="49">
        <v>18821</v>
      </c>
      <c r="H230" s="43" t="str">
        <f t="shared" si="39"/>
        <v>N/A</v>
      </c>
      <c r="I230" s="12">
        <v>7.8810000000000002</v>
      </c>
      <c r="J230" s="12">
        <v>43.98</v>
      </c>
      <c r="K230" s="44" t="s">
        <v>732</v>
      </c>
      <c r="L230" s="9" t="str">
        <f t="shared" si="40"/>
        <v>No</v>
      </c>
    </row>
    <row r="231" spans="1:12" x14ac:dyDescent="0.2">
      <c r="A231" s="4" t="s">
        <v>1394</v>
      </c>
      <c r="B231" s="34" t="s">
        <v>217</v>
      </c>
      <c r="C231" s="51">
        <v>18572.040025999999</v>
      </c>
      <c r="D231" s="43" t="str">
        <f t="shared" si="37"/>
        <v>N/A</v>
      </c>
      <c r="E231" s="51">
        <v>18377.312424</v>
      </c>
      <c r="F231" s="43" t="str">
        <f t="shared" si="38"/>
        <v>N/A</v>
      </c>
      <c r="G231" s="51">
        <v>14170.458318000001</v>
      </c>
      <c r="H231" s="43" t="str">
        <f t="shared" si="39"/>
        <v>N/A</v>
      </c>
      <c r="I231" s="12">
        <v>-1.05</v>
      </c>
      <c r="J231" s="12">
        <v>-22.9</v>
      </c>
      <c r="K231" s="44" t="s">
        <v>732</v>
      </c>
      <c r="L231" s="9" t="str">
        <f t="shared" si="40"/>
        <v>Yes</v>
      </c>
    </row>
    <row r="232" spans="1:12" ht="25.5" x14ac:dyDescent="0.2">
      <c r="A232" s="4" t="s">
        <v>1395</v>
      </c>
      <c r="B232" s="34" t="s">
        <v>217</v>
      </c>
      <c r="C232" s="51">
        <v>7575.9864865</v>
      </c>
      <c r="D232" s="43" t="str">
        <f t="shared" si="37"/>
        <v>N/A</v>
      </c>
      <c r="E232" s="51">
        <v>7408.9</v>
      </c>
      <c r="F232" s="43" t="str">
        <f t="shared" si="38"/>
        <v>N/A</v>
      </c>
      <c r="G232" s="51">
        <v>5678.6570604999997</v>
      </c>
      <c r="H232" s="43" t="str">
        <f t="shared" si="39"/>
        <v>N/A</v>
      </c>
      <c r="I232" s="12">
        <v>-2.21</v>
      </c>
      <c r="J232" s="12">
        <v>-23.4</v>
      </c>
      <c r="K232" s="44" t="s">
        <v>732</v>
      </c>
      <c r="L232" s="9" t="str">
        <f t="shared" si="40"/>
        <v>Yes</v>
      </c>
    </row>
    <row r="233" spans="1:12" ht="25.5" x14ac:dyDescent="0.2">
      <c r="A233" s="4" t="s">
        <v>1396</v>
      </c>
      <c r="B233" s="34" t="s">
        <v>217</v>
      </c>
      <c r="C233" s="51">
        <v>18583.865308</v>
      </c>
      <c r="D233" s="43" t="str">
        <f t="shared" si="37"/>
        <v>N/A</v>
      </c>
      <c r="E233" s="51">
        <v>18359.695635</v>
      </c>
      <c r="F233" s="43" t="str">
        <f t="shared" si="38"/>
        <v>N/A</v>
      </c>
      <c r="G233" s="51">
        <v>14145.462846</v>
      </c>
      <c r="H233" s="43" t="str">
        <f t="shared" si="39"/>
        <v>N/A</v>
      </c>
      <c r="I233" s="12">
        <v>-1.21</v>
      </c>
      <c r="J233" s="12">
        <v>-23</v>
      </c>
      <c r="K233" s="44" t="s">
        <v>732</v>
      </c>
      <c r="L233" s="9" t="str">
        <f t="shared" si="40"/>
        <v>Yes</v>
      </c>
    </row>
    <row r="234" spans="1:12" x14ac:dyDescent="0.2">
      <c r="A234" s="4" t="s">
        <v>1397</v>
      </c>
      <c r="B234" s="34" t="s">
        <v>217</v>
      </c>
      <c r="C234" s="51">
        <v>34972.770701000001</v>
      </c>
      <c r="D234" s="43" t="str">
        <f t="shared" si="37"/>
        <v>N/A</v>
      </c>
      <c r="E234" s="51">
        <v>34075.662921000003</v>
      </c>
      <c r="F234" s="43" t="str">
        <f t="shared" si="38"/>
        <v>N/A</v>
      </c>
      <c r="G234" s="51">
        <v>36254.124223999999</v>
      </c>
      <c r="H234" s="43" t="str">
        <f t="shared" si="39"/>
        <v>N/A</v>
      </c>
      <c r="I234" s="12">
        <v>-2.57</v>
      </c>
      <c r="J234" s="12">
        <v>6.3929999999999998</v>
      </c>
      <c r="K234" s="44" t="s">
        <v>732</v>
      </c>
      <c r="L234" s="9" t="str">
        <f t="shared" si="40"/>
        <v>Yes</v>
      </c>
    </row>
    <row r="235" spans="1:12" ht="25.5" x14ac:dyDescent="0.2">
      <c r="A235" s="4" t="s">
        <v>1398</v>
      </c>
      <c r="B235" s="34" t="s">
        <v>217</v>
      </c>
      <c r="C235" s="51">
        <v>410.8</v>
      </c>
      <c r="D235" s="43" t="str">
        <f t="shared" si="37"/>
        <v>N/A</v>
      </c>
      <c r="E235" s="51">
        <v>527.13333333000003</v>
      </c>
      <c r="F235" s="43" t="str">
        <f t="shared" si="38"/>
        <v>N/A</v>
      </c>
      <c r="G235" s="51">
        <v>411.54545454999999</v>
      </c>
      <c r="H235" s="43" t="str">
        <f t="shared" si="39"/>
        <v>N/A</v>
      </c>
      <c r="I235" s="12">
        <v>28.32</v>
      </c>
      <c r="J235" s="12">
        <v>-21.9</v>
      </c>
      <c r="K235" s="44" t="s">
        <v>732</v>
      </c>
      <c r="L235" s="9" t="str">
        <f t="shared" si="40"/>
        <v>Yes</v>
      </c>
    </row>
    <row r="236" spans="1:12" x14ac:dyDescent="0.2">
      <c r="A236" s="4" t="s">
        <v>1399</v>
      </c>
      <c r="B236" s="34" t="s">
        <v>217</v>
      </c>
      <c r="C236" s="43">
        <v>4.2352176329000004</v>
      </c>
      <c r="D236" s="43" t="str">
        <f t="shared" si="37"/>
        <v>N/A</v>
      </c>
      <c r="E236" s="43">
        <v>4.6299444633000002</v>
      </c>
      <c r="F236" s="43" t="str">
        <f t="shared" si="38"/>
        <v>N/A</v>
      </c>
      <c r="G236" s="43">
        <v>6.6129088929000002</v>
      </c>
      <c r="H236" s="43" t="str">
        <f t="shared" si="39"/>
        <v>N/A</v>
      </c>
      <c r="I236" s="12">
        <v>9.32</v>
      </c>
      <c r="J236" s="12">
        <v>42.83</v>
      </c>
      <c r="K236" s="44" t="s">
        <v>732</v>
      </c>
      <c r="L236" s="9" t="str">
        <f t="shared" si="40"/>
        <v>No</v>
      </c>
    </row>
    <row r="237" spans="1:12" x14ac:dyDescent="0.2">
      <c r="A237" s="4" t="s">
        <v>1400</v>
      </c>
      <c r="B237" s="34" t="s">
        <v>217</v>
      </c>
      <c r="C237" s="43">
        <v>4.3308622708</v>
      </c>
      <c r="D237" s="43" t="str">
        <f t="shared" si="37"/>
        <v>N/A</v>
      </c>
      <c r="E237" s="43">
        <v>6.0292850991</v>
      </c>
      <c r="F237" s="43" t="str">
        <f t="shared" si="38"/>
        <v>N/A</v>
      </c>
      <c r="G237" s="43">
        <v>8.7914872054999993</v>
      </c>
      <c r="H237" s="43" t="str">
        <f t="shared" si="39"/>
        <v>N/A</v>
      </c>
      <c r="I237" s="12">
        <v>39.22</v>
      </c>
      <c r="J237" s="12">
        <v>45.81</v>
      </c>
      <c r="K237" s="44" t="s">
        <v>732</v>
      </c>
      <c r="L237" s="9" t="str">
        <f t="shared" si="40"/>
        <v>No</v>
      </c>
    </row>
    <row r="238" spans="1:12" x14ac:dyDescent="0.2">
      <c r="A238" s="58" t="s">
        <v>1401</v>
      </c>
      <c r="B238" s="34" t="s">
        <v>217</v>
      </c>
      <c r="C238" s="43">
        <v>7.3129347182000002</v>
      </c>
      <c r="D238" s="43" t="str">
        <f t="shared" si="37"/>
        <v>N/A</v>
      </c>
      <c r="E238" s="43">
        <v>7.4990233335000003</v>
      </c>
      <c r="F238" s="43" t="str">
        <f t="shared" si="38"/>
        <v>N/A</v>
      </c>
      <c r="G238" s="43">
        <v>10.275672337</v>
      </c>
      <c r="H238" s="43" t="str">
        <f t="shared" si="39"/>
        <v>N/A</v>
      </c>
      <c r="I238" s="12">
        <v>2.5449999999999999</v>
      </c>
      <c r="J238" s="12">
        <v>37.03</v>
      </c>
      <c r="K238" s="44" t="s">
        <v>732</v>
      </c>
      <c r="L238" s="9" t="str">
        <f t="shared" si="40"/>
        <v>No</v>
      </c>
    </row>
    <row r="239" spans="1:12" x14ac:dyDescent="0.2">
      <c r="A239" s="58" t="s">
        <v>1402</v>
      </c>
      <c r="B239" s="34" t="s">
        <v>217</v>
      </c>
      <c r="C239" s="43">
        <v>0.18551560340000001</v>
      </c>
      <c r="D239" s="43" t="str">
        <f t="shared" si="37"/>
        <v>N/A</v>
      </c>
      <c r="E239" s="43">
        <v>0.23487187609999999</v>
      </c>
      <c r="F239" s="43" t="str">
        <f t="shared" si="38"/>
        <v>N/A</v>
      </c>
      <c r="G239" s="43">
        <v>0.2290315238</v>
      </c>
      <c r="H239" s="43" t="str">
        <f t="shared" si="39"/>
        <v>N/A</v>
      </c>
      <c r="I239" s="12">
        <v>26.6</v>
      </c>
      <c r="J239" s="12">
        <v>-2.4900000000000002</v>
      </c>
      <c r="K239" s="44" t="s">
        <v>732</v>
      </c>
      <c r="L239" s="9" t="str">
        <f t="shared" si="40"/>
        <v>Yes</v>
      </c>
    </row>
    <row r="240" spans="1:12" x14ac:dyDescent="0.2">
      <c r="A240" s="58" t="s">
        <v>1403</v>
      </c>
      <c r="B240" s="34" t="s">
        <v>217</v>
      </c>
      <c r="C240" s="43">
        <v>4.16192669E-2</v>
      </c>
      <c r="D240" s="43" t="str">
        <f t="shared" si="37"/>
        <v>N/A</v>
      </c>
      <c r="E240" s="43">
        <v>4.3956044E-2</v>
      </c>
      <c r="F240" s="43" t="str">
        <f t="shared" si="38"/>
        <v>N/A</v>
      </c>
      <c r="G240" s="43">
        <v>3.41011253E-2</v>
      </c>
      <c r="H240" s="43" t="str">
        <f t="shared" si="39"/>
        <v>N/A</v>
      </c>
      <c r="I240" s="12">
        <v>5.6150000000000002</v>
      </c>
      <c r="J240" s="12">
        <v>-22.4</v>
      </c>
      <c r="K240" s="44" t="s">
        <v>732</v>
      </c>
      <c r="L240" s="9" t="str">
        <f t="shared" si="40"/>
        <v>Yes</v>
      </c>
    </row>
    <row r="241" spans="1:12" ht="25.5" x14ac:dyDescent="0.2">
      <c r="A241" s="58" t="s">
        <v>1404</v>
      </c>
      <c r="B241" s="34" t="s">
        <v>217</v>
      </c>
      <c r="C241" s="51">
        <v>173662766</v>
      </c>
      <c r="D241" s="43" t="str">
        <f t="shared" si="37"/>
        <v>N/A</v>
      </c>
      <c r="E241" s="51">
        <v>181034437</v>
      </c>
      <c r="F241" s="43" t="str">
        <f t="shared" si="38"/>
        <v>N/A</v>
      </c>
      <c r="G241" s="51">
        <v>208768623</v>
      </c>
      <c r="H241" s="43" t="str">
        <f t="shared" si="39"/>
        <v>N/A</v>
      </c>
      <c r="I241" s="12">
        <v>4.2450000000000001</v>
      </c>
      <c r="J241" s="12">
        <v>15.32</v>
      </c>
      <c r="K241" s="44" t="s">
        <v>732</v>
      </c>
      <c r="L241" s="9" t="str">
        <f t="shared" si="40"/>
        <v>Yes</v>
      </c>
    </row>
    <row r="242" spans="1:12" x14ac:dyDescent="0.2">
      <c r="A242" s="58" t="s">
        <v>1405</v>
      </c>
      <c r="B242" s="34" t="s">
        <v>217</v>
      </c>
      <c r="C242" s="49">
        <v>7049</v>
      </c>
      <c r="D242" s="43" t="str">
        <f t="shared" si="37"/>
        <v>N/A</v>
      </c>
      <c r="E242" s="49">
        <v>7072</v>
      </c>
      <c r="F242" s="43" t="str">
        <f t="shared" si="38"/>
        <v>N/A</v>
      </c>
      <c r="G242" s="49">
        <v>14572</v>
      </c>
      <c r="H242" s="43" t="str">
        <f t="shared" si="39"/>
        <v>N/A</v>
      </c>
      <c r="I242" s="12">
        <v>0.32629999999999998</v>
      </c>
      <c r="J242" s="12">
        <v>106.1</v>
      </c>
      <c r="K242" s="44" t="s">
        <v>732</v>
      </c>
      <c r="L242" s="9" t="str">
        <f t="shared" si="40"/>
        <v>No</v>
      </c>
    </row>
    <row r="243" spans="1:12" ht="25.5" x14ac:dyDescent="0.2">
      <c r="A243" s="58" t="s">
        <v>1406</v>
      </c>
      <c r="B243" s="34" t="s">
        <v>217</v>
      </c>
      <c r="C243" s="51">
        <v>24636.510994</v>
      </c>
      <c r="D243" s="43" t="str">
        <f t="shared" si="37"/>
        <v>N/A</v>
      </c>
      <c r="E243" s="51">
        <v>25598.760888000001</v>
      </c>
      <c r="F243" s="43" t="str">
        <f t="shared" si="38"/>
        <v>N/A</v>
      </c>
      <c r="G243" s="51">
        <v>14326.696610000001</v>
      </c>
      <c r="H243" s="43" t="str">
        <f t="shared" si="39"/>
        <v>N/A</v>
      </c>
      <c r="I243" s="12">
        <v>3.9060000000000001</v>
      </c>
      <c r="J243" s="12">
        <v>-44</v>
      </c>
      <c r="K243" s="44" t="s">
        <v>732</v>
      </c>
      <c r="L243" s="9" t="str">
        <f t="shared" si="40"/>
        <v>No</v>
      </c>
    </row>
    <row r="244" spans="1:12" ht="25.5" x14ac:dyDescent="0.2">
      <c r="A244" s="58" t="s">
        <v>1407</v>
      </c>
      <c r="B244" s="34" t="s">
        <v>217</v>
      </c>
      <c r="C244" s="51">
        <v>11473.604651</v>
      </c>
      <c r="D244" s="43" t="str">
        <f t="shared" si="37"/>
        <v>N/A</v>
      </c>
      <c r="E244" s="51">
        <v>12701.654205999999</v>
      </c>
      <c r="F244" s="43" t="str">
        <f t="shared" si="38"/>
        <v>N/A</v>
      </c>
      <c r="G244" s="51">
        <v>7117.0905511999999</v>
      </c>
      <c r="H244" s="43" t="str">
        <f t="shared" si="39"/>
        <v>N/A</v>
      </c>
      <c r="I244" s="12">
        <v>10.7</v>
      </c>
      <c r="J244" s="12">
        <v>-44</v>
      </c>
      <c r="K244" s="44" t="s">
        <v>732</v>
      </c>
      <c r="L244" s="9" t="str">
        <f t="shared" si="40"/>
        <v>No</v>
      </c>
    </row>
    <row r="245" spans="1:12" ht="25.5" x14ac:dyDescent="0.2">
      <c r="A245" s="58" t="s">
        <v>1408</v>
      </c>
      <c r="B245" s="34" t="s">
        <v>217</v>
      </c>
      <c r="C245" s="51">
        <v>24892.482191999999</v>
      </c>
      <c r="D245" s="43" t="str">
        <f t="shared" si="37"/>
        <v>N/A</v>
      </c>
      <c r="E245" s="51">
        <v>25816.744877000001</v>
      </c>
      <c r="F245" s="43" t="str">
        <f t="shared" si="38"/>
        <v>N/A</v>
      </c>
      <c r="G245" s="51">
        <v>14450.71056</v>
      </c>
      <c r="H245" s="43" t="str">
        <f t="shared" si="39"/>
        <v>N/A</v>
      </c>
      <c r="I245" s="12">
        <v>3.7130000000000001</v>
      </c>
      <c r="J245" s="12">
        <v>-44</v>
      </c>
      <c r="K245" s="44" t="s">
        <v>732</v>
      </c>
      <c r="L245" s="9" t="str">
        <f t="shared" si="40"/>
        <v>No</v>
      </c>
    </row>
    <row r="246" spans="1:12" ht="25.5" x14ac:dyDescent="0.2">
      <c r="A246" s="58" t="s">
        <v>1409</v>
      </c>
      <c r="B246" s="34" t="s">
        <v>217</v>
      </c>
      <c r="C246" s="51">
        <v>23677.924999999999</v>
      </c>
      <c r="D246" s="43" t="str">
        <f t="shared" si="37"/>
        <v>N/A</v>
      </c>
      <c r="E246" s="51">
        <v>22500.529412</v>
      </c>
      <c r="F246" s="43" t="str">
        <f t="shared" si="38"/>
        <v>N/A</v>
      </c>
      <c r="G246" s="51">
        <v>15443.714286</v>
      </c>
      <c r="H246" s="43" t="str">
        <f t="shared" si="39"/>
        <v>N/A</v>
      </c>
      <c r="I246" s="12">
        <v>-4.97</v>
      </c>
      <c r="J246" s="12">
        <v>-31.4</v>
      </c>
      <c r="K246" s="44" t="s">
        <v>732</v>
      </c>
      <c r="L246" s="9" t="str">
        <f t="shared" si="40"/>
        <v>No</v>
      </c>
    </row>
    <row r="247" spans="1:12" ht="25.5" x14ac:dyDescent="0.2">
      <c r="A247" s="58" t="s">
        <v>1410</v>
      </c>
      <c r="B247" s="34" t="s">
        <v>217</v>
      </c>
      <c r="C247" s="51">
        <v>169</v>
      </c>
      <c r="D247" s="43" t="str">
        <f t="shared" si="37"/>
        <v>N/A</v>
      </c>
      <c r="E247" s="51">
        <v>300</v>
      </c>
      <c r="F247" s="43" t="str">
        <f t="shared" si="38"/>
        <v>N/A</v>
      </c>
      <c r="G247" s="51" t="s">
        <v>1743</v>
      </c>
      <c r="H247" s="43" t="str">
        <f t="shared" si="39"/>
        <v>N/A</v>
      </c>
      <c r="I247" s="12">
        <v>77.510000000000005</v>
      </c>
      <c r="J247" s="12" t="s">
        <v>1743</v>
      </c>
      <c r="K247" s="44" t="s">
        <v>732</v>
      </c>
      <c r="L247" s="9" t="str">
        <f t="shared" si="40"/>
        <v>N/A</v>
      </c>
    </row>
    <row r="248" spans="1:12" ht="25.5" x14ac:dyDescent="0.2">
      <c r="A248" s="58" t="s">
        <v>1411</v>
      </c>
      <c r="B248" s="34" t="s">
        <v>217</v>
      </c>
      <c r="C248" s="43">
        <v>2.4638152260999999</v>
      </c>
      <c r="D248" s="43" t="str">
        <f t="shared" si="37"/>
        <v>N/A</v>
      </c>
      <c r="E248" s="43">
        <v>2.5048169557</v>
      </c>
      <c r="F248" s="43" t="str">
        <f t="shared" si="38"/>
        <v>N/A</v>
      </c>
      <c r="G248" s="43">
        <v>5.1199887564999997</v>
      </c>
      <c r="H248" s="43" t="str">
        <f t="shared" si="39"/>
        <v>N/A</v>
      </c>
      <c r="I248" s="12">
        <v>1.6639999999999999</v>
      </c>
      <c r="J248" s="12">
        <v>104.4</v>
      </c>
      <c r="K248" s="44" t="s">
        <v>732</v>
      </c>
      <c r="L248" s="9" t="str">
        <f t="shared" si="40"/>
        <v>No</v>
      </c>
    </row>
    <row r="249" spans="1:12" ht="25.5" x14ac:dyDescent="0.2">
      <c r="A249" s="58" t="s">
        <v>1412</v>
      </c>
      <c r="B249" s="34" t="s">
        <v>217</v>
      </c>
      <c r="C249" s="43">
        <v>2.5165821303000002</v>
      </c>
      <c r="D249" s="43" t="str">
        <f t="shared" si="37"/>
        <v>N/A</v>
      </c>
      <c r="E249" s="43">
        <v>3.0720643124000002</v>
      </c>
      <c r="F249" s="43" t="str">
        <f t="shared" si="38"/>
        <v>N/A</v>
      </c>
      <c r="G249" s="43">
        <v>6.4352672915999998</v>
      </c>
      <c r="H249" s="43" t="str">
        <f t="shared" si="39"/>
        <v>N/A</v>
      </c>
      <c r="I249" s="12">
        <v>22.07</v>
      </c>
      <c r="J249" s="12">
        <v>109.5</v>
      </c>
      <c r="K249" s="44" t="s">
        <v>732</v>
      </c>
      <c r="L249" s="9" t="str">
        <f t="shared" si="40"/>
        <v>No</v>
      </c>
    </row>
    <row r="250" spans="1:12" ht="25.5" x14ac:dyDescent="0.2">
      <c r="A250" s="58" t="s">
        <v>1413</v>
      </c>
      <c r="B250" s="34" t="s">
        <v>217</v>
      </c>
      <c r="C250" s="43">
        <v>4.2911949096999997</v>
      </c>
      <c r="D250" s="43" t="str">
        <f t="shared" si="37"/>
        <v>N/A</v>
      </c>
      <c r="E250" s="43">
        <v>4.1019995028</v>
      </c>
      <c r="F250" s="43" t="str">
        <f t="shared" si="38"/>
        <v>N/A</v>
      </c>
      <c r="G250" s="43">
        <v>8.0074111503999994</v>
      </c>
      <c r="H250" s="43" t="str">
        <f t="shared" si="39"/>
        <v>N/A</v>
      </c>
      <c r="I250" s="12">
        <v>-4.41</v>
      </c>
      <c r="J250" s="12">
        <v>95.21</v>
      </c>
      <c r="K250" s="44" t="s">
        <v>732</v>
      </c>
      <c r="L250" s="9" t="str">
        <f t="shared" si="40"/>
        <v>No</v>
      </c>
    </row>
    <row r="251" spans="1:12" ht="25.5" x14ac:dyDescent="0.2">
      <c r="A251" s="58" t="s">
        <v>1414</v>
      </c>
      <c r="B251" s="34" t="s">
        <v>217</v>
      </c>
      <c r="C251" s="43">
        <v>4.7265121899999998E-2</v>
      </c>
      <c r="D251" s="43" t="str">
        <f t="shared" si="37"/>
        <v>N/A</v>
      </c>
      <c r="E251" s="43">
        <v>4.4863167299999999E-2</v>
      </c>
      <c r="F251" s="43" t="str">
        <f t="shared" si="38"/>
        <v>N/A</v>
      </c>
      <c r="G251" s="43">
        <v>7.9663138699999997E-2</v>
      </c>
      <c r="H251" s="43" t="str">
        <f t="shared" si="39"/>
        <v>N/A</v>
      </c>
      <c r="I251" s="12">
        <v>-5.08</v>
      </c>
      <c r="J251" s="12">
        <v>77.569999999999993</v>
      </c>
      <c r="K251" s="44" t="s">
        <v>732</v>
      </c>
      <c r="L251" s="9" t="str">
        <f t="shared" si="40"/>
        <v>No</v>
      </c>
    </row>
    <row r="252" spans="1:12" ht="25.5" x14ac:dyDescent="0.2">
      <c r="A252" s="58" t="s">
        <v>1415</v>
      </c>
      <c r="B252" s="34" t="s">
        <v>217</v>
      </c>
      <c r="C252" s="43">
        <v>2.7746177999999999E-3</v>
      </c>
      <c r="D252" s="43" t="str">
        <f t="shared" si="37"/>
        <v>N/A</v>
      </c>
      <c r="E252" s="43">
        <v>2.9304028999999998E-3</v>
      </c>
      <c r="F252" s="43" t="str">
        <f t="shared" si="38"/>
        <v>N/A</v>
      </c>
      <c r="G252" s="43">
        <v>0</v>
      </c>
      <c r="H252" s="43" t="str">
        <f t="shared" si="39"/>
        <v>N/A</v>
      </c>
      <c r="I252" s="12">
        <v>5.6150000000000002</v>
      </c>
      <c r="J252" s="12">
        <v>-100</v>
      </c>
      <c r="K252" s="44" t="s">
        <v>732</v>
      </c>
      <c r="L252" s="9" t="str">
        <f t="shared" si="40"/>
        <v>No</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157541</v>
      </c>
      <c r="D6" s="43" t="str">
        <f t="shared" ref="D6:D37" si="0">IF($B6="N/A","N/A",IF(C6&gt;10,"No",IF(C6&lt;-10,"No","Yes")))</f>
        <v>N/A</v>
      </c>
      <c r="E6" s="35">
        <v>159085</v>
      </c>
      <c r="F6" s="43" t="str">
        <f t="shared" ref="F6:F37" si="1">IF($B6="N/A","N/A",IF(E6&gt;10,"No",IF(E6&lt;-10,"No","Yes")))</f>
        <v>N/A</v>
      </c>
      <c r="G6" s="35">
        <v>158879</v>
      </c>
      <c r="H6" s="43" t="str">
        <f t="shared" ref="H6:H37" si="2">IF($B6="N/A","N/A",IF(G6&gt;10,"No",IF(G6&lt;-10,"No","Yes")))</f>
        <v>N/A</v>
      </c>
      <c r="I6" s="12">
        <v>0.98009999999999997</v>
      </c>
      <c r="J6" s="12">
        <v>-0.129</v>
      </c>
      <c r="K6" s="44" t="s">
        <v>732</v>
      </c>
      <c r="L6" s="9" t="str">
        <f t="shared" ref="L6:L39" si="3">IF(J6="Div by 0", "N/A", IF(K6="N/A","N/A", IF(J6&gt;VALUE(MID(K6,1,2)), "No", IF(J6&lt;-1*VALUE(MID(K6,1,2)), "No", "Yes"))))</f>
        <v>Yes</v>
      </c>
    </row>
    <row r="7" spans="1:12" x14ac:dyDescent="0.2">
      <c r="A7" s="45" t="s">
        <v>6</v>
      </c>
      <c r="B7" s="34" t="s">
        <v>217</v>
      </c>
      <c r="C7" s="35">
        <v>142196</v>
      </c>
      <c r="D7" s="43" t="str">
        <f t="shared" si="0"/>
        <v>N/A</v>
      </c>
      <c r="E7" s="35">
        <v>142861</v>
      </c>
      <c r="F7" s="43" t="str">
        <f t="shared" si="1"/>
        <v>N/A</v>
      </c>
      <c r="G7" s="35">
        <v>143420</v>
      </c>
      <c r="H7" s="43" t="str">
        <f t="shared" si="2"/>
        <v>N/A</v>
      </c>
      <c r="I7" s="12">
        <v>0.4677</v>
      </c>
      <c r="J7" s="12">
        <v>0.39129999999999998</v>
      </c>
      <c r="K7" s="44" t="s">
        <v>732</v>
      </c>
      <c r="L7" s="9" t="str">
        <f t="shared" si="3"/>
        <v>Yes</v>
      </c>
    </row>
    <row r="8" spans="1:12" x14ac:dyDescent="0.2">
      <c r="A8" s="45" t="s">
        <v>364</v>
      </c>
      <c r="B8" s="34" t="s">
        <v>217</v>
      </c>
      <c r="C8" s="35" t="s">
        <v>217</v>
      </c>
      <c r="D8" s="43" t="str">
        <f t="shared" si="0"/>
        <v>N/A</v>
      </c>
      <c r="E8" s="35" t="s">
        <v>217</v>
      </c>
      <c r="F8" s="43" t="str">
        <f t="shared" si="1"/>
        <v>N/A</v>
      </c>
      <c r="G8" s="8">
        <v>90.269953864000001</v>
      </c>
      <c r="H8" s="43" t="str">
        <f t="shared" si="2"/>
        <v>N/A</v>
      </c>
      <c r="I8" s="12" t="s">
        <v>217</v>
      </c>
      <c r="J8" s="12" t="s">
        <v>217</v>
      </c>
      <c r="K8" s="44" t="s">
        <v>732</v>
      </c>
      <c r="L8" s="9" t="str">
        <f t="shared" si="3"/>
        <v>No</v>
      </c>
    </row>
    <row r="9" spans="1:12" x14ac:dyDescent="0.2">
      <c r="A9" s="4" t="s">
        <v>88</v>
      </c>
      <c r="B9" s="47" t="s">
        <v>217</v>
      </c>
      <c r="C9" s="1">
        <v>138327.28</v>
      </c>
      <c r="D9" s="11" t="str">
        <f t="shared" si="0"/>
        <v>N/A</v>
      </c>
      <c r="E9" s="1">
        <v>142090.15</v>
      </c>
      <c r="F9" s="11" t="str">
        <f t="shared" si="1"/>
        <v>N/A</v>
      </c>
      <c r="G9" s="1">
        <v>140840.4</v>
      </c>
      <c r="H9" s="11" t="str">
        <f t="shared" si="2"/>
        <v>N/A</v>
      </c>
      <c r="I9" s="12">
        <v>2.72</v>
      </c>
      <c r="J9" s="12">
        <v>-0.88</v>
      </c>
      <c r="K9" s="47" t="s">
        <v>732</v>
      </c>
      <c r="L9" s="9" t="str">
        <f t="shared" si="3"/>
        <v>Yes</v>
      </c>
    </row>
    <row r="10" spans="1:12" x14ac:dyDescent="0.2">
      <c r="A10" s="4" t="s">
        <v>1416</v>
      </c>
      <c r="B10" s="34" t="s">
        <v>217</v>
      </c>
      <c r="C10" s="8">
        <v>4.0960765768999998</v>
      </c>
      <c r="D10" s="43" t="str">
        <f t="shared" si="0"/>
        <v>N/A</v>
      </c>
      <c r="E10" s="8">
        <v>6.8472828990999997</v>
      </c>
      <c r="F10" s="43" t="str">
        <f t="shared" si="1"/>
        <v>N/A</v>
      </c>
      <c r="G10" s="8">
        <v>2.0625759225999998</v>
      </c>
      <c r="H10" s="43" t="str">
        <f t="shared" si="2"/>
        <v>N/A</v>
      </c>
      <c r="I10" s="12">
        <v>67.17</v>
      </c>
      <c r="J10" s="12">
        <v>-69.900000000000006</v>
      </c>
      <c r="K10" s="44" t="s">
        <v>732</v>
      </c>
      <c r="L10" s="9" t="str">
        <f t="shared" si="3"/>
        <v>No</v>
      </c>
    </row>
    <row r="11" spans="1:12" x14ac:dyDescent="0.2">
      <c r="A11" s="4" t="s">
        <v>1417</v>
      </c>
      <c r="B11" s="34" t="s">
        <v>217</v>
      </c>
      <c r="C11" s="8">
        <v>1.7766803562</v>
      </c>
      <c r="D11" s="43" t="str">
        <f t="shared" si="0"/>
        <v>N/A</v>
      </c>
      <c r="E11" s="8">
        <v>2.2535122733000001</v>
      </c>
      <c r="F11" s="43" t="str">
        <f t="shared" si="1"/>
        <v>N/A</v>
      </c>
      <c r="G11" s="8">
        <v>1.8901176367000001</v>
      </c>
      <c r="H11" s="43" t="str">
        <f t="shared" si="2"/>
        <v>N/A</v>
      </c>
      <c r="I11" s="12">
        <v>26.84</v>
      </c>
      <c r="J11" s="12">
        <v>-16.100000000000001</v>
      </c>
      <c r="K11" s="44" t="s">
        <v>732</v>
      </c>
      <c r="L11" s="9" t="str">
        <f t="shared" si="3"/>
        <v>Yes</v>
      </c>
    </row>
    <row r="12" spans="1:12" x14ac:dyDescent="0.2">
      <c r="A12" s="4" t="s">
        <v>1418</v>
      </c>
      <c r="B12" s="34" t="s">
        <v>217</v>
      </c>
      <c r="C12" s="8">
        <v>11.506845837</v>
      </c>
      <c r="D12" s="43" t="str">
        <f t="shared" si="0"/>
        <v>N/A</v>
      </c>
      <c r="E12" s="8">
        <v>10.736398781</v>
      </c>
      <c r="F12" s="43" t="str">
        <f t="shared" si="1"/>
        <v>N/A</v>
      </c>
      <c r="G12" s="8">
        <v>10.457014458</v>
      </c>
      <c r="H12" s="43" t="str">
        <f t="shared" si="2"/>
        <v>N/A</v>
      </c>
      <c r="I12" s="12">
        <v>-6.7</v>
      </c>
      <c r="J12" s="12">
        <v>-2.6</v>
      </c>
      <c r="K12" s="44" t="s">
        <v>732</v>
      </c>
      <c r="L12" s="9" t="str">
        <f t="shared" si="3"/>
        <v>Yes</v>
      </c>
    </row>
    <row r="13" spans="1:12" x14ac:dyDescent="0.2">
      <c r="A13" s="4" t="s">
        <v>1419</v>
      </c>
      <c r="B13" s="34" t="s">
        <v>217</v>
      </c>
      <c r="C13" s="8">
        <v>1.1692194413000001</v>
      </c>
      <c r="D13" s="43" t="str">
        <f t="shared" si="0"/>
        <v>N/A</v>
      </c>
      <c r="E13" s="8">
        <v>1.7845805700999999</v>
      </c>
      <c r="F13" s="43" t="str">
        <f t="shared" si="1"/>
        <v>N/A</v>
      </c>
      <c r="G13" s="8">
        <v>1.4967365102000001</v>
      </c>
      <c r="H13" s="43" t="str">
        <f t="shared" si="2"/>
        <v>N/A</v>
      </c>
      <c r="I13" s="12">
        <v>52.63</v>
      </c>
      <c r="J13" s="12">
        <v>-16.100000000000001</v>
      </c>
      <c r="K13" s="44" t="s">
        <v>732</v>
      </c>
      <c r="L13" s="9" t="str">
        <f t="shared" si="3"/>
        <v>Yes</v>
      </c>
    </row>
    <row r="14" spans="1:12" x14ac:dyDescent="0.2">
      <c r="A14" s="4" t="s">
        <v>1420</v>
      </c>
      <c r="B14" s="34" t="s">
        <v>217</v>
      </c>
      <c r="C14" s="8">
        <v>2.7624554878000001</v>
      </c>
      <c r="D14" s="43" t="str">
        <f t="shared" si="0"/>
        <v>N/A</v>
      </c>
      <c r="E14" s="8">
        <v>2.7765031272999998</v>
      </c>
      <c r="F14" s="43" t="str">
        <f t="shared" si="1"/>
        <v>N/A</v>
      </c>
      <c r="G14" s="8">
        <v>2.7215679857000001</v>
      </c>
      <c r="H14" s="43" t="str">
        <f t="shared" si="2"/>
        <v>N/A</v>
      </c>
      <c r="I14" s="12">
        <v>0.50849999999999995</v>
      </c>
      <c r="J14" s="12">
        <v>-1.98</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0.57762741129999995</v>
      </c>
      <c r="D16" s="43" t="str">
        <f t="shared" si="0"/>
        <v>N/A</v>
      </c>
      <c r="E16" s="8">
        <v>0.9133482101</v>
      </c>
      <c r="F16" s="43" t="str">
        <f t="shared" si="1"/>
        <v>N/A</v>
      </c>
      <c r="G16" s="8">
        <v>0.78109756480000003</v>
      </c>
      <c r="H16" s="43" t="str">
        <f t="shared" si="2"/>
        <v>N/A</v>
      </c>
      <c r="I16" s="12">
        <v>58.12</v>
      </c>
      <c r="J16" s="12">
        <v>-14.5</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78.111094890000004</v>
      </c>
      <c r="D18" s="43" t="str">
        <f t="shared" si="0"/>
        <v>N/A</v>
      </c>
      <c r="E18" s="8">
        <v>74.688374139999993</v>
      </c>
      <c r="F18" s="43" t="str">
        <f t="shared" si="1"/>
        <v>N/A</v>
      </c>
      <c r="G18" s="8">
        <v>80.590889923000006</v>
      </c>
      <c r="H18" s="43" t="str">
        <f t="shared" si="2"/>
        <v>N/A</v>
      </c>
      <c r="I18" s="12">
        <v>-4.38</v>
      </c>
      <c r="J18" s="12">
        <v>7.9029999999999996</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96.476472791000006</v>
      </c>
      <c r="D20" s="43" t="str">
        <f t="shared" si="0"/>
        <v>N/A</v>
      </c>
      <c r="E20" s="8">
        <v>95.048558946</v>
      </c>
      <c r="F20" s="43" t="str">
        <f t="shared" si="1"/>
        <v>N/A</v>
      </c>
      <c r="G20" s="8">
        <v>95.832048287999996</v>
      </c>
      <c r="H20" s="43" t="str">
        <f t="shared" si="2"/>
        <v>N/A</v>
      </c>
      <c r="I20" s="12">
        <v>-1.48</v>
      </c>
      <c r="J20" s="12">
        <v>0.82430000000000003</v>
      </c>
      <c r="K20" s="44" t="s">
        <v>732</v>
      </c>
      <c r="L20" s="9" t="str">
        <f t="shared" si="3"/>
        <v>Yes</v>
      </c>
    </row>
    <row r="21" spans="1:12" x14ac:dyDescent="0.2">
      <c r="A21" s="2" t="s">
        <v>969</v>
      </c>
      <c r="B21" s="34" t="s">
        <v>217</v>
      </c>
      <c r="C21" s="8">
        <v>3.5235272088</v>
      </c>
      <c r="D21" s="43" t="str">
        <f t="shared" si="0"/>
        <v>N/A</v>
      </c>
      <c r="E21" s="8">
        <v>4.9514410535</v>
      </c>
      <c r="F21" s="43" t="str">
        <f t="shared" si="1"/>
        <v>N/A</v>
      </c>
      <c r="G21" s="8">
        <v>4.1679517116999998</v>
      </c>
      <c r="H21" s="43" t="str">
        <f t="shared" si="2"/>
        <v>N/A</v>
      </c>
      <c r="I21" s="12">
        <v>40.53</v>
      </c>
      <c r="J21" s="12">
        <v>-15.8</v>
      </c>
      <c r="K21" s="44" t="s">
        <v>732</v>
      </c>
      <c r="L21" s="9" t="str">
        <f t="shared" si="3"/>
        <v>Yes</v>
      </c>
    </row>
    <row r="22" spans="1:12" x14ac:dyDescent="0.2">
      <c r="A22" s="3" t="s">
        <v>1728</v>
      </c>
      <c r="B22" s="34" t="s">
        <v>217</v>
      </c>
      <c r="C22" s="35">
        <v>66715</v>
      </c>
      <c r="D22" s="43" t="str">
        <f t="shared" si="0"/>
        <v>N/A</v>
      </c>
      <c r="E22" s="35">
        <v>66659</v>
      </c>
      <c r="F22" s="43" t="str">
        <f t="shared" si="1"/>
        <v>N/A</v>
      </c>
      <c r="G22" s="35">
        <v>65951</v>
      </c>
      <c r="H22" s="43" t="str">
        <f t="shared" si="2"/>
        <v>N/A</v>
      </c>
      <c r="I22" s="12">
        <v>-8.4000000000000005E-2</v>
      </c>
      <c r="J22" s="12">
        <v>-1.06</v>
      </c>
      <c r="K22" s="44" t="s">
        <v>732</v>
      </c>
      <c r="L22" s="9" t="str">
        <f t="shared" si="3"/>
        <v>Yes</v>
      </c>
    </row>
    <row r="23" spans="1:12" x14ac:dyDescent="0.2">
      <c r="A23" s="3" t="s">
        <v>984</v>
      </c>
      <c r="B23" s="34" t="s">
        <v>217</v>
      </c>
      <c r="C23" s="35">
        <v>26419</v>
      </c>
      <c r="D23" s="43" t="str">
        <f t="shared" si="0"/>
        <v>N/A</v>
      </c>
      <c r="E23" s="35">
        <v>25966</v>
      </c>
      <c r="F23" s="43" t="str">
        <f t="shared" si="1"/>
        <v>N/A</v>
      </c>
      <c r="G23" s="35">
        <v>26454</v>
      </c>
      <c r="H23" s="43" t="str">
        <f t="shared" si="2"/>
        <v>N/A</v>
      </c>
      <c r="I23" s="12">
        <v>-1.71</v>
      </c>
      <c r="J23" s="12">
        <v>1.879</v>
      </c>
      <c r="K23" s="44" t="s">
        <v>732</v>
      </c>
      <c r="L23" s="9" t="str">
        <f t="shared" si="3"/>
        <v>Yes</v>
      </c>
    </row>
    <row r="24" spans="1:12" x14ac:dyDescent="0.2">
      <c r="A24" s="3" t="s">
        <v>985</v>
      </c>
      <c r="B24" s="34" t="s">
        <v>217</v>
      </c>
      <c r="C24" s="35">
        <v>898</v>
      </c>
      <c r="D24" s="43" t="str">
        <f t="shared" si="0"/>
        <v>N/A</v>
      </c>
      <c r="E24" s="35">
        <v>1060</v>
      </c>
      <c r="F24" s="43" t="str">
        <f t="shared" si="1"/>
        <v>N/A</v>
      </c>
      <c r="G24" s="35">
        <v>955</v>
      </c>
      <c r="H24" s="43" t="str">
        <f t="shared" si="2"/>
        <v>N/A</v>
      </c>
      <c r="I24" s="12">
        <v>18.04</v>
      </c>
      <c r="J24" s="12">
        <v>-9.91</v>
      </c>
      <c r="K24" s="44" t="s">
        <v>732</v>
      </c>
      <c r="L24" s="9" t="str">
        <f t="shared" si="3"/>
        <v>Yes</v>
      </c>
    </row>
    <row r="25" spans="1:12" x14ac:dyDescent="0.2">
      <c r="A25" s="3" t="s">
        <v>986</v>
      </c>
      <c r="B25" s="34" t="s">
        <v>217</v>
      </c>
      <c r="C25" s="35">
        <v>2129</v>
      </c>
      <c r="D25" s="43" t="str">
        <f t="shared" si="0"/>
        <v>N/A</v>
      </c>
      <c r="E25" s="35">
        <v>3216</v>
      </c>
      <c r="F25" s="43" t="str">
        <f t="shared" si="1"/>
        <v>N/A</v>
      </c>
      <c r="G25" s="35">
        <v>2524</v>
      </c>
      <c r="H25" s="43" t="str">
        <f t="shared" si="2"/>
        <v>N/A</v>
      </c>
      <c r="I25" s="12">
        <v>51.06</v>
      </c>
      <c r="J25" s="12">
        <v>-21.5</v>
      </c>
      <c r="K25" s="44" t="s">
        <v>732</v>
      </c>
      <c r="L25" s="9" t="str">
        <f t="shared" si="3"/>
        <v>Yes</v>
      </c>
    </row>
    <row r="26" spans="1:12" x14ac:dyDescent="0.2">
      <c r="A26" s="3" t="s">
        <v>987</v>
      </c>
      <c r="B26" s="34" t="s">
        <v>217</v>
      </c>
      <c r="C26" s="35">
        <v>37269</v>
      </c>
      <c r="D26" s="43" t="str">
        <f t="shared" si="0"/>
        <v>N/A</v>
      </c>
      <c r="E26" s="35">
        <v>36417</v>
      </c>
      <c r="F26" s="43" t="str">
        <f t="shared" si="1"/>
        <v>N/A</v>
      </c>
      <c r="G26" s="35">
        <v>36018</v>
      </c>
      <c r="H26" s="43" t="str">
        <f t="shared" si="2"/>
        <v>N/A</v>
      </c>
      <c r="I26" s="12">
        <v>-2.29</v>
      </c>
      <c r="J26" s="12">
        <v>-1.1000000000000001</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90441</v>
      </c>
      <c r="D28" s="43" t="str">
        <f t="shared" si="0"/>
        <v>N/A</v>
      </c>
      <c r="E28" s="35">
        <v>92057</v>
      </c>
      <c r="F28" s="43" t="str">
        <f t="shared" si="1"/>
        <v>N/A</v>
      </c>
      <c r="G28" s="35">
        <v>92611</v>
      </c>
      <c r="H28" s="43" t="str">
        <f t="shared" si="2"/>
        <v>N/A</v>
      </c>
      <c r="I28" s="12">
        <v>1.7869999999999999</v>
      </c>
      <c r="J28" s="12">
        <v>0.6018</v>
      </c>
      <c r="K28" s="44" t="s">
        <v>732</v>
      </c>
      <c r="L28" s="9" t="str">
        <f t="shared" si="3"/>
        <v>Yes</v>
      </c>
    </row>
    <row r="29" spans="1:12" x14ac:dyDescent="0.2">
      <c r="A29" s="3" t="s">
        <v>989</v>
      </c>
      <c r="B29" s="34" t="s">
        <v>217</v>
      </c>
      <c r="C29" s="35">
        <v>66627</v>
      </c>
      <c r="D29" s="43" t="str">
        <f t="shared" si="0"/>
        <v>N/A</v>
      </c>
      <c r="E29" s="35">
        <v>67464</v>
      </c>
      <c r="F29" s="43" t="str">
        <f t="shared" si="1"/>
        <v>N/A</v>
      </c>
      <c r="G29" s="35">
        <v>70683</v>
      </c>
      <c r="H29" s="43" t="str">
        <f t="shared" si="2"/>
        <v>N/A</v>
      </c>
      <c r="I29" s="12">
        <v>1.256</v>
      </c>
      <c r="J29" s="12">
        <v>4.7709999999999999</v>
      </c>
      <c r="K29" s="44" t="s">
        <v>732</v>
      </c>
      <c r="L29" s="9" t="str">
        <f t="shared" si="3"/>
        <v>Yes</v>
      </c>
    </row>
    <row r="30" spans="1:12" x14ac:dyDescent="0.2">
      <c r="A30" s="3" t="s">
        <v>990</v>
      </c>
      <c r="B30" s="34" t="s">
        <v>217</v>
      </c>
      <c r="C30" s="35">
        <v>1697</v>
      </c>
      <c r="D30" s="43" t="str">
        <f t="shared" si="0"/>
        <v>N/A</v>
      </c>
      <c r="E30" s="35">
        <v>1859</v>
      </c>
      <c r="F30" s="43" t="str">
        <f t="shared" si="1"/>
        <v>N/A</v>
      </c>
      <c r="G30" s="35">
        <v>1731</v>
      </c>
      <c r="H30" s="43" t="str">
        <f t="shared" si="2"/>
        <v>N/A</v>
      </c>
      <c r="I30" s="12">
        <v>9.5459999999999994</v>
      </c>
      <c r="J30" s="12">
        <v>-6.89</v>
      </c>
      <c r="K30" s="44" t="s">
        <v>732</v>
      </c>
      <c r="L30" s="9" t="str">
        <f t="shared" si="3"/>
        <v>Yes</v>
      </c>
    </row>
    <row r="31" spans="1:12" x14ac:dyDescent="0.2">
      <c r="A31" s="3" t="s">
        <v>991</v>
      </c>
      <c r="B31" s="34" t="s">
        <v>217</v>
      </c>
      <c r="C31" s="35">
        <v>3579</v>
      </c>
      <c r="D31" s="43" t="str">
        <f t="shared" si="0"/>
        <v>N/A</v>
      </c>
      <c r="E31" s="35">
        <v>4858</v>
      </c>
      <c r="F31" s="43" t="str">
        <f t="shared" si="1"/>
        <v>N/A</v>
      </c>
      <c r="G31" s="35">
        <v>4145</v>
      </c>
      <c r="H31" s="43" t="str">
        <f t="shared" si="2"/>
        <v>N/A</v>
      </c>
      <c r="I31" s="12">
        <v>35.74</v>
      </c>
      <c r="J31" s="12">
        <v>-14.7</v>
      </c>
      <c r="K31" s="44" t="s">
        <v>732</v>
      </c>
      <c r="L31" s="9" t="str">
        <f t="shared" si="3"/>
        <v>Yes</v>
      </c>
    </row>
    <row r="32" spans="1:12" x14ac:dyDescent="0.2">
      <c r="A32" s="3" t="s">
        <v>992</v>
      </c>
      <c r="B32" s="34" t="s">
        <v>217</v>
      </c>
      <c r="C32" s="35">
        <v>18538</v>
      </c>
      <c r="D32" s="43" t="str">
        <f t="shared" si="0"/>
        <v>N/A</v>
      </c>
      <c r="E32" s="35">
        <v>17876</v>
      </c>
      <c r="F32" s="43" t="str">
        <f t="shared" si="1"/>
        <v>N/A</v>
      </c>
      <c r="G32" s="35">
        <v>16052</v>
      </c>
      <c r="H32" s="43" t="str">
        <f t="shared" si="2"/>
        <v>N/A</v>
      </c>
      <c r="I32" s="12">
        <v>-3.57</v>
      </c>
      <c r="J32" s="12">
        <v>-10.199999999999999</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1670186686</v>
      </c>
      <c r="D34" s="43" t="str">
        <f t="shared" si="0"/>
        <v>N/A</v>
      </c>
      <c r="E34" s="46">
        <v>1674307545</v>
      </c>
      <c r="F34" s="43" t="str">
        <f t="shared" si="1"/>
        <v>N/A</v>
      </c>
      <c r="G34" s="46">
        <v>1743050799</v>
      </c>
      <c r="H34" s="43" t="str">
        <f t="shared" si="2"/>
        <v>N/A</v>
      </c>
      <c r="I34" s="12">
        <v>0.2467</v>
      </c>
      <c r="J34" s="12">
        <v>4.1059999999999999</v>
      </c>
      <c r="K34" s="44" t="s">
        <v>732</v>
      </c>
      <c r="L34" s="9" t="str">
        <f t="shared" si="3"/>
        <v>Yes</v>
      </c>
    </row>
    <row r="35" spans="1:12" x14ac:dyDescent="0.2">
      <c r="A35" s="45" t="s">
        <v>1426</v>
      </c>
      <c r="B35" s="34" t="s">
        <v>217</v>
      </c>
      <c r="C35" s="46">
        <v>10601.600129</v>
      </c>
      <c r="D35" s="43" t="str">
        <f t="shared" si="0"/>
        <v>N/A</v>
      </c>
      <c r="E35" s="46">
        <v>10524.609768</v>
      </c>
      <c r="F35" s="43" t="str">
        <f t="shared" si="1"/>
        <v>N/A</v>
      </c>
      <c r="G35" s="46">
        <v>10970.93259</v>
      </c>
      <c r="H35" s="43" t="str">
        <f t="shared" si="2"/>
        <v>N/A</v>
      </c>
      <c r="I35" s="12">
        <v>-0.72599999999999998</v>
      </c>
      <c r="J35" s="12">
        <v>4.2409999999999997</v>
      </c>
      <c r="K35" s="44" t="s">
        <v>732</v>
      </c>
      <c r="L35" s="9" t="str">
        <f t="shared" si="3"/>
        <v>Yes</v>
      </c>
    </row>
    <row r="36" spans="1:12" x14ac:dyDescent="0.2">
      <c r="A36" s="45" t="s">
        <v>1427</v>
      </c>
      <c r="B36" s="34" t="s">
        <v>217</v>
      </c>
      <c r="C36" s="46">
        <v>11745.665743</v>
      </c>
      <c r="D36" s="43" t="str">
        <f t="shared" si="0"/>
        <v>N/A</v>
      </c>
      <c r="E36" s="46">
        <v>11719.836379</v>
      </c>
      <c r="F36" s="43" t="str">
        <f t="shared" si="1"/>
        <v>N/A</v>
      </c>
      <c r="G36" s="46">
        <v>12153.470918000001</v>
      </c>
      <c r="H36" s="43" t="str">
        <f t="shared" si="2"/>
        <v>N/A</v>
      </c>
      <c r="I36" s="12">
        <v>-0.22</v>
      </c>
      <c r="J36" s="12">
        <v>3.7</v>
      </c>
      <c r="K36" s="44" t="s">
        <v>732</v>
      </c>
      <c r="L36" s="9" t="str">
        <f t="shared" si="3"/>
        <v>Yes</v>
      </c>
    </row>
    <row r="37" spans="1:12" x14ac:dyDescent="0.2">
      <c r="A37" s="4" t="s">
        <v>107</v>
      </c>
      <c r="B37" s="34" t="s">
        <v>217</v>
      </c>
      <c r="C37" s="46">
        <v>26175020</v>
      </c>
      <c r="D37" s="43" t="str">
        <f t="shared" si="0"/>
        <v>N/A</v>
      </c>
      <c r="E37" s="46">
        <v>28669611</v>
      </c>
      <c r="F37" s="43" t="str">
        <f t="shared" si="1"/>
        <v>N/A</v>
      </c>
      <c r="G37" s="46">
        <v>24150415</v>
      </c>
      <c r="H37" s="43" t="str">
        <f t="shared" si="2"/>
        <v>N/A</v>
      </c>
      <c r="I37" s="12">
        <v>9.5299999999999994</v>
      </c>
      <c r="J37" s="12">
        <v>-15.8</v>
      </c>
      <c r="K37" s="44" t="s">
        <v>732</v>
      </c>
      <c r="L37" s="9" t="str">
        <f t="shared" si="3"/>
        <v>Yes</v>
      </c>
    </row>
    <row r="38" spans="1:12" x14ac:dyDescent="0.2">
      <c r="A38" s="45" t="s">
        <v>162</v>
      </c>
      <c r="B38" s="47" t="s">
        <v>221</v>
      </c>
      <c r="C38" s="1">
        <v>12</v>
      </c>
      <c r="D38" s="43" t="str">
        <f>IF($B38="N/A","N/A",IF(C38&gt;0,"No",IF(C38&lt;0,"No","Yes")))</f>
        <v>No</v>
      </c>
      <c r="E38" s="1">
        <v>0</v>
      </c>
      <c r="F38" s="43" t="str">
        <f>IF($B38="N/A","N/A",IF(E38&gt;0,"No",IF(E38&lt;0,"No","Yes")))</f>
        <v>Yes</v>
      </c>
      <c r="G38" s="1">
        <v>11</v>
      </c>
      <c r="H38" s="43" t="str">
        <f>IF($B38="N/A","N/A",IF(G38&gt;0,"No",IF(G38&lt;0,"No","Yes")))</f>
        <v>No</v>
      </c>
      <c r="I38" s="12">
        <v>-100</v>
      </c>
      <c r="J38" s="12" t="s">
        <v>1743</v>
      </c>
      <c r="K38" s="44" t="s">
        <v>732</v>
      </c>
      <c r="L38" s="9" t="str">
        <f t="shared" si="3"/>
        <v>N/A</v>
      </c>
    </row>
    <row r="39" spans="1:12" x14ac:dyDescent="0.2">
      <c r="A39" s="45" t="s">
        <v>160</v>
      </c>
      <c r="B39" s="34" t="s">
        <v>217</v>
      </c>
      <c r="C39" s="46">
        <v>19151</v>
      </c>
      <c r="D39" s="43" t="str">
        <f t="shared" ref="D39:D40" si="4">IF($B39="N/A","N/A",IF(C39&gt;10,"No",IF(C39&lt;-10,"No","Yes")))</f>
        <v>N/A</v>
      </c>
      <c r="E39" s="46">
        <v>0</v>
      </c>
      <c r="F39" s="43" t="str">
        <f t="shared" ref="F39:F40" si="5">IF($B39="N/A","N/A",IF(E39&gt;10,"No",IF(E39&lt;-10,"No","Yes")))</f>
        <v>N/A</v>
      </c>
      <c r="G39" s="46">
        <v>594</v>
      </c>
      <c r="H39" s="43" t="str">
        <f t="shared" ref="H39:H40" si="6">IF($B39="N/A","N/A",IF(G39&gt;10,"No",IF(G39&lt;-10,"No","Yes")))</f>
        <v>N/A</v>
      </c>
      <c r="I39" s="12">
        <v>-100</v>
      </c>
      <c r="J39" s="12" t="s">
        <v>1743</v>
      </c>
      <c r="K39" s="44" t="s">
        <v>732</v>
      </c>
      <c r="L39" s="9" t="str">
        <f t="shared" si="3"/>
        <v>N/A</v>
      </c>
    </row>
    <row r="40" spans="1:12" x14ac:dyDescent="0.2">
      <c r="A40" s="45" t="s">
        <v>1290</v>
      </c>
      <c r="B40" s="34" t="s">
        <v>217</v>
      </c>
      <c r="C40" s="46">
        <v>1595.9166667</v>
      </c>
      <c r="D40" s="43" t="str">
        <f t="shared" si="4"/>
        <v>N/A</v>
      </c>
      <c r="E40" s="46" t="s">
        <v>1743</v>
      </c>
      <c r="F40" s="43" t="str">
        <f t="shared" si="5"/>
        <v>N/A</v>
      </c>
      <c r="G40" s="46">
        <v>198</v>
      </c>
      <c r="H40" s="43" t="str">
        <f t="shared" si="6"/>
        <v>N/A</v>
      </c>
      <c r="I40" s="12" t="s">
        <v>1743</v>
      </c>
      <c r="J40" s="12" t="s">
        <v>1743</v>
      </c>
      <c r="K40" s="44" t="s">
        <v>732</v>
      </c>
      <c r="L40" s="9" t="str">
        <f>IF(J40="Div by 0", "N/A", IF(OR(J40="N/A",K40="N/A"),"N/A", IF(J40&gt;VALUE(MID(K40,1,2)), "No", IF(J40&lt;-1*VALUE(MID(K40,1,2)), "No", "Yes"))))</f>
        <v>N/A</v>
      </c>
    </row>
    <row r="41" spans="1:12" x14ac:dyDescent="0.2">
      <c r="A41" s="3" t="s">
        <v>1428</v>
      </c>
      <c r="B41" s="34" t="s">
        <v>217</v>
      </c>
      <c r="C41" s="46">
        <v>14863.460241000001</v>
      </c>
      <c r="D41" s="43" t="str">
        <f t="shared" ref="D41:D52" si="7">IF($B41="N/A","N/A",IF(C41&gt;10,"No",IF(C41&lt;-10,"No","Yes")))</f>
        <v>N/A</v>
      </c>
      <c r="E41" s="46">
        <v>14577.967236</v>
      </c>
      <c r="F41" s="43" t="str">
        <f t="shared" ref="F41:F52" si="8">IF($B41="N/A","N/A",IF(E41&gt;10,"No",IF(E41&lt;-10,"No","Yes")))</f>
        <v>N/A</v>
      </c>
      <c r="G41" s="46">
        <v>15216.125214</v>
      </c>
      <c r="H41" s="43" t="str">
        <f t="shared" ref="H41:H52" si="9">IF($B41="N/A","N/A",IF(G41&gt;10,"No",IF(G41&lt;-10,"No","Yes")))</f>
        <v>N/A</v>
      </c>
      <c r="I41" s="12">
        <v>-1.92</v>
      </c>
      <c r="J41" s="12">
        <v>4.3780000000000001</v>
      </c>
      <c r="K41" s="44" t="s">
        <v>732</v>
      </c>
      <c r="L41" s="9" t="str">
        <f t="shared" ref="L41:L52" si="10">IF(J41="Div by 0", "N/A", IF(K41="N/A","N/A", IF(J41&gt;VALUE(MID(K41,1,2)), "No", IF(J41&lt;-1*VALUE(MID(K41,1,2)), "No", "Yes"))))</f>
        <v>Yes</v>
      </c>
    </row>
    <row r="42" spans="1:12" x14ac:dyDescent="0.2">
      <c r="A42" s="3" t="s">
        <v>1429</v>
      </c>
      <c r="B42" s="34" t="s">
        <v>217</v>
      </c>
      <c r="C42" s="46">
        <v>3175.6778454999999</v>
      </c>
      <c r="D42" s="43" t="str">
        <f t="shared" si="7"/>
        <v>N/A</v>
      </c>
      <c r="E42" s="46">
        <v>3255.4756990000001</v>
      </c>
      <c r="F42" s="43" t="str">
        <f t="shared" si="8"/>
        <v>N/A</v>
      </c>
      <c r="G42" s="46">
        <v>3485.4189158999998</v>
      </c>
      <c r="H42" s="43" t="str">
        <f t="shared" si="9"/>
        <v>N/A</v>
      </c>
      <c r="I42" s="12">
        <v>2.5129999999999999</v>
      </c>
      <c r="J42" s="12">
        <v>7.0629999999999997</v>
      </c>
      <c r="K42" s="44" t="s">
        <v>732</v>
      </c>
      <c r="L42" s="9" t="str">
        <f t="shared" si="10"/>
        <v>Yes</v>
      </c>
    </row>
    <row r="43" spans="1:12" x14ac:dyDescent="0.2">
      <c r="A43" s="3" t="s">
        <v>1430</v>
      </c>
      <c r="B43" s="34" t="s">
        <v>217</v>
      </c>
      <c r="C43" s="46">
        <v>1252.3285077999999</v>
      </c>
      <c r="D43" s="43" t="str">
        <f t="shared" si="7"/>
        <v>N/A</v>
      </c>
      <c r="E43" s="46">
        <v>1230.5179244999999</v>
      </c>
      <c r="F43" s="43" t="str">
        <f t="shared" si="8"/>
        <v>N/A</v>
      </c>
      <c r="G43" s="46">
        <v>1752.8230366</v>
      </c>
      <c r="H43" s="43" t="str">
        <f t="shared" si="9"/>
        <v>N/A</v>
      </c>
      <c r="I43" s="12">
        <v>-1.74</v>
      </c>
      <c r="J43" s="12">
        <v>42.45</v>
      </c>
      <c r="K43" s="44" t="s">
        <v>732</v>
      </c>
      <c r="L43" s="9" t="str">
        <f t="shared" si="10"/>
        <v>No</v>
      </c>
    </row>
    <row r="44" spans="1:12" x14ac:dyDescent="0.2">
      <c r="A44" s="3" t="s">
        <v>1431</v>
      </c>
      <c r="B44" s="34" t="s">
        <v>217</v>
      </c>
      <c r="C44" s="46">
        <v>2069.1282292000001</v>
      </c>
      <c r="D44" s="43" t="str">
        <f t="shared" si="7"/>
        <v>N/A</v>
      </c>
      <c r="E44" s="46">
        <v>1573.6386815999999</v>
      </c>
      <c r="F44" s="43" t="str">
        <f t="shared" si="8"/>
        <v>N/A</v>
      </c>
      <c r="G44" s="46">
        <v>1797.8419176</v>
      </c>
      <c r="H44" s="43" t="str">
        <f t="shared" si="9"/>
        <v>N/A</v>
      </c>
      <c r="I44" s="12">
        <v>-23.9</v>
      </c>
      <c r="J44" s="12">
        <v>14.25</v>
      </c>
      <c r="K44" s="44" t="s">
        <v>732</v>
      </c>
      <c r="L44" s="9" t="str">
        <f t="shared" si="10"/>
        <v>Yes</v>
      </c>
    </row>
    <row r="45" spans="1:12" x14ac:dyDescent="0.2">
      <c r="A45" s="3" t="s">
        <v>1432</v>
      </c>
      <c r="B45" s="34" t="s">
        <v>217</v>
      </c>
      <c r="C45" s="46">
        <v>24207.457995000001</v>
      </c>
      <c r="D45" s="43" t="str">
        <f t="shared" si="7"/>
        <v>N/A</v>
      </c>
      <c r="E45" s="46">
        <v>24188.040337999999</v>
      </c>
      <c r="F45" s="43" t="str">
        <f t="shared" si="8"/>
        <v>N/A</v>
      </c>
      <c r="G45" s="46">
        <v>25129.204924999998</v>
      </c>
      <c r="H45" s="43" t="str">
        <f t="shared" si="9"/>
        <v>N/A</v>
      </c>
      <c r="I45" s="12">
        <v>-0.08</v>
      </c>
      <c r="J45" s="12">
        <v>3.891</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7496.4804457999999</v>
      </c>
      <c r="D47" s="43" t="str">
        <f t="shared" si="7"/>
        <v>N/A</v>
      </c>
      <c r="E47" s="46">
        <v>7627.1653432000003</v>
      </c>
      <c r="F47" s="43" t="str">
        <f t="shared" si="8"/>
        <v>N/A</v>
      </c>
      <c r="G47" s="46">
        <v>7982.3883231999998</v>
      </c>
      <c r="H47" s="43" t="str">
        <f t="shared" si="9"/>
        <v>N/A</v>
      </c>
      <c r="I47" s="12">
        <v>1.7430000000000001</v>
      </c>
      <c r="J47" s="12">
        <v>4.657</v>
      </c>
      <c r="K47" s="44" t="s">
        <v>732</v>
      </c>
      <c r="L47" s="9" t="str">
        <f t="shared" si="10"/>
        <v>Yes</v>
      </c>
    </row>
    <row r="48" spans="1:12" x14ac:dyDescent="0.2">
      <c r="A48" s="3" t="s">
        <v>1435</v>
      </c>
      <c r="B48" s="47" t="s">
        <v>217</v>
      </c>
      <c r="C48" s="14">
        <v>5141.1609257999999</v>
      </c>
      <c r="D48" s="11" t="str">
        <f t="shared" si="7"/>
        <v>N/A</v>
      </c>
      <c r="E48" s="14">
        <v>5487.9162367999998</v>
      </c>
      <c r="F48" s="11" t="str">
        <f t="shared" si="8"/>
        <v>N/A</v>
      </c>
      <c r="G48" s="14">
        <v>5703.6358388999997</v>
      </c>
      <c r="H48" s="11" t="str">
        <f t="shared" si="9"/>
        <v>N/A</v>
      </c>
      <c r="I48" s="56">
        <v>6.7450000000000001</v>
      </c>
      <c r="J48" s="56">
        <v>3.931</v>
      </c>
      <c r="K48" s="47" t="s">
        <v>732</v>
      </c>
      <c r="L48" s="9" t="str">
        <f t="shared" si="10"/>
        <v>Yes</v>
      </c>
    </row>
    <row r="49" spans="1:12" ht="25.5" x14ac:dyDescent="0.2">
      <c r="A49" s="3" t="s">
        <v>1436</v>
      </c>
      <c r="B49" s="47" t="s">
        <v>217</v>
      </c>
      <c r="C49" s="14">
        <v>3583.3777254000001</v>
      </c>
      <c r="D49" s="11" t="str">
        <f t="shared" si="7"/>
        <v>N/A</v>
      </c>
      <c r="E49" s="14">
        <v>3540.6729424</v>
      </c>
      <c r="F49" s="11" t="str">
        <f t="shared" si="8"/>
        <v>N/A</v>
      </c>
      <c r="G49" s="14">
        <v>5521.4979780000003</v>
      </c>
      <c r="H49" s="11" t="str">
        <f t="shared" si="9"/>
        <v>N/A</v>
      </c>
      <c r="I49" s="56">
        <v>-1.19</v>
      </c>
      <c r="J49" s="56">
        <v>55.94</v>
      </c>
      <c r="K49" s="47" t="s">
        <v>732</v>
      </c>
      <c r="L49" s="9" t="str">
        <f t="shared" si="10"/>
        <v>No</v>
      </c>
    </row>
    <row r="50" spans="1:12" x14ac:dyDescent="0.2">
      <c r="A50" s="3" t="s">
        <v>1437</v>
      </c>
      <c r="B50" s="47" t="s">
        <v>217</v>
      </c>
      <c r="C50" s="14">
        <v>2524.8865605000001</v>
      </c>
      <c r="D50" s="11" t="str">
        <f t="shared" si="7"/>
        <v>N/A</v>
      </c>
      <c r="E50" s="14">
        <v>2177.7951831999999</v>
      </c>
      <c r="F50" s="11" t="str">
        <f t="shared" si="8"/>
        <v>N/A</v>
      </c>
      <c r="G50" s="14">
        <v>2873.5083233</v>
      </c>
      <c r="H50" s="11" t="str">
        <f t="shared" si="9"/>
        <v>N/A</v>
      </c>
      <c r="I50" s="56">
        <v>-13.7</v>
      </c>
      <c r="J50" s="56">
        <v>31.95</v>
      </c>
      <c r="K50" s="47" t="s">
        <v>732</v>
      </c>
      <c r="L50" s="9" t="str">
        <f t="shared" si="10"/>
        <v>No</v>
      </c>
    </row>
    <row r="51" spans="1:12" x14ac:dyDescent="0.2">
      <c r="A51" s="3" t="s">
        <v>1438</v>
      </c>
      <c r="B51" s="47" t="s">
        <v>217</v>
      </c>
      <c r="C51" s="14">
        <v>17279.722624000002</v>
      </c>
      <c r="D51" s="11" t="str">
        <f t="shared" si="7"/>
        <v>N/A</v>
      </c>
      <c r="E51" s="14">
        <v>17606.586428999999</v>
      </c>
      <c r="F51" s="11" t="str">
        <f t="shared" si="8"/>
        <v>N/A</v>
      </c>
      <c r="G51" s="14">
        <v>19601.200348999999</v>
      </c>
      <c r="H51" s="11" t="str">
        <f t="shared" si="9"/>
        <v>N/A</v>
      </c>
      <c r="I51" s="56">
        <v>1.8919999999999999</v>
      </c>
      <c r="J51" s="56">
        <v>11.33</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79146013</v>
      </c>
      <c r="D53" s="43" t="str">
        <f t="shared" ref="D53:D122" si="11">IF($B53="N/A","N/A",IF(C53&gt;10,"No",IF(C53&lt;-10,"No","Yes")))</f>
        <v>N/A</v>
      </c>
      <c r="E53" s="46">
        <v>78020448</v>
      </c>
      <c r="F53" s="43" t="str">
        <f t="shared" ref="F53:F122" si="12">IF($B53="N/A","N/A",IF(E53&gt;10,"No",IF(E53&lt;-10,"No","Yes")))</f>
        <v>N/A</v>
      </c>
      <c r="G53" s="46">
        <v>74266591</v>
      </c>
      <c r="H53" s="43" t="str">
        <f t="shared" ref="H53:H122" si="13">IF($B53="N/A","N/A",IF(G53&gt;10,"No",IF(G53&lt;-10,"No","Yes")))</f>
        <v>N/A</v>
      </c>
      <c r="I53" s="12">
        <v>-1.42</v>
      </c>
      <c r="J53" s="12">
        <v>-4.8099999999999996</v>
      </c>
      <c r="K53" s="44" t="s">
        <v>732</v>
      </c>
      <c r="L53" s="9" t="str">
        <f t="shared" ref="L53:L113" si="14">IF(J53="Div by 0", "N/A", IF(K53="N/A","N/A", IF(J53&gt;VALUE(MID(K53,1,2)), "No", IF(J53&lt;-1*VALUE(MID(K53,1,2)), "No", "Yes"))))</f>
        <v>Yes</v>
      </c>
    </row>
    <row r="54" spans="1:12" x14ac:dyDescent="0.2">
      <c r="A54" s="45" t="s">
        <v>598</v>
      </c>
      <c r="B54" s="34" t="s">
        <v>217</v>
      </c>
      <c r="C54" s="35">
        <v>26915</v>
      </c>
      <c r="D54" s="43" t="str">
        <f t="shared" si="11"/>
        <v>N/A</v>
      </c>
      <c r="E54" s="35">
        <v>24461</v>
      </c>
      <c r="F54" s="43" t="str">
        <f t="shared" si="12"/>
        <v>N/A</v>
      </c>
      <c r="G54" s="35">
        <v>22362</v>
      </c>
      <c r="H54" s="43" t="str">
        <f t="shared" si="13"/>
        <v>N/A</v>
      </c>
      <c r="I54" s="12">
        <v>-9.1199999999999992</v>
      </c>
      <c r="J54" s="12">
        <v>-8.58</v>
      </c>
      <c r="K54" s="44" t="s">
        <v>732</v>
      </c>
      <c r="L54" s="9" t="str">
        <f t="shared" si="14"/>
        <v>Yes</v>
      </c>
    </row>
    <row r="55" spans="1:12" x14ac:dyDescent="0.2">
      <c r="A55" s="45" t="s">
        <v>1440</v>
      </c>
      <c r="B55" s="34" t="s">
        <v>217</v>
      </c>
      <c r="C55" s="46">
        <v>2940.5912317000002</v>
      </c>
      <c r="D55" s="43" t="str">
        <f t="shared" si="11"/>
        <v>N/A</v>
      </c>
      <c r="E55" s="46">
        <v>3189.5853808000002</v>
      </c>
      <c r="F55" s="43" t="str">
        <f t="shared" si="12"/>
        <v>N/A</v>
      </c>
      <c r="G55" s="46">
        <v>3321.1068329999998</v>
      </c>
      <c r="H55" s="43" t="str">
        <f t="shared" si="13"/>
        <v>N/A</v>
      </c>
      <c r="I55" s="12">
        <v>8.4670000000000005</v>
      </c>
      <c r="J55" s="12">
        <v>4.1230000000000002</v>
      </c>
      <c r="K55" s="44" t="s">
        <v>732</v>
      </c>
      <c r="L55" s="9" t="str">
        <f t="shared" si="14"/>
        <v>Yes</v>
      </c>
    </row>
    <row r="56" spans="1:12" x14ac:dyDescent="0.2">
      <c r="A56" s="45" t="s">
        <v>1441</v>
      </c>
      <c r="B56" s="34" t="s">
        <v>217</v>
      </c>
      <c r="C56" s="35">
        <v>1.4532788407999999</v>
      </c>
      <c r="D56" s="43" t="str">
        <f t="shared" si="11"/>
        <v>N/A</v>
      </c>
      <c r="E56" s="35">
        <v>1.5231184334000001</v>
      </c>
      <c r="F56" s="43" t="str">
        <f t="shared" si="12"/>
        <v>N/A</v>
      </c>
      <c r="G56" s="35">
        <v>1.5838028798999999</v>
      </c>
      <c r="H56" s="43" t="str">
        <f t="shared" si="13"/>
        <v>N/A</v>
      </c>
      <c r="I56" s="12">
        <v>4.806</v>
      </c>
      <c r="J56" s="12">
        <v>3.984</v>
      </c>
      <c r="K56" s="44" t="s">
        <v>732</v>
      </c>
      <c r="L56" s="9" t="str">
        <f t="shared" si="14"/>
        <v>Yes</v>
      </c>
    </row>
    <row r="57" spans="1:12" ht="25.5" x14ac:dyDescent="0.2">
      <c r="A57" s="45" t="s">
        <v>599</v>
      </c>
      <c r="B57" s="34" t="s">
        <v>217</v>
      </c>
      <c r="C57" s="46">
        <v>0</v>
      </c>
      <c r="D57" s="43" t="str">
        <f t="shared" si="11"/>
        <v>N/A</v>
      </c>
      <c r="E57" s="46">
        <v>0</v>
      </c>
      <c r="F57" s="43" t="str">
        <f t="shared" si="12"/>
        <v>N/A</v>
      </c>
      <c r="G57" s="46">
        <v>0</v>
      </c>
      <c r="H57" s="43" t="str">
        <f t="shared" si="13"/>
        <v>N/A</v>
      </c>
      <c r="I57" s="12" t="s">
        <v>1743</v>
      </c>
      <c r="J57" s="12" t="s">
        <v>1743</v>
      </c>
      <c r="K57" s="44" t="s">
        <v>732</v>
      </c>
      <c r="L57" s="9" t="str">
        <f t="shared" si="14"/>
        <v>N/A</v>
      </c>
    </row>
    <row r="58" spans="1:12" x14ac:dyDescent="0.2">
      <c r="A58" s="45" t="s">
        <v>600</v>
      </c>
      <c r="B58" s="34" t="s">
        <v>217</v>
      </c>
      <c r="C58" s="35">
        <v>0</v>
      </c>
      <c r="D58" s="43" t="str">
        <f t="shared" si="11"/>
        <v>N/A</v>
      </c>
      <c r="E58" s="35">
        <v>0</v>
      </c>
      <c r="F58" s="43" t="str">
        <f t="shared" si="12"/>
        <v>N/A</v>
      </c>
      <c r="G58" s="35">
        <v>0</v>
      </c>
      <c r="H58" s="43" t="str">
        <f t="shared" si="13"/>
        <v>N/A</v>
      </c>
      <c r="I58" s="12" t="s">
        <v>1743</v>
      </c>
      <c r="J58" s="12" t="s">
        <v>1743</v>
      </c>
      <c r="K58" s="44" t="s">
        <v>732</v>
      </c>
      <c r="L58" s="9" t="str">
        <f t="shared" si="14"/>
        <v>N/A</v>
      </c>
    </row>
    <row r="59" spans="1:12" x14ac:dyDescent="0.2">
      <c r="A59" s="45" t="s">
        <v>1442</v>
      </c>
      <c r="B59" s="34" t="s">
        <v>217</v>
      </c>
      <c r="C59" s="46" t="s">
        <v>1743</v>
      </c>
      <c r="D59" s="43" t="str">
        <f t="shared" si="11"/>
        <v>N/A</v>
      </c>
      <c r="E59" s="46" t="s">
        <v>1743</v>
      </c>
      <c r="F59" s="43" t="str">
        <f t="shared" si="12"/>
        <v>N/A</v>
      </c>
      <c r="G59" s="46" t="s">
        <v>1743</v>
      </c>
      <c r="H59" s="43" t="str">
        <f t="shared" si="13"/>
        <v>N/A</v>
      </c>
      <c r="I59" s="12" t="s">
        <v>1743</v>
      </c>
      <c r="J59" s="12" t="s">
        <v>1743</v>
      </c>
      <c r="K59" s="44" t="s">
        <v>732</v>
      </c>
      <c r="L59" s="9" t="str">
        <f t="shared" si="14"/>
        <v>N/A</v>
      </c>
    </row>
    <row r="60" spans="1:12" ht="25.5" x14ac:dyDescent="0.2">
      <c r="A60" s="45" t="s">
        <v>601</v>
      </c>
      <c r="B60" s="34" t="s">
        <v>217</v>
      </c>
      <c r="C60" s="46">
        <v>0</v>
      </c>
      <c r="D60" s="43" t="str">
        <f t="shared" si="11"/>
        <v>N/A</v>
      </c>
      <c r="E60" s="46">
        <v>0</v>
      </c>
      <c r="F60" s="43" t="str">
        <f t="shared" si="12"/>
        <v>N/A</v>
      </c>
      <c r="G60" s="46">
        <v>0</v>
      </c>
      <c r="H60" s="43" t="str">
        <f t="shared" si="13"/>
        <v>N/A</v>
      </c>
      <c r="I60" s="12" t="s">
        <v>1743</v>
      </c>
      <c r="J60" s="12" t="s">
        <v>1743</v>
      </c>
      <c r="K60" s="44" t="s">
        <v>732</v>
      </c>
      <c r="L60" s="9" t="str">
        <f t="shared" si="14"/>
        <v>N/A</v>
      </c>
    </row>
    <row r="61" spans="1:12" x14ac:dyDescent="0.2">
      <c r="A61" s="4" t="s">
        <v>602</v>
      </c>
      <c r="B61" s="47" t="s">
        <v>217</v>
      </c>
      <c r="C61" s="1">
        <v>0</v>
      </c>
      <c r="D61" s="11" t="str">
        <f t="shared" si="11"/>
        <v>N/A</v>
      </c>
      <c r="E61" s="1">
        <v>0</v>
      </c>
      <c r="F61" s="11" t="str">
        <f t="shared" si="12"/>
        <v>N/A</v>
      </c>
      <c r="G61" s="1">
        <v>0</v>
      </c>
      <c r="H61" s="11" t="str">
        <f t="shared" si="13"/>
        <v>N/A</v>
      </c>
      <c r="I61" s="56" t="s">
        <v>1743</v>
      </c>
      <c r="J61" s="56" t="s">
        <v>1743</v>
      </c>
      <c r="K61" s="47" t="s">
        <v>732</v>
      </c>
      <c r="L61" s="9" t="str">
        <f t="shared" si="14"/>
        <v>N/A</v>
      </c>
    </row>
    <row r="62" spans="1:12" ht="25.5" x14ac:dyDescent="0.2">
      <c r="A62" s="4" t="s">
        <v>1443</v>
      </c>
      <c r="B62" s="47" t="s">
        <v>217</v>
      </c>
      <c r="C62" s="14" t="s">
        <v>1743</v>
      </c>
      <c r="D62" s="11" t="str">
        <f t="shared" si="11"/>
        <v>N/A</v>
      </c>
      <c r="E62" s="14" t="s">
        <v>1743</v>
      </c>
      <c r="F62" s="11" t="str">
        <f t="shared" si="12"/>
        <v>N/A</v>
      </c>
      <c r="G62" s="14" t="s">
        <v>1743</v>
      </c>
      <c r="H62" s="11" t="str">
        <f t="shared" si="13"/>
        <v>N/A</v>
      </c>
      <c r="I62" s="56" t="s">
        <v>1743</v>
      </c>
      <c r="J62" s="56" t="s">
        <v>1743</v>
      </c>
      <c r="K62" s="47" t="s">
        <v>732</v>
      </c>
      <c r="L62" s="9" t="str">
        <f t="shared" si="14"/>
        <v>N/A</v>
      </c>
    </row>
    <row r="63" spans="1:12" x14ac:dyDescent="0.2">
      <c r="A63" s="4" t="s">
        <v>603</v>
      </c>
      <c r="B63" s="47" t="s">
        <v>217</v>
      </c>
      <c r="C63" s="14">
        <v>59072552</v>
      </c>
      <c r="D63" s="11" t="str">
        <f t="shared" si="11"/>
        <v>N/A</v>
      </c>
      <c r="E63" s="14">
        <v>51753630</v>
      </c>
      <c r="F63" s="11" t="str">
        <f t="shared" si="12"/>
        <v>N/A</v>
      </c>
      <c r="G63" s="14">
        <v>46367385</v>
      </c>
      <c r="H63" s="11" t="str">
        <f t="shared" si="13"/>
        <v>N/A</v>
      </c>
      <c r="I63" s="56">
        <v>-12.4</v>
      </c>
      <c r="J63" s="56">
        <v>-10.4</v>
      </c>
      <c r="K63" s="47" t="s">
        <v>732</v>
      </c>
      <c r="L63" s="9" t="str">
        <f t="shared" si="14"/>
        <v>Yes</v>
      </c>
    </row>
    <row r="64" spans="1:12" x14ac:dyDescent="0.2">
      <c r="A64" s="4" t="s">
        <v>604</v>
      </c>
      <c r="B64" s="47" t="s">
        <v>217</v>
      </c>
      <c r="C64" s="1">
        <v>630</v>
      </c>
      <c r="D64" s="11" t="str">
        <f t="shared" si="11"/>
        <v>N/A</v>
      </c>
      <c r="E64" s="1">
        <v>604</v>
      </c>
      <c r="F64" s="11" t="str">
        <f t="shared" si="12"/>
        <v>N/A</v>
      </c>
      <c r="G64" s="1">
        <v>525</v>
      </c>
      <c r="H64" s="11" t="str">
        <f t="shared" si="13"/>
        <v>N/A</v>
      </c>
      <c r="I64" s="56">
        <v>-4.13</v>
      </c>
      <c r="J64" s="56">
        <v>-13.1</v>
      </c>
      <c r="K64" s="47" t="s">
        <v>732</v>
      </c>
      <c r="L64" s="9" t="str">
        <f t="shared" si="14"/>
        <v>Yes</v>
      </c>
    </row>
    <row r="65" spans="1:12" x14ac:dyDescent="0.2">
      <c r="A65" s="4" t="s">
        <v>1444</v>
      </c>
      <c r="B65" s="47" t="s">
        <v>217</v>
      </c>
      <c r="C65" s="14">
        <v>93765.955556000001</v>
      </c>
      <c r="D65" s="11" t="str">
        <f t="shared" si="11"/>
        <v>N/A</v>
      </c>
      <c r="E65" s="14">
        <v>85684.817880999995</v>
      </c>
      <c r="F65" s="11" t="str">
        <f t="shared" si="12"/>
        <v>N/A</v>
      </c>
      <c r="G65" s="14">
        <v>88318.828571000005</v>
      </c>
      <c r="H65" s="11" t="str">
        <f t="shared" si="13"/>
        <v>N/A</v>
      </c>
      <c r="I65" s="56">
        <v>-8.6199999999999992</v>
      </c>
      <c r="J65" s="56">
        <v>3.0739999999999998</v>
      </c>
      <c r="K65" s="47" t="s">
        <v>732</v>
      </c>
      <c r="L65" s="9" t="str">
        <f t="shared" si="14"/>
        <v>Yes</v>
      </c>
    </row>
    <row r="66" spans="1:12" x14ac:dyDescent="0.2">
      <c r="A66" s="4" t="s">
        <v>605</v>
      </c>
      <c r="B66" s="47" t="s">
        <v>217</v>
      </c>
      <c r="C66" s="14">
        <v>951318233</v>
      </c>
      <c r="D66" s="11" t="str">
        <f t="shared" si="11"/>
        <v>N/A</v>
      </c>
      <c r="E66" s="14">
        <v>929574574</v>
      </c>
      <c r="F66" s="11" t="str">
        <f t="shared" si="12"/>
        <v>N/A</v>
      </c>
      <c r="G66" s="14">
        <v>954494641</v>
      </c>
      <c r="H66" s="11" t="str">
        <f t="shared" si="13"/>
        <v>N/A</v>
      </c>
      <c r="I66" s="56">
        <v>-2.29</v>
      </c>
      <c r="J66" s="56">
        <v>2.681</v>
      </c>
      <c r="K66" s="47" t="s">
        <v>732</v>
      </c>
      <c r="L66" s="9" t="str">
        <f t="shared" si="14"/>
        <v>Yes</v>
      </c>
    </row>
    <row r="67" spans="1:12" x14ac:dyDescent="0.2">
      <c r="A67" s="4" t="s">
        <v>606</v>
      </c>
      <c r="B67" s="47" t="s">
        <v>217</v>
      </c>
      <c r="C67" s="1">
        <v>32936</v>
      </c>
      <c r="D67" s="11" t="str">
        <f t="shared" si="11"/>
        <v>N/A</v>
      </c>
      <c r="E67" s="1">
        <v>32560</v>
      </c>
      <c r="F67" s="11" t="str">
        <f t="shared" si="12"/>
        <v>N/A</v>
      </c>
      <c r="G67" s="1">
        <v>32162</v>
      </c>
      <c r="H67" s="11" t="str">
        <f t="shared" si="13"/>
        <v>N/A</v>
      </c>
      <c r="I67" s="56">
        <v>-1.1399999999999999</v>
      </c>
      <c r="J67" s="56">
        <v>-1.22</v>
      </c>
      <c r="K67" s="47" t="s">
        <v>732</v>
      </c>
      <c r="L67" s="9" t="str">
        <f t="shared" si="14"/>
        <v>Yes</v>
      </c>
    </row>
    <row r="68" spans="1:12" x14ac:dyDescent="0.2">
      <c r="A68" s="4" t="s">
        <v>1445</v>
      </c>
      <c r="B68" s="47" t="s">
        <v>217</v>
      </c>
      <c r="C68" s="14">
        <v>28883.842390999998</v>
      </c>
      <c r="D68" s="11" t="str">
        <f t="shared" si="11"/>
        <v>N/A</v>
      </c>
      <c r="E68" s="14">
        <v>28549.587653999999</v>
      </c>
      <c r="F68" s="11" t="str">
        <f t="shared" si="12"/>
        <v>N/A</v>
      </c>
      <c r="G68" s="14">
        <v>29677.714103999999</v>
      </c>
      <c r="H68" s="11" t="str">
        <f t="shared" si="13"/>
        <v>N/A</v>
      </c>
      <c r="I68" s="56">
        <v>-1.1599999999999999</v>
      </c>
      <c r="J68" s="56">
        <v>3.9510000000000001</v>
      </c>
      <c r="K68" s="47" t="s">
        <v>732</v>
      </c>
      <c r="L68" s="9" t="str">
        <f t="shared" si="14"/>
        <v>Yes</v>
      </c>
    </row>
    <row r="69" spans="1:12" ht="25.5" x14ac:dyDescent="0.2">
      <c r="A69" s="4" t="s">
        <v>607</v>
      </c>
      <c r="B69" s="47" t="s">
        <v>217</v>
      </c>
      <c r="C69" s="14">
        <v>26206268</v>
      </c>
      <c r="D69" s="11" t="str">
        <f t="shared" si="11"/>
        <v>N/A</v>
      </c>
      <c r="E69" s="14">
        <v>25840643</v>
      </c>
      <c r="F69" s="11" t="str">
        <f t="shared" si="12"/>
        <v>N/A</v>
      </c>
      <c r="G69" s="14">
        <v>25920294</v>
      </c>
      <c r="H69" s="11" t="str">
        <f t="shared" si="13"/>
        <v>N/A</v>
      </c>
      <c r="I69" s="56">
        <v>-1.4</v>
      </c>
      <c r="J69" s="56">
        <v>0.30819999999999997</v>
      </c>
      <c r="K69" s="47" t="s">
        <v>732</v>
      </c>
      <c r="L69" s="9" t="str">
        <f t="shared" si="14"/>
        <v>Yes</v>
      </c>
    </row>
    <row r="70" spans="1:12" x14ac:dyDescent="0.2">
      <c r="A70" s="4" t="s">
        <v>608</v>
      </c>
      <c r="B70" s="47" t="s">
        <v>217</v>
      </c>
      <c r="C70" s="1">
        <v>112754</v>
      </c>
      <c r="D70" s="11" t="str">
        <f t="shared" si="11"/>
        <v>N/A</v>
      </c>
      <c r="E70" s="1">
        <v>112708</v>
      </c>
      <c r="F70" s="11" t="str">
        <f t="shared" si="12"/>
        <v>N/A</v>
      </c>
      <c r="G70" s="1">
        <v>111854</v>
      </c>
      <c r="H70" s="11" t="str">
        <f t="shared" si="13"/>
        <v>N/A</v>
      </c>
      <c r="I70" s="56">
        <v>-4.1000000000000002E-2</v>
      </c>
      <c r="J70" s="56">
        <v>-0.75800000000000001</v>
      </c>
      <c r="K70" s="47" t="s">
        <v>732</v>
      </c>
      <c r="L70" s="9" t="str">
        <f t="shared" si="14"/>
        <v>Yes</v>
      </c>
    </row>
    <row r="71" spans="1:12" x14ac:dyDescent="0.2">
      <c r="A71" s="4" t="s">
        <v>1446</v>
      </c>
      <c r="B71" s="47" t="s">
        <v>217</v>
      </c>
      <c r="C71" s="14">
        <v>232.41985206999999</v>
      </c>
      <c r="D71" s="11" t="str">
        <f t="shared" si="11"/>
        <v>N/A</v>
      </c>
      <c r="E71" s="14">
        <v>229.27070838</v>
      </c>
      <c r="F71" s="11" t="str">
        <f t="shared" si="12"/>
        <v>N/A</v>
      </c>
      <c r="G71" s="14">
        <v>231.73327731000001</v>
      </c>
      <c r="H71" s="11" t="str">
        <f t="shared" si="13"/>
        <v>N/A</v>
      </c>
      <c r="I71" s="56">
        <v>-1.35</v>
      </c>
      <c r="J71" s="56">
        <v>1.0740000000000001</v>
      </c>
      <c r="K71" s="47" t="s">
        <v>732</v>
      </c>
      <c r="L71" s="9" t="str">
        <f t="shared" si="14"/>
        <v>Yes</v>
      </c>
    </row>
    <row r="72" spans="1:12" x14ac:dyDescent="0.2">
      <c r="A72" s="4" t="s">
        <v>609</v>
      </c>
      <c r="B72" s="47" t="s">
        <v>217</v>
      </c>
      <c r="C72" s="14">
        <v>4258280</v>
      </c>
      <c r="D72" s="11" t="str">
        <f t="shared" si="11"/>
        <v>N/A</v>
      </c>
      <c r="E72" s="14">
        <v>4510531</v>
      </c>
      <c r="F72" s="11" t="str">
        <f t="shared" si="12"/>
        <v>N/A</v>
      </c>
      <c r="G72" s="14">
        <v>4444989</v>
      </c>
      <c r="H72" s="11" t="str">
        <f t="shared" si="13"/>
        <v>N/A</v>
      </c>
      <c r="I72" s="56">
        <v>5.9240000000000004</v>
      </c>
      <c r="J72" s="56">
        <v>-1.45</v>
      </c>
      <c r="K72" s="47" t="s">
        <v>732</v>
      </c>
      <c r="L72" s="9" t="str">
        <f t="shared" si="14"/>
        <v>Yes</v>
      </c>
    </row>
    <row r="73" spans="1:12" x14ac:dyDescent="0.2">
      <c r="A73" s="4" t="s">
        <v>610</v>
      </c>
      <c r="B73" s="47" t="s">
        <v>217</v>
      </c>
      <c r="C73" s="1">
        <v>11264</v>
      </c>
      <c r="D73" s="11" t="str">
        <f t="shared" si="11"/>
        <v>N/A</v>
      </c>
      <c r="E73" s="1">
        <v>11687</v>
      </c>
      <c r="F73" s="11" t="str">
        <f t="shared" si="12"/>
        <v>N/A</v>
      </c>
      <c r="G73" s="1">
        <v>11673</v>
      </c>
      <c r="H73" s="11" t="str">
        <f t="shared" si="13"/>
        <v>N/A</v>
      </c>
      <c r="I73" s="56">
        <v>3.7549999999999999</v>
      </c>
      <c r="J73" s="56">
        <v>-0.12</v>
      </c>
      <c r="K73" s="47" t="s">
        <v>732</v>
      </c>
      <c r="L73" s="9" t="str">
        <f t="shared" si="14"/>
        <v>Yes</v>
      </c>
    </row>
    <row r="74" spans="1:12" x14ac:dyDescent="0.2">
      <c r="A74" s="4" t="s">
        <v>1447</v>
      </c>
      <c r="B74" s="47" t="s">
        <v>217</v>
      </c>
      <c r="C74" s="14">
        <v>378.04332385999999</v>
      </c>
      <c r="D74" s="11" t="str">
        <f t="shared" si="11"/>
        <v>N/A</v>
      </c>
      <c r="E74" s="14">
        <v>385.94429708000001</v>
      </c>
      <c r="F74" s="11" t="str">
        <f t="shared" si="12"/>
        <v>N/A</v>
      </c>
      <c r="G74" s="14">
        <v>380.79234129999998</v>
      </c>
      <c r="H74" s="11" t="str">
        <f t="shared" si="13"/>
        <v>N/A</v>
      </c>
      <c r="I74" s="56">
        <v>2.09</v>
      </c>
      <c r="J74" s="56">
        <v>-1.33</v>
      </c>
      <c r="K74" s="47" t="s">
        <v>732</v>
      </c>
      <c r="L74" s="9" t="str">
        <f t="shared" si="14"/>
        <v>Yes</v>
      </c>
    </row>
    <row r="75" spans="1:12" ht="25.5" x14ac:dyDescent="0.2">
      <c r="A75" s="4" t="s">
        <v>611</v>
      </c>
      <c r="B75" s="47" t="s">
        <v>217</v>
      </c>
      <c r="C75" s="14">
        <v>1792036</v>
      </c>
      <c r="D75" s="11" t="str">
        <f t="shared" si="11"/>
        <v>N/A</v>
      </c>
      <c r="E75" s="14">
        <v>1823450</v>
      </c>
      <c r="F75" s="11" t="str">
        <f t="shared" si="12"/>
        <v>N/A</v>
      </c>
      <c r="G75" s="14">
        <v>1739249</v>
      </c>
      <c r="H75" s="11" t="str">
        <f t="shared" si="13"/>
        <v>N/A</v>
      </c>
      <c r="I75" s="56">
        <v>1.7529999999999999</v>
      </c>
      <c r="J75" s="56">
        <v>-4.62</v>
      </c>
      <c r="K75" s="47" t="s">
        <v>732</v>
      </c>
      <c r="L75" s="9" t="str">
        <f t="shared" si="14"/>
        <v>Yes</v>
      </c>
    </row>
    <row r="76" spans="1:12" x14ac:dyDescent="0.2">
      <c r="A76" s="45" t="s">
        <v>612</v>
      </c>
      <c r="B76" s="34" t="s">
        <v>217</v>
      </c>
      <c r="C76" s="35">
        <v>43308</v>
      </c>
      <c r="D76" s="43" t="str">
        <f t="shared" si="11"/>
        <v>N/A</v>
      </c>
      <c r="E76" s="35">
        <v>41676</v>
      </c>
      <c r="F76" s="43" t="str">
        <f t="shared" si="12"/>
        <v>N/A</v>
      </c>
      <c r="G76" s="35">
        <v>40445</v>
      </c>
      <c r="H76" s="43" t="str">
        <f t="shared" si="13"/>
        <v>N/A</v>
      </c>
      <c r="I76" s="12">
        <v>-3.77</v>
      </c>
      <c r="J76" s="12">
        <v>-2.95</v>
      </c>
      <c r="K76" s="44" t="s">
        <v>732</v>
      </c>
      <c r="L76" s="9" t="str">
        <f t="shared" si="14"/>
        <v>Yes</v>
      </c>
    </row>
    <row r="77" spans="1:12" ht="25.5" x14ac:dyDescent="0.2">
      <c r="A77" s="45" t="s">
        <v>1448</v>
      </c>
      <c r="B77" s="34" t="s">
        <v>217</v>
      </c>
      <c r="C77" s="46">
        <v>41.378867646000003</v>
      </c>
      <c r="D77" s="43" t="str">
        <f t="shared" si="11"/>
        <v>N/A</v>
      </c>
      <c r="E77" s="46">
        <v>43.752999328000001</v>
      </c>
      <c r="F77" s="43" t="str">
        <f t="shared" si="12"/>
        <v>N/A</v>
      </c>
      <c r="G77" s="46">
        <v>43.002818642999998</v>
      </c>
      <c r="H77" s="43" t="str">
        <f t="shared" si="13"/>
        <v>N/A</v>
      </c>
      <c r="I77" s="12">
        <v>5.7380000000000004</v>
      </c>
      <c r="J77" s="12">
        <v>-1.71</v>
      </c>
      <c r="K77" s="44" t="s">
        <v>732</v>
      </c>
      <c r="L77" s="9" t="str">
        <f t="shared" si="14"/>
        <v>Yes</v>
      </c>
    </row>
    <row r="78" spans="1:12" ht="25.5" x14ac:dyDescent="0.2">
      <c r="A78" s="45" t="s">
        <v>613</v>
      </c>
      <c r="B78" s="34" t="s">
        <v>217</v>
      </c>
      <c r="C78" s="46">
        <v>12716800</v>
      </c>
      <c r="D78" s="43" t="str">
        <f t="shared" si="11"/>
        <v>N/A</v>
      </c>
      <c r="E78" s="46">
        <v>12819855</v>
      </c>
      <c r="F78" s="43" t="str">
        <f t="shared" si="12"/>
        <v>N/A</v>
      </c>
      <c r="G78" s="46">
        <v>15377712</v>
      </c>
      <c r="H78" s="43" t="str">
        <f t="shared" si="13"/>
        <v>N/A</v>
      </c>
      <c r="I78" s="12">
        <v>0.81040000000000001</v>
      </c>
      <c r="J78" s="12">
        <v>19.95</v>
      </c>
      <c r="K78" s="44" t="s">
        <v>732</v>
      </c>
      <c r="L78" s="9" t="str">
        <f t="shared" si="14"/>
        <v>Yes</v>
      </c>
    </row>
    <row r="79" spans="1:12" x14ac:dyDescent="0.2">
      <c r="A79" s="45" t="s">
        <v>614</v>
      </c>
      <c r="B79" s="34" t="s">
        <v>217</v>
      </c>
      <c r="C79" s="35">
        <v>66451</v>
      </c>
      <c r="D79" s="43" t="str">
        <f t="shared" si="11"/>
        <v>N/A</v>
      </c>
      <c r="E79" s="35">
        <v>66632</v>
      </c>
      <c r="F79" s="43" t="str">
        <f t="shared" si="12"/>
        <v>N/A</v>
      </c>
      <c r="G79" s="35">
        <v>63034</v>
      </c>
      <c r="H79" s="43" t="str">
        <f t="shared" si="13"/>
        <v>N/A</v>
      </c>
      <c r="I79" s="12">
        <v>0.27239999999999998</v>
      </c>
      <c r="J79" s="12">
        <v>-5.4</v>
      </c>
      <c r="K79" s="44" t="s">
        <v>732</v>
      </c>
      <c r="L79" s="9" t="str">
        <f t="shared" si="14"/>
        <v>Yes</v>
      </c>
    </row>
    <row r="80" spans="1:12" x14ac:dyDescent="0.2">
      <c r="A80" s="45" t="s">
        <v>1449</v>
      </c>
      <c r="B80" s="34" t="s">
        <v>217</v>
      </c>
      <c r="C80" s="46">
        <v>191.37108545999999</v>
      </c>
      <c r="D80" s="43" t="str">
        <f t="shared" si="11"/>
        <v>N/A</v>
      </c>
      <c r="E80" s="46">
        <v>192.39787189</v>
      </c>
      <c r="F80" s="43" t="str">
        <f t="shared" si="12"/>
        <v>N/A</v>
      </c>
      <c r="G80" s="46">
        <v>243.95900624999999</v>
      </c>
      <c r="H80" s="43" t="str">
        <f t="shared" si="13"/>
        <v>N/A</v>
      </c>
      <c r="I80" s="12">
        <v>0.53649999999999998</v>
      </c>
      <c r="J80" s="12">
        <v>26.8</v>
      </c>
      <c r="K80" s="44" t="s">
        <v>732</v>
      </c>
      <c r="L80" s="9" t="str">
        <f t="shared" si="14"/>
        <v>Yes</v>
      </c>
    </row>
    <row r="81" spans="1:12" x14ac:dyDescent="0.2">
      <c r="A81" s="45" t="s">
        <v>615</v>
      </c>
      <c r="B81" s="34" t="s">
        <v>217</v>
      </c>
      <c r="C81" s="46">
        <v>6641937</v>
      </c>
      <c r="D81" s="43" t="str">
        <f t="shared" si="11"/>
        <v>N/A</v>
      </c>
      <c r="E81" s="46">
        <v>7063889</v>
      </c>
      <c r="F81" s="43" t="str">
        <f t="shared" si="12"/>
        <v>N/A</v>
      </c>
      <c r="G81" s="46">
        <v>10221769</v>
      </c>
      <c r="H81" s="43" t="str">
        <f t="shared" si="13"/>
        <v>N/A</v>
      </c>
      <c r="I81" s="12">
        <v>6.3529999999999998</v>
      </c>
      <c r="J81" s="12">
        <v>44.7</v>
      </c>
      <c r="K81" s="44" t="s">
        <v>732</v>
      </c>
      <c r="L81" s="9" t="str">
        <f t="shared" si="14"/>
        <v>No</v>
      </c>
    </row>
    <row r="82" spans="1:12" x14ac:dyDescent="0.2">
      <c r="A82" s="45" t="s">
        <v>616</v>
      </c>
      <c r="B82" s="34" t="s">
        <v>217</v>
      </c>
      <c r="C82" s="35">
        <v>16059</v>
      </c>
      <c r="D82" s="43" t="str">
        <f t="shared" si="11"/>
        <v>N/A</v>
      </c>
      <c r="E82" s="35">
        <v>16733</v>
      </c>
      <c r="F82" s="43" t="str">
        <f t="shared" si="12"/>
        <v>N/A</v>
      </c>
      <c r="G82" s="35">
        <v>20880</v>
      </c>
      <c r="H82" s="43" t="str">
        <f t="shared" si="13"/>
        <v>N/A</v>
      </c>
      <c r="I82" s="12">
        <v>4.1970000000000001</v>
      </c>
      <c r="J82" s="12">
        <v>24.78</v>
      </c>
      <c r="K82" s="44" t="s">
        <v>732</v>
      </c>
      <c r="L82" s="9" t="str">
        <f t="shared" si="14"/>
        <v>Yes</v>
      </c>
    </row>
    <row r="83" spans="1:12" x14ac:dyDescent="0.2">
      <c r="A83" s="45" t="s">
        <v>1450</v>
      </c>
      <c r="B83" s="34" t="s">
        <v>217</v>
      </c>
      <c r="C83" s="46">
        <v>413.59592751999998</v>
      </c>
      <c r="D83" s="43" t="str">
        <f t="shared" si="11"/>
        <v>N/A</v>
      </c>
      <c r="E83" s="46">
        <v>422.15317038000001</v>
      </c>
      <c r="F83" s="43" t="str">
        <f t="shared" si="12"/>
        <v>N/A</v>
      </c>
      <c r="G83" s="46">
        <v>489.54832375000001</v>
      </c>
      <c r="H83" s="43" t="str">
        <f t="shared" si="13"/>
        <v>N/A</v>
      </c>
      <c r="I83" s="12">
        <v>2.069</v>
      </c>
      <c r="J83" s="12">
        <v>15.96</v>
      </c>
      <c r="K83" s="44" t="s">
        <v>732</v>
      </c>
      <c r="L83" s="9" t="str">
        <f t="shared" si="14"/>
        <v>Yes</v>
      </c>
    </row>
    <row r="84" spans="1:12" ht="25.5" x14ac:dyDescent="0.2">
      <c r="A84" s="45" t="s">
        <v>617</v>
      </c>
      <c r="B84" s="34" t="s">
        <v>217</v>
      </c>
      <c r="C84" s="46">
        <v>1255357</v>
      </c>
      <c r="D84" s="43" t="str">
        <f t="shared" si="11"/>
        <v>N/A</v>
      </c>
      <c r="E84" s="46">
        <v>1128727</v>
      </c>
      <c r="F84" s="43" t="str">
        <f t="shared" si="12"/>
        <v>N/A</v>
      </c>
      <c r="G84" s="46">
        <v>1003582</v>
      </c>
      <c r="H84" s="43" t="str">
        <f t="shared" si="13"/>
        <v>N/A</v>
      </c>
      <c r="I84" s="12">
        <v>-10.1</v>
      </c>
      <c r="J84" s="12">
        <v>-11.1</v>
      </c>
      <c r="K84" s="44" t="s">
        <v>732</v>
      </c>
      <c r="L84" s="9" t="str">
        <f t="shared" si="14"/>
        <v>Yes</v>
      </c>
    </row>
    <row r="85" spans="1:12" x14ac:dyDescent="0.2">
      <c r="A85" s="45" t="s">
        <v>618</v>
      </c>
      <c r="B85" s="34" t="s">
        <v>217</v>
      </c>
      <c r="C85" s="35">
        <v>1041</v>
      </c>
      <c r="D85" s="43" t="str">
        <f t="shared" si="11"/>
        <v>N/A</v>
      </c>
      <c r="E85" s="35">
        <v>1010</v>
      </c>
      <c r="F85" s="43" t="str">
        <f t="shared" si="12"/>
        <v>N/A</v>
      </c>
      <c r="G85" s="35">
        <v>991</v>
      </c>
      <c r="H85" s="43" t="str">
        <f t="shared" si="13"/>
        <v>N/A</v>
      </c>
      <c r="I85" s="12">
        <v>-2.98</v>
      </c>
      <c r="J85" s="12">
        <v>-1.88</v>
      </c>
      <c r="K85" s="44" t="s">
        <v>732</v>
      </c>
      <c r="L85" s="9" t="str">
        <f t="shared" si="14"/>
        <v>Yes</v>
      </c>
    </row>
    <row r="86" spans="1:12" ht="25.5" x14ac:dyDescent="0.2">
      <c r="A86" s="45" t="s">
        <v>1451</v>
      </c>
      <c r="B86" s="34" t="s">
        <v>217</v>
      </c>
      <c r="C86" s="46">
        <v>1205.9145053</v>
      </c>
      <c r="D86" s="43" t="str">
        <f t="shared" si="11"/>
        <v>N/A</v>
      </c>
      <c r="E86" s="46">
        <v>1117.5514851</v>
      </c>
      <c r="F86" s="43" t="str">
        <f t="shared" si="12"/>
        <v>N/A</v>
      </c>
      <c r="G86" s="46">
        <v>1012.6962664</v>
      </c>
      <c r="H86" s="43" t="str">
        <f t="shared" si="13"/>
        <v>N/A</v>
      </c>
      <c r="I86" s="12">
        <v>-7.33</v>
      </c>
      <c r="J86" s="12">
        <v>-9.3800000000000008</v>
      </c>
      <c r="K86" s="44" t="s">
        <v>732</v>
      </c>
      <c r="L86" s="9" t="str">
        <f t="shared" si="14"/>
        <v>Yes</v>
      </c>
    </row>
    <row r="87" spans="1:12" ht="25.5" x14ac:dyDescent="0.2">
      <c r="A87" s="45" t="s">
        <v>619</v>
      </c>
      <c r="B87" s="34" t="s">
        <v>217</v>
      </c>
      <c r="C87" s="46">
        <v>19660208</v>
      </c>
      <c r="D87" s="43" t="str">
        <f t="shared" si="11"/>
        <v>N/A</v>
      </c>
      <c r="E87" s="46">
        <v>20367591</v>
      </c>
      <c r="F87" s="43" t="str">
        <f t="shared" si="12"/>
        <v>N/A</v>
      </c>
      <c r="G87" s="46">
        <v>21062961</v>
      </c>
      <c r="H87" s="43" t="str">
        <f t="shared" si="13"/>
        <v>N/A</v>
      </c>
      <c r="I87" s="12">
        <v>3.5979999999999999</v>
      </c>
      <c r="J87" s="12">
        <v>3.4140000000000001</v>
      </c>
      <c r="K87" s="44" t="s">
        <v>732</v>
      </c>
      <c r="L87" s="9" t="str">
        <f t="shared" si="14"/>
        <v>Yes</v>
      </c>
    </row>
    <row r="88" spans="1:12" x14ac:dyDescent="0.2">
      <c r="A88" s="45" t="s">
        <v>620</v>
      </c>
      <c r="B88" s="34" t="s">
        <v>217</v>
      </c>
      <c r="C88" s="35">
        <v>96012</v>
      </c>
      <c r="D88" s="43" t="str">
        <f t="shared" si="11"/>
        <v>N/A</v>
      </c>
      <c r="E88" s="35">
        <v>98232</v>
      </c>
      <c r="F88" s="43" t="str">
        <f t="shared" si="12"/>
        <v>N/A</v>
      </c>
      <c r="G88" s="35">
        <v>95413</v>
      </c>
      <c r="H88" s="43" t="str">
        <f t="shared" si="13"/>
        <v>N/A</v>
      </c>
      <c r="I88" s="12">
        <v>2.3119999999999998</v>
      </c>
      <c r="J88" s="12">
        <v>-2.87</v>
      </c>
      <c r="K88" s="44" t="s">
        <v>732</v>
      </c>
      <c r="L88" s="9" t="str">
        <f t="shared" si="14"/>
        <v>Yes</v>
      </c>
    </row>
    <row r="89" spans="1:12" x14ac:dyDescent="0.2">
      <c r="A89" s="45" t="s">
        <v>1452</v>
      </c>
      <c r="B89" s="34" t="s">
        <v>217</v>
      </c>
      <c r="C89" s="46">
        <v>204.76823730000001</v>
      </c>
      <c r="D89" s="43" t="str">
        <f t="shared" si="11"/>
        <v>N/A</v>
      </c>
      <c r="E89" s="46">
        <v>207.34171146</v>
      </c>
      <c r="F89" s="43" t="str">
        <f t="shared" si="12"/>
        <v>N/A</v>
      </c>
      <c r="G89" s="46">
        <v>220.75567271</v>
      </c>
      <c r="H89" s="43" t="str">
        <f t="shared" si="13"/>
        <v>N/A</v>
      </c>
      <c r="I89" s="12">
        <v>1.2569999999999999</v>
      </c>
      <c r="J89" s="12">
        <v>6.4690000000000003</v>
      </c>
      <c r="K89" s="44" t="s">
        <v>732</v>
      </c>
      <c r="L89" s="9" t="str">
        <f t="shared" si="14"/>
        <v>Yes</v>
      </c>
    </row>
    <row r="90" spans="1:12" x14ac:dyDescent="0.2">
      <c r="A90" s="45" t="s">
        <v>621</v>
      </c>
      <c r="B90" s="34" t="s">
        <v>217</v>
      </c>
      <c r="C90" s="46">
        <v>24607053</v>
      </c>
      <c r="D90" s="43" t="str">
        <f t="shared" si="11"/>
        <v>N/A</v>
      </c>
      <c r="E90" s="46">
        <v>29046467</v>
      </c>
      <c r="F90" s="43" t="str">
        <f t="shared" si="12"/>
        <v>N/A</v>
      </c>
      <c r="G90" s="46">
        <v>33522532</v>
      </c>
      <c r="H90" s="43" t="str">
        <f t="shared" si="13"/>
        <v>N/A</v>
      </c>
      <c r="I90" s="12">
        <v>18.04</v>
      </c>
      <c r="J90" s="12">
        <v>15.41</v>
      </c>
      <c r="K90" s="44" t="s">
        <v>732</v>
      </c>
      <c r="L90" s="9" t="str">
        <f t="shared" si="14"/>
        <v>Yes</v>
      </c>
    </row>
    <row r="91" spans="1:12" x14ac:dyDescent="0.2">
      <c r="A91" s="45" t="s">
        <v>622</v>
      </c>
      <c r="B91" s="34" t="s">
        <v>217</v>
      </c>
      <c r="C91" s="35">
        <v>52586</v>
      </c>
      <c r="D91" s="43" t="str">
        <f t="shared" si="11"/>
        <v>N/A</v>
      </c>
      <c r="E91" s="35">
        <v>53060</v>
      </c>
      <c r="F91" s="43" t="str">
        <f t="shared" si="12"/>
        <v>N/A</v>
      </c>
      <c r="G91" s="35">
        <v>57138</v>
      </c>
      <c r="H91" s="43" t="str">
        <f t="shared" si="13"/>
        <v>N/A</v>
      </c>
      <c r="I91" s="12">
        <v>0.90139999999999998</v>
      </c>
      <c r="J91" s="12">
        <v>7.6859999999999999</v>
      </c>
      <c r="K91" s="44" t="s">
        <v>732</v>
      </c>
      <c r="L91" s="9" t="str">
        <f t="shared" si="14"/>
        <v>Yes</v>
      </c>
    </row>
    <row r="92" spans="1:12" x14ac:dyDescent="0.2">
      <c r="A92" s="45" t="s">
        <v>1453</v>
      </c>
      <c r="B92" s="34" t="s">
        <v>217</v>
      </c>
      <c r="C92" s="46">
        <v>467.93924238</v>
      </c>
      <c r="D92" s="43" t="str">
        <f t="shared" si="11"/>
        <v>N/A</v>
      </c>
      <c r="E92" s="46">
        <v>547.42681870000001</v>
      </c>
      <c r="F92" s="43" t="str">
        <f t="shared" si="12"/>
        <v>N/A</v>
      </c>
      <c r="G92" s="46">
        <v>586.69417900999997</v>
      </c>
      <c r="H92" s="43" t="str">
        <f t="shared" si="13"/>
        <v>N/A</v>
      </c>
      <c r="I92" s="12">
        <v>16.989999999999998</v>
      </c>
      <c r="J92" s="12">
        <v>7.173</v>
      </c>
      <c r="K92" s="44" t="s">
        <v>732</v>
      </c>
      <c r="L92" s="9" t="str">
        <f t="shared" si="14"/>
        <v>Yes</v>
      </c>
    </row>
    <row r="93" spans="1:12" ht="25.5" x14ac:dyDescent="0.2">
      <c r="A93" s="45" t="s">
        <v>623</v>
      </c>
      <c r="B93" s="34" t="s">
        <v>217</v>
      </c>
      <c r="C93" s="46">
        <v>227189003</v>
      </c>
      <c r="D93" s="43" t="str">
        <f t="shared" si="11"/>
        <v>N/A</v>
      </c>
      <c r="E93" s="46">
        <v>213145249</v>
      </c>
      <c r="F93" s="43" t="str">
        <f t="shared" si="12"/>
        <v>N/A</v>
      </c>
      <c r="G93" s="46">
        <v>215961348</v>
      </c>
      <c r="H93" s="43" t="str">
        <f t="shared" si="13"/>
        <v>N/A</v>
      </c>
      <c r="I93" s="12">
        <v>-6.18</v>
      </c>
      <c r="J93" s="12">
        <v>1.321</v>
      </c>
      <c r="K93" s="44" t="s">
        <v>732</v>
      </c>
      <c r="L93" s="9" t="str">
        <f t="shared" si="14"/>
        <v>Yes</v>
      </c>
    </row>
    <row r="94" spans="1:12" x14ac:dyDescent="0.2">
      <c r="A94" s="48" t="s">
        <v>624</v>
      </c>
      <c r="B94" s="35" t="s">
        <v>217</v>
      </c>
      <c r="C94" s="35">
        <v>28168</v>
      </c>
      <c r="D94" s="43" t="str">
        <f t="shared" si="11"/>
        <v>N/A</v>
      </c>
      <c r="E94" s="35">
        <v>27436</v>
      </c>
      <c r="F94" s="43" t="str">
        <f t="shared" si="12"/>
        <v>N/A</v>
      </c>
      <c r="G94" s="35">
        <v>26123</v>
      </c>
      <c r="H94" s="43" t="str">
        <f t="shared" si="13"/>
        <v>N/A</v>
      </c>
      <c r="I94" s="12">
        <v>-2.6</v>
      </c>
      <c r="J94" s="12">
        <v>-4.79</v>
      </c>
      <c r="K94" s="49" t="s">
        <v>732</v>
      </c>
      <c r="L94" s="9" t="str">
        <f t="shared" si="14"/>
        <v>Yes</v>
      </c>
    </row>
    <row r="95" spans="1:12" ht="25.5" x14ac:dyDescent="0.2">
      <c r="A95" s="45" t="s">
        <v>1454</v>
      </c>
      <c r="B95" s="34" t="s">
        <v>217</v>
      </c>
      <c r="C95" s="46">
        <v>8065.4999644999998</v>
      </c>
      <c r="D95" s="43" t="str">
        <f t="shared" si="11"/>
        <v>N/A</v>
      </c>
      <c r="E95" s="46">
        <v>7768.8164820000002</v>
      </c>
      <c r="F95" s="43" t="str">
        <f t="shared" si="12"/>
        <v>N/A</v>
      </c>
      <c r="G95" s="46">
        <v>8267.0959691000007</v>
      </c>
      <c r="H95" s="43" t="str">
        <f t="shared" si="13"/>
        <v>N/A</v>
      </c>
      <c r="I95" s="12">
        <v>-3.68</v>
      </c>
      <c r="J95" s="12">
        <v>6.4139999999999997</v>
      </c>
      <c r="K95" s="44" t="s">
        <v>732</v>
      </c>
      <c r="L95" s="9" t="str">
        <f t="shared" si="14"/>
        <v>Yes</v>
      </c>
    </row>
    <row r="96" spans="1:12" ht="25.5" x14ac:dyDescent="0.2">
      <c r="A96" s="45" t="s">
        <v>625</v>
      </c>
      <c r="B96" s="34" t="s">
        <v>217</v>
      </c>
      <c r="C96" s="46">
        <v>2203024</v>
      </c>
      <c r="D96" s="43" t="str">
        <f t="shared" si="11"/>
        <v>N/A</v>
      </c>
      <c r="E96" s="46">
        <v>1851101</v>
      </c>
      <c r="F96" s="43" t="str">
        <f t="shared" si="12"/>
        <v>N/A</v>
      </c>
      <c r="G96" s="46">
        <v>2175540</v>
      </c>
      <c r="H96" s="43" t="str">
        <f t="shared" si="13"/>
        <v>N/A</v>
      </c>
      <c r="I96" s="12">
        <v>-16</v>
      </c>
      <c r="J96" s="12">
        <v>17.53</v>
      </c>
      <c r="K96" s="44" t="s">
        <v>732</v>
      </c>
      <c r="L96" s="9" t="str">
        <f t="shared" si="14"/>
        <v>Yes</v>
      </c>
    </row>
    <row r="97" spans="1:12" x14ac:dyDescent="0.2">
      <c r="A97" s="45" t="s">
        <v>626</v>
      </c>
      <c r="B97" s="34" t="s">
        <v>217</v>
      </c>
      <c r="C97" s="35">
        <v>20673</v>
      </c>
      <c r="D97" s="43" t="str">
        <f t="shared" si="11"/>
        <v>N/A</v>
      </c>
      <c r="E97" s="35">
        <v>21219</v>
      </c>
      <c r="F97" s="43" t="str">
        <f t="shared" si="12"/>
        <v>N/A</v>
      </c>
      <c r="G97" s="35">
        <v>15538</v>
      </c>
      <c r="H97" s="43" t="str">
        <f t="shared" si="13"/>
        <v>N/A</v>
      </c>
      <c r="I97" s="12">
        <v>2.641</v>
      </c>
      <c r="J97" s="12">
        <v>-26.8</v>
      </c>
      <c r="K97" s="44" t="s">
        <v>732</v>
      </c>
      <c r="L97" s="9" t="str">
        <f t="shared" si="14"/>
        <v>Yes</v>
      </c>
    </row>
    <row r="98" spans="1:12" ht="25.5" x14ac:dyDescent="0.2">
      <c r="A98" s="45" t="s">
        <v>1455</v>
      </c>
      <c r="B98" s="34" t="s">
        <v>217</v>
      </c>
      <c r="C98" s="46">
        <v>106.56527838</v>
      </c>
      <c r="D98" s="43" t="str">
        <f t="shared" si="11"/>
        <v>N/A</v>
      </c>
      <c r="E98" s="46">
        <v>87.237899995000006</v>
      </c>
      <c r="F98" s="43" t="str">
        <f t="shared" si="12"/>
        <v>N/A</v>
      </c>
      <c r="G98" s="46">
        <v>140.01415883999999</v>
      </c>
      <c r="H98" s="43" t="str">
        <f t="shared" si="13"/>
        <v>N/A</v>
      </c>
      <c r="I98" s="12">
        <v>-18.100000000000001</v>
      </c>
      <c r="J98" s="12">
        <v>60.5</v>
      </c>
      <c r="K98" s="44" t="s">
        <v>732</v>
      </c>
      <c r="L98" s="9" t="str">
        <f t="shared" si="14"/>
        <v>No</v>
      </c>
    </row>
    <row r="99" spans="1:12" ht="25.5" x14ac:dyDescent="0.2">
      <c r="A99" s="45" t="s">
        <v>627</v>
      </c>
      <c r="B99" s="34" t="s">
        <v>217</v>
      </c>
      <c r="C99" s="46">
        <v>0</v>
      </c>
      <c r="D99" s="43" t="str">
        <f t="shared" si="11"/>
        <v>N/A</v>
      </c>
      <c r="E99" s="46">
        <v>0</v>
      </c>
      <c r="F99" s="43" t="str">
        <f t="shared" si="12"/>
        <v>N/A</v>
      </c>
      <c r="G99" s="46">
        <v>0</v>
      </c>
      <c r="H99" s="43" t="str">
        <f t="shared" si="13"/>
        <v>N/A</v>
      </c>
      <c r="I99" s="12" t="s">
        <v>1743</v>
      </c>
      <c r="J99" s="12" t="s">
        <v>1743</v>
      </c>
      <c r="K99" s="44" t="s">
        <v>732</v>
      </c>
      <c r="L99" s="9" t="str">
        <f t="shared" si="14"/>
        <v>N/A</v>
      </c>
    </row>
    <row r="100" spans="1:12" x14ac:dyDescent="0.2">
      <c r="A100" s="45" t="s">
        <v>628</v>
      </c>
      <c r="B100" s="34" t="s">
        <v>217</v>
      </c>
      <c r="C100" s="35">
        <v>0</v>
      </c>
      <c r="D100" s="43" t="str">
        <f t="shared" si="11"/>
        <v>N/A</v>
      </c>
      <c r="E100" s="35">
        <v>0</v>
      </c>
      <c r="F100" s="43" t="str">
        <f t="shared" si="12"/>
        <v>N/A</v>
      </c>
      <c r="G100" s="35">
        <v>0</v>
      </c>
      <c r="H100" s="43" t="str">
        <f t="shared" si="13"/>
        <v>N/A</v>
      </c>
      <c r="I100" s="12" t="s">
        <v>1743</v>
      </c>
      <c r="J100" s="12" t="s">
        <v>1743</v>
      </c>
      <c r="K100" s="44" t="s">
        <v>732</v>
      </c>
      <c r="L100" s="9" t="str">
        <f t="shared" si="14"/>
        <v>N/A</v>
      </c>
    </row>
    <row r="101" spans="1:12" ht="25.5" x14ac:dyDescent="0.2">
      <c r="A101" s="45" t="s">
        <v>1456</v>
      </c>
      <c r="B101" s="34" t="s">
        <v>217</v>
      </c>
      <c r="C101" s="46" t="s">
        <v>1743</v>
      </c>
      <c r="D101" s="43" t="str">
        <f t="shared" si="11"/>
        <v>N/A</v>
      </c>
      <c r="E101" s="46" t="s">
        <v>1743</v>
      </c>
      <c r="F101" s="43" t="str">
        <f t="shared" si="12"/>
        <v>N/A</v>
      </c>
      <c r="G101" s="46" t="s">
        <v>1743</v>
      </c>
      <c r="H101" s="43" t="str">
        <f t="shared" si="13"/>
        <v>N/A</v>
      </c>
      <c r="I101" s="12" t="s">
        <v>1743</v>
      </c>
      <c r="J101" s="12" t="s">
        <v>1743</v>
      </c>
      <c r="K101" s="44" t="s">
        <v>732</v>
      </c>
      <c r="L101" s="9" t="str">
        <f t="shared" si="14"/>
        <v>N/A</v>
      </c>
    </row>
    <row r="102" spans="1:12" ht="25.5" x14ac:dyDescent="0.2">
      <c r="A102" s="45" t="s">
        <v>629</v>
      </c>
      <c r="B102" s="34" t="s">
        <v>217</v>
      </c>
      <c r="C102" s="46">
        <v>89864386</v>
      </c>
      <c r="D102" s="43" t="str">
        <f t="shared" si="11"/>
        <v>N/A</v>
      </c>
      <c r="E102" s="46">
        <v>97662309</v>
      </c>
      <c r="F102" s="43" t="str">
        <f t="shared" si="12"/>
        <v>N/A</v>
      </c>
      <c r="G102" s="46">
        <v>118570537</v>
      </c>
      <c r="H102" s="43" t="str">
        <f t="shared" si="13"/>
        <v>N/A</v>
      </c>
      <c r="I102" s="12">
        <v>8.6769999999999996</v>
      </c>
      <c r="J102" s="12">
        <v>21.41</v>
      </c>
      <c r="K102" s="44" t="s">
        <v>732</v>
      </c>
      <c r="L102" s="9" t="str">
        <f t="shared" si="14"/>
        <v>Yes</v>
      </c>
    </row>
    <row r="103" spans="1:12" ht="25.5" x14ac:dyDescent="0.2">
      <c r="A103" s="45" t="s">
        <v>630</v>
      </c>
      <c r="B103" s="34" t="s">
        <v>217</v>
      </c>
      <c r="C103" s="35">
        <v>24673</v>
      </c>
      <c r="D103" s="43" t="str">
        <f t="shared" si="11"/>
        <v>N/A</v>
      </c>
      <c r="E103" s="35">
        <v>18930</v>
      </c>
      <c r="F103" s="43" t="str">
        <f t="shared" si="12"/>
        <v>N/A</v>
      </c>
      <c r="G103" s="35">
        <v>21075</v>
      </c>
      <c r="H103" s="43" t="str">
        <f t="shared" si="13"/>
        <v>N/A</v>
      </c>
      <c r="I103" s="12">
        <v>-23.3</v>
      </c>
      <c r="J103" s="12">
        <v>11.33</v>
      </c>
      <c r="K103" s="44" t="s">
        <v>732</v>
      </c>
      <c r="L103" s="9" t="str">
        <f t="shared" si="14"/>
        <v>Yes</v>
      </c>
    </row>
    <row r="104" spans="1:12" ht="25.5" x14ac:dyDescent="0.2">
      <c r="A104" s="45" t="s">
        <v>1457</v>
      </c>
      <c r="B104" s="34" t="s">
        <v>217</v>
      </c>
      <c r="C104" s="46">
        <v>3642.2156203</v>
      </c>
      <c r="D104" s="43" t="str">
        <f t="shared" si="11"/>
        <v>N/A</v>
      </c>
      <c r="E104" s="46">
        <v>5159.1288431000003</v>
      </c>
      <c r="F104" s="43" t="str">
        <f t="shared" si="12"/>
        <v>N/A</v>
      </c>
      <c r="G104" s="46">
        <v>5626.1227521000001</v>
      </c>
      <c r="H104" s="43" t="str">
        <f t="shared" si="13"/>
        <v>N/A</v>
      </c>
      <c r="I104" s="12">
        <v>41.65</v>
      </c>
      <c r="J104" s="12">
        <v>9.0519999999999996</v>
      </c>
      <c r="K104" s="44" t="s">
        <v>732</v>
      </c>
      <c r="L104" s="9" t="str">
        <f t="shared" si="14"/>
        <v>Yes</v>
      </c>
    </row>
    <row r="105" spans="1:12" ht="25.5" x14ac:dyDescent="0.2">
      <c r="A105" s="45" t="s">
        <v>631</v>
      </c>
      <c r="B105" s="34" t="s">
        <v>217</v>
      </c>
      <c r="C105" s="46">
        <v>0</v>
      </c>
      <c r="D105" s="43" t="str">
        <f t="shared" si="11"/>
        <v>N/A</v>
      </c>
      <c r="E105" s="46">
        <v>0</v>
      </c>
      <c r="F105" s="43" t="str">
        <f t="shared" si="12"/>
        <v>N/A</v>
      </c>
      <c r="G105" s="46">
        <v>0</v>
      </c>
      <c r="H105" s="43" t="str">
        <f t="shared" si="13"/>
        <v>N/A</v>
      </c>
      <c r="I105" s="12" t="s">
        <v>1743</v>
      </c>
      <c r="J105" s="12" t="s">
        <v>1743</v>
      </c>
      <c r="K105" s="44" t="s">
        <v>732</v>
      </c>
      <c r="L105" s="9" t="str">
        <f t="shared" si="14"/>
        <v>N/A</v>
      </c>
    </row>
    <row r="106" spans="1:12" x14ac:dyDescent="0.2">
      <c r="A106" s="45" t="s">
        <v>632</v>
      </c>
      <c r="B106" s="34" t="s">
        <v>217</v>
      </c>
      <c r="C106" s="35">
        <v>0</v>
      </c>
      <c r="D106" s="43" t="str">
        <f t="shared" si="11"/>
        <v>N/A</v>
      </c>
      <c r="E106" s="35">
        <v>0</v>
      </c>
      <c r="F106" s="43" t="str">
        <f t="shared" si="12"/>
        <v>N/A</v>
      </c>
      <c r="G106" s="35">
        <v>0</v>
      </c>
      <c r="H106" s="43" t="str">
        <f t="shared" si="13"/>
        <v>N/A</v>
      </c>
      <c r="I106" s="12" t="s">
        <v>1743</v>
      </c>
      <c r="J106" s="12" t="s">
        <v>1743</v>
      </c>
      <c r="K106" s="44" t="s">
        <v>732</v>
      </c>
      <c r="L106" s="9" t="str">
        <f t="shared" si="14"/>
        <v>N/A</v>
      </c>
    </row>
    <row r="107" spans="1:12" ht="25.5" x14ac:dyDescent="0.2">
      <c r="A107" s="45" t="s">
        <v>1458</v>
      </c>
      <c r="B107" s="34" t="s">
        <v>217</v>
      </c>
      <c r="C107" s="46" t="s">
        <v>1743</v>
      </c>
      <c r="D107" s="43" t="str">
        <f t="shared" si="11"/>
        <v>N/A</v>
      </c>
      <c r="E107" s="46" t="s">
        <v>1743</v>
      </c>
      <c r="F107" s="43" t="str">
        <f t="shared" si="12"/>
        <v>N/A</v>
      </c>
      <c r="G107" s="46" t="s">
        <v>1743</v>
      </c>
      <c r="H107" s="43" t="str">
        <f t="shared" si="13"/>
        <v>N/A</v>
      </c>
      <c r="I107" s="12" t="s">
        <v>1743</v>
      </c>
      <c r="J107" s="12" t="s">
        <v>1743</v>
      </c>
      <c r="K107" s="44" t="s">
        <v>732</v>
      </c>
      <c r="L107" s="9" t="str">
        <f t="shared" si="14"/>
        <v>N/A</v>
      </c>
    </row>
    <row r="108" spans="1:12" ht="25.5" x14ac:dyDescent="0.2">
      <c r="A108" s="45" t="s">
        <v>633</v>
      </c>
      <c r="B108" s="34" t="s">
        <v>217</v>
      </c>
      <c r="C108" s="46">
        <v>55088</v>
      </c>
      <c r="D108" s="43" t="str">
        <f t="shared" si="11"/>
        <v>N/A</v>
      </c>
      <c r="E108" s="46">
        <v>42051</v>
      </c>
      <c r="F108" s="43" t="str">
        <f t="shared" si="12"/>
        <v>N/A</v>
      </c>
      <c r="G108" s="46">
        <v>37349</v>
      </c>
      <c r="H108" s="43" t="str">
        <f t="shared" si="13"/>
        <v>N/A</v>
      </c>
      <c r="I108" s="12">
        <v>-23.7</v>
      </c>
      <c r="J108" s="12">
        <v>-11.2</v>
      </c>
      <c r="K108" s="44" t="s">
        <v>732</v>
      </c>
      <c r="L108" s="9" t="str">
        <f t="shared" si="14"/>
        <v>Yes</v>
      </c>
    </row>
    <row r="109" spans="1:12" x14ac:dyDescent="0.2">
      <c r="A109" s="45" t="s">
        <v>634</v>
      </c>
      <c r="B109" s="34" t="s">
        <v>217</v>
      </c>
      <c r="C109" s="35">
        <v>1118</v>
      </c>
      <c r="D109" s="43" t="str">
        <f t="shared" si="11"/>
        <v>N/A</v>
      </c>
      <c r="E109" s="35">
        <v>1173</v>
      </c>
      <c r="F109" s="43" t="str">
        <f t="shared" si="12"/>
        <v>N/A</v>
      </c>
      <c r="G109" s="35">
        <v>871</v>
      </c>
      <c r="H109" s="43" t="str">
        <f t="shared" si="13"/>
        <v>N/A</v>
      </c>
      <c r="I109" s="12">
        <v>4.9189999999999996</v>
      </c>
      <c r="J109" s="12">
        <v>-25.7</v>
      </c>
      <c r="K109" s="44" t="s">
        <v>732</v>
      </c>
      <c r="L109" s="9" t="str">
        <f t="shared" si="14"/>
        <v>Yes</v>
      </c>
    </row>
    <row r="110" spans="1:12" ht="25.5" x14ac:dyDescent="0.2">
      <c r="A110" s="45" t="s">
        <v>1459</v>
      </c>
      <c r="B110" s="34" t="s">
        <v>217</v>
      </c>
      <c r="C110" s="46">
        <v>49.273703040999997</v>
      </c>
      <c r="D110" s="43" t="str">
        <f t="shared" si="11"/>
        <v>N/A</v>
      </c>
      <c r="E110" s="46">
        <v>35.849104859000001</v>
      </c>
      <c r="F110" s="43" t="str">
        <f t="shared" si="12"/>
        <v>N/A</v>
      </c>
      <c r="G110" s="46">
        <v>42.880597014999999</v>
      </c>
      <c r="H110" s="43" t="str">
        <f t="shared" si="13"/>
        <v>N/A</v>
      </c>
      <c r="I110" s="12">
        <v>-27.2</v>
      </c>
      <c r="J110" s="12">
        <v>19.61</v>
      </c>
      <c r="K110" s="44" t="s">
        <v>732</v>
      </c>
      <c r="L110" s="9" t="str">
        <f t="shared" si="14"/>
        <v>Yes</v>
      </c>
    </row>
    <row r="111" spans="1:12" ht="25.5" x14ac:dyDescent="0.2">
      <c r="A111" s="45" t="s">
        <v>635</v>
      </c>
      <c r="B111" s="34" t="s">
        <v>217</v>
      </c>
      <c r="C111" s="46">
        <v>56398966</v>
      </c>
      <c r="D111" s="43" t="str">
        <f t="shared" si="11"/>
        <v>N/A</v>
      </c>
      <c r="E111" s="46">
        <v>63043478</v>
      </c>
      <c r="F111" s="43" t="str">
        <f t="shared" si="12"/>
        <v>N/A</v>
      </c>
      <c r="G111" s="46">
        <v>69886924</v>
      </c>
      <c r="H111" s="43" t="str">
        <f t="shared" si="13"/>
        <v>N/A</v>
      </c>
      <c r="I111" s="12">
        <v>11.78</v>
      </c>
      <c r="J111" s="12">
        <v>10.86</v>
      </c>
      <c r="K111" s="44" t="s">
        <v>732</v>
      </c>
      <c r="L111" s="9" t="str">
        <f t="shared" si="14"/>
        <v>Yes</v>
      </c>
    </row>
    <row r="112" spans="1:12" x14ac:dyDescent="0.2">
      <c r="A112" s="45" t="s">
        <v>636</v>
      </c>
      <c r="B112" s="34" t="s">
        <v>217</v>
      </c>
      <c r="C112" s="35">
        <v>4381</v>
      </c>
      <c r="D112" s="43" t="str">
        <f t="shared" si="11"/>
        <v>N/A</v>
      </c>
      <c r="E112" s="35">
        <v>4753</v>
      </c>
      <c r="F112" s="43" t="str">
        <f t="shared" si="12"/>
        <v>N/A</v>
      </c>
      <c r="G112" s="35">
        <v>5095</v>
      </c>
      <c r="H112" s="43" t="str">
        <f t="shared" si="13"/>
        <v>N/A</v>
      </c>
      <c r="I112" s="12">
        <v>8.4909999999999997</v>
      </c>
      <c r="J112" s="12">
        <v>7.1950000000000003</v>
      </c>
      <c r="K112" s="44" t="s">
        <v>732</v>
      </c>
      <c r="L112" s="9" t="str">
        <f t="shared" si="14"/>
        <v>Yes</v>
      </c>
    </row>
    <row r="113" spans="1:12" x14ac:dyDescent="0.2">
      <c r="A113" s="45" t="s">
        <v>1460</v>
      </c>
      <c r="B113" s="34" t="s">
        <v>217</v>
      </c>
      <c r="C113" s="46">
        <v>12873.537092</v>
      </c>
      <c r="D113" s="43" t="str">
        <f t="shared" si="11"/>
        <v>N/A</v>
      </c>
      <c r="E113" s="46">
        <v>13263.933935999999</v>
      </c>
      <c r="F113" s="43" t="str">
        <f t="shared" si="12"/>
        <v>N/A</v>
      </c>
      <c r="G113" s="46">
        <v>13716.766240999999</v>
      </c>
      <c r="H113" s="43" t="str">
        <f t="shared" si="13"/>
        <v>N/A</v>
      </c>
      <c r="I113" s="12">
        <v>3.0329999999999999</v>
      </c>
      <c r="J113" s="12">
        <v>3.4140000000000001</v>
      </c>
      <c r="K113" s="44" t="s">
        <v>732</v>
      </c>
      <c r="L113" s="9" t="str">
        <f t="shared" si="14"/>
        <v>Yes</v>
      </c>
    </row>
    <row r="114" spans="1:12" ht="25.5" x14ac:dyDescent="0.2">
      <c r="A114" s="45" t="s">
        <v>637</v>
      </c>
      <c r="B114" s="34" t="s">
        <v>217</v>
      </c>
      <c r="C114" s="46">
        <v>796272</v>
      </c>
      <c r="D114" s="43" t="str">
        <f t="shared" si="11"/>
        <v>N/A</v>
      </c>
      <c r="E114" s="46">
        <v>783202</v>
      </c>
      <c r="F114" s="43" t="str">
        <f t="shared" si="12"/>
        <v>N/A</v>
      </c>
      <c r="G114" s="46">
        <v>854809</v>
      </c>
      <c r="H114" s="43" t="str">
        <f t="shared" si="13"/>
        <v>N/A</v>
      </c>
      <c r="I114" s="12">
        <v>-1.64</v>
      </c>
      <c r="J114" s="12">
        <v>9.1430000000000007</v>
      </c>
      <c r="K114" s="44" t="s">
        <v>732</v>
      </c>
      <c r="L114" s="9" t="str">
        <f>IF(J114="Div by 0", "N/A", IF(OR(J114="N/A",K114="N/A"),"N/A", IF(J114&gt;VALUE(MID(K114,1,2)), "No", IF(J114&lt;-1*VALUE(MID(K114,1,2)), "No", "Yes"))))</f>
        <v>Yes</v>
      </c>
    </row>
    <row r="115" spans="1:12" x14ac:dyDescent="0.2">
      <c r="A115" s="45" t="s">
        <v>638</v>
      </c>
      <c r="B115" s="34" t="s">
        <v>217</v>
      </c>
      <c r="C115" s="35">
        <v>18956</v>
      </c>
      <c r="D115" s="43" t="str">
        <f t="shared" si="11"/>
        <v>N/A</v>
      </c>
      <c r="E115" s="35">
        <v>17727</v>
      </c>
      <c r="F115" s="43" t="str">
        <f t="shared" si="12"/>
        <v>N/A</v>
      </c>
      <c r="G115" s="35">
        <v>19563</v>
      </c>
      <c r="H115" s="43" t="str">
        <f t="shared" si="13"/>
        <v>N/A</v>
      </c>
      <c r="I115" s="12">
        <v>-6.48</v>
      </c>
      <c r="J115" s="12">
        <v>10.36</v>
      </c>
      <c r="K115" s="44" t="s">
        <v>732</v>
      </c>
      <c r="L115" s="9" t="str">
        <f t="shared" ref="L115:L119" si="15">IF(J115="Div by 0", "N/A", IF(OR(J115="N/A",K115="N/A"),"N/A", IF(J115&gt;VALUE(MID(K115,1,2)), "No", IF(J115&lt;-1*VALUE(MID(K115,1,2)), "No", "Yes"))))</f>
        <v>Yes</v>
      </c>
    </row>
    <row r="116" spans="1:12" ht="25.5" x14ac:dyDescent="0.2">
      <c r="A116" s="45" t="s">
        <v>1461</v>
      </c>
      <c r="B116" s="34" t="s">
        <v>217</v>
      </c>
      <c r="C116" s="46">
        <v>42.006330448999996</v>
      </c>
      <c r="D116" s="43" t="str">
        <f t="shared" si="11"/>
        <v>N/A</v>
      </c>
      <c r="E116" s="46">
        <v>44.181305352999999</v>
      </c>
      <c r="F116" s="43" t="str">
        <f t="shared" si="12"/>
        <v>N/A</v>
      </c>
      <c r="G116" s="46">
        <v>43.695189898999999</v>
      </c>
      <c r="H116" s="43" t="str">
        <f t="shared" si="13"/>
        <v>N/A</v>
      </c>
      <c r="I116" s="12">
        <v>5.1779999999999999</v>
      </c>
      <c r="J116" s="12">
        <v>-1.1000000000000001</v>
      </c>
      <c r="K116" s="44" t="s">
        <v>732</v>
      </c>
      <c r="L116" s="9" t="str">
        <f t="shared" si="15"/>
        <v>Yes</v>
      </c>
    </row>
    <row r="117" spans="1:12" ht="25.5" x14ac:dyDescent="0.2">
      <c r="A117" s="45" t="s">
        <v>639</v>
      </c>
      <c r="B117" s="34" t="s">
        <v>217</v>
      </c>
      <c r="C117" s="46">
        <v>241342</v>
      </c>
      <c r="D117" s="43" t="str">
        <f t="shared" si="11"/>
        <v>N/A</v>
      </c>
      <c r="E117" s="46">
        <v>352391</v>
      </c>
      <c r="F117" s="43" t="str">
        <f t="shared" si="12"/>
        <v>N/A</v>
      </c>
      <c r="G117" s="46">
        <v>219212</v>
      </c>
      <c r="H117" s="43" t="str">
        <f t="shared" si="13"/>
        <v>N/A</v>
      </c>
      <c r="I117" s="12">
        <v>46.01</v>
      </c>
      <c r="J117" s="12">
        <v>-37.799999999999997</v>
      </c>
      <c r="K117" s="44" t="s">
        <v>732</v>
      </c>
      <c r="L117" s="9" t="str">
        <f t="shared" si="15"/>
        <v>No</v>
      </c>
    </row>
    <row r="118" spans="1:12" x14ac:dyDescent="0.2">
      <c r="A118" s="45" t="s">
        <v>640</v>
      </c>
      <c r="B118" s="34" t="s">
        <v>217</v>
      </c>
      <c r="C118" s="35">
        <v>11</v>
      </c>
      <c r="D118" s="43" t="str">
        <f t="shared" si="11"/>
        <v>N/A</v>
      </c>
      <c r="E118" s="35">
        <v>11</v>
      </c>
      <c r="F118" s="43" t="str">
        <f t="shared" si="12"/>
        <v>N/A</v>
      </c>
      <c r="G118" s="35">
        <v>11</v>
      </c>
      <c r="H118" s="43" t="str">
        <f t="shared" si="13"/>
        <v>N/A</v>
      </c>
      <c r="I118" s="12">
        <v>80</v>
      </c>
      <c r="J118" s="12">
        <v>-44.4</v>
      </c>
      <c r="K118" s="44" t="s">
        <v>732</v>
      </c>
      <c r="L118" s="9" t="str">
        <f t="shared" si="15"/>
        <v>No</v>
      </c>
    </row>
    <row r="119" spans="1:12" ht="25.5" x14ac:dyDescent="0.2">
      <c r="A119" s="45" t="s">
        <v>1462</v>
      </c>
      <c r="B119" s="34" t="s">
        <v>217</v>
      </c>
      <c r="C119" s="46">
        <v>48268.4</v>
      </c>
      <c r="D119" s="43" t="str">
        <f t="shared" si="11"/>
        <v>N/A</v>
      </c>
      <c r="E119" s="46">
        <v>39154.555555999999</v>
      </c>
      <c r="F119" s="43" t="str">
        <f t="shared" si="12"/>
        <v>N/A</v>
      </c>
      <c r="G119" s="46">
        <v>43842.400000000001</v>
      </c>
      <c r="H119" s="43" t="str">
        <f t="shared" si="13"/>
        <v>N/A</v>
      </c>
      <c r="I119" s="12">
        <v>-18.899999999999999</v>
      </c>
      <c r="J119" s="12">
        <v>11.97</v>
      </c>
      <c r="K119" s="44" t="s">
        <v>732</v>
      </c>
      <c r="L119" s="9" t="str">
        <f t="shared" si="15"/>
        <v>Yes</v>
      </c>
    </row>
    <row r="120" spans="1:12" ht="25.5" x14ac:dyDescent="0.2">
      <c r="A120" s="45" t="s">
        <v>641</v>
      </c>
      <c r="B120" s="34" t="s">
        <v>217</v>
      </c>
      <c r="C120" s="46">
        <v>16476586</v>
      </c>
      <c r="D120" s="43" t="str">
        <f t="shared" si="11"/>
        <v>N/A</v>
      </c>
      <c r="E120" s="46">
        <v>15896255</v>
      </c>
      <c r="F120" s="43" t="str">
        <f t="shared" si="12"/>
        <v>N/A</v>
      </c>
      <c r="G120" s="46">
        <v>16702962</v>
      </c>
      <c r="H120" s="43" t="str">
        <f t="shared" si="13"/>
        <v>N/A</v>
      </c>
      <c r="I120" s="12">
        <v>-3.52</v>
      </c>
      <c r="J120" s="12">
        <v>5.0750000000000002</v>
      </c>
      <c r="K120" s="44" t="s">
        <v>732</v>
      </c>
      <c r="L120" s="9" t="str">
        <f t="shared" ref="L120:L131" si="16">IF(J120="Div by 0", "N/A", IF(K120="N/A","N/A", IF(J120&gt;VALUE(MID(K120,1,2)), "No", IF(J120&lt;-1*VALUE(MID(K120,1,2)), "No", "Yes"))))</f>
        <v>Yes</v>
      </c>
    </row>
    <row r="121" spans="1:12" ht="25.5" x14ac:dyDescent="0.2">
      <c r="A121" s="45" t="s">
        <v>642</v>
      </c>
      <c r="B121" s="34" t="s">
        <v>217</v>
      </c>
      <c r="C121" s="35">
        <v>68347</v>
      </c>
      <c r="D121" s="43" t="str">
        <f t="shared" si="11"/>
        <v>N/A</v>
      </c>
      <c r="E121" s="35">
        <v>69081</v>
      </c>
      <c r="F121" s="43" t="str">
        <f t="shared" si="12"/>
        <v>N/A</v>
      </c>
      <c r="G121" s="35">
        <v>65476</v>
      </c>
      <c r="H121" s="43" t="str">
        <f t="shared" si="13"/>
        <v>N/A</v>
      </c>
      <c r="I121" s="12">
        <v>1.0740000000000001</v>
      </c>
      <c r="J121" s="12">
        <v>-5.22</v>
      </c>
      <c r="K121" s="44" t="s">
        <v>732</v>
      </c>
      <c r="L121" s="9" t="str">
        <f t="shared" si="16"/>
        <v>Yes</v>
      </c>
    </row>
    <row r="122" spans="1:12" ht="25.5" x14ac:dyDescent="0.2">
      <c r="A122" s="45" t="s">
        <v>1463</v>
      </c>
      <c r="B122" s="34" t="s">
        <v>217</v>
      </c>
      <c r="C122" s="46">
        <v>241.07255622</v>
      </c>
      <c r="D122" s="43" t="str">
        <f t="shared" si="11"/>
        <v>N/A</v>
      </c>
      <c r="E122" s="46">
        <v>230.11037766999999</v>
      </c>
      <c r="F122" s="43" t="str">
        <f t="shared" si="12"/>
        <v>N/A</v>
      </c>
      <c r="G122" s="46">
        <v>255.10052537999999</v>
      </c>
      <c r="H122" s="43" t="str">
        <f t="shared" si="13"/>
        <v>N/A</v>
      </c>
      <c r="I122" s="12">
        <v>-4.55</v>
      </c>
      <c r="J122" s="12">
        <v>10.86</v>
      </c>
      <c r="K122" s="44" t="s">
        <v>732</v>
      </c>
      <c r="L122" s="9" t="str">
        <f t="shared" si="16"/>
        <v>Yes</v>
      </c>
    </row>
    <row r="123" spans="1:12" ht="25.5" x14ac:dyDescent="0.2">
      <c r="A123" s="45" t="s">
        <v>643</v>
      </c>
      <c r="B123" s="34" t="s">
        <v>217</v>
      </c>
      <c r="C123" s="46">
        <v>66492908</v>
      </c>
      <c r="D123" s="43" t="str">
        <f t="shared" ref="D123:D131" si="17">IF($B123="N/A","N/A",IF(C123&gt;10,"No",IF(C123&lt;-10,"No","Yes")))</f>
        <v>N/A</v>
      </c>
      <c r="E123" s="46">
        <v>91767421</v>
      </c>
      <c r="F123" s="43" t="str">
        <f t="shared" ref="F123:F131" si="18">IF($B123="N/A","N/A",IF(E123&gt;10,"No",IF(E123&lt;-10,"No","Yes")))</f>
        <v>N/A</v>
      </c>
      <c r="G123" s="46">
        <v>96532471</v>
      </c>
      <c r="H123" s="43" t="str">
        <f t="shared" ref="H123:H131" si="19">IF($B123="N/A","N/A",IF(G123&gt;10,"No",IF(G123&lt;-10,"No","Yes")))</f>
        <v>N/A</v>
      </c>
      <c r="I123" s="12">
        <v>38.01</v>
      </c>
      <c r="J123" s="12">
        <v>5.1929999999999996</v>
      </c>
      <c r="K123" s="44" t="s">
        <v>732</v>
      </c>
      <c r="L123" s="9" t="str">
        <f t="shared" si="16"/>
        <v>Yes</v>
      </c>
    </row>
    <row r="124" spans="1:12" x14ac:dyDescent="0.2">
      <c r="A124" s="45" t="s">
        <v>644</v>
      </c>
      <c r="B124" s="34" t="s">
        <v>217</v>
      </c>
      <c r="C124" s="35">
        <v>1866</v>
      </c>
      <c r="D124" s="43" t="str">
        <f t="shared" si="17"/>
        <v>N/A</v>
      </c>
      <c r="E124" s="35">
        <v>2050</v>
      </c>
      <c r="F124" s="43" t="str">
        <f t="shared" si="18"/>
        <v>N/A</v>
      </c>
      <c r="G124" s="35">
        <v>2173</v>
      </c>
      <c r="H124" s="43" t="str">
        <f t="shared" si="19"/>
        <v>N/A</v>
      </c>
      <c r="I124" s="12">
        <v>9.8610000000000007</v>
      </c>
      <c r="J124" s="12">
        <v>6</v>
      </c>
      <c r="K124" s="44" t="s">
        <v>732</v>
      </c>
      <c r="L124" s="9" t="str">
        <f t="shared" si="16"/>
        <v>Yes</v>
      </c>
    </row>
    <row r="125" spans="1:12" ht="25.5" x14ac:dyDescent="0.2">
      <c r="A125" s="45" t="s">
        <v>1464</v>
      </c>
      <c r="B125" s="34" t="s">
        <v>217</v>
      </c>
      <c r="C125" s="46">
        <v>35633.927116999999</v>
      </c>
      <c r="D125" s="43" t="str">
        <f t="shared" si="17"/>
        <v>N/A</v>
      </c>
      <c r="E125" s="46">
        <v>44764.595609999997</v>
      </c>
      <c r="F125" s="43" t="str">
        <f t="shared" si="18"/>
        <v>N/A</v>
      </c>
      <c r="G125" s="46">
        <v>44423.594570000001</v>
      </c>
      <c r="H125" s="43" t="str">
        <f t="shared" si="19"/>
        <v>N/A</v>
      </c>
      <c r="I125" s="12">
        <v>25.62</v>
      </c>
      <c r="J125" s="12">
        <v>-0.76200000000000001</v>
      </c>
      <c r="K125" s="44" t="s">
        <v>732</v>
      </c>
      <c r="L125" s="9" t="str">
        <f t="shared" si="16"/>
        <v>Yes</v>
      </c>
    </row>
    <row r="126" spans="1:12" ht="25.5" x14ac:dyDescent="0.2">
      <c r="A126" s="45" t="s">
        <v>645</v>
      </c>
      <c r="B126" s="34" t="s">
        <v>217</v>
      </c>
      <c r="C126" s="46">
        <v>14512046</v>
      </c>
      <c r="D126" s="43" t="str">
        <f t="shared" si="17"/>
        <v>N/A</v>
      </c>
      <c r="E126" s="46">
        <v>16914756</v>
      </c>
      <c r="F126" s="43" t="str">
        <f t="shared" si="18"/>
        <v>N/A</v>
      </c>
      <c r="G126" s="46">
        <v>21210029</v>
      </c>
      <c r="H126" s="43" t="str">
        <f t="shared" si="19"/>
        <v>N/A</v>
      </c>
      <c r="I126" s="12">
        <v>16.559999999999999</v>
      </c>
      <c r="J126" s="12">
        <v>25.39</v>
      </c>
      <c r="K126" s="44" t="s">
        <v>732</v>
      </c>
      <c r="L126" s="9" t="str">
        <f t="shared" si="16"/>
        <v>Yes</v>
      </c>
    </row>
    <row r="127" spans="1:12" x14ac:dyDescent="0.2">
      <c r="A127" s="45" t="s">
        <v>646</v>
      </c>
      <c r="B127" s="34" t="s">
        <v>217</v>
      </c>
      <c r="C127" s="35">
        <v>26706</v>
      </c>
      <c r="D127" s="43" t="str">
        <f t="shared" si="17"/>
        <v>N/A</v>
      </c>
      <c r="E127" s="35">
        <v>22616</v>
      </c>
      <c r="F127" s="43" t="str">
        <f t="shared" si="18"/>
        <v>N/A</v>
      </c>
      <c r="G127" s="35">
        <v>17134</v>
      </c>
      <c r="H127" s="43" t="str">
        <f t="shared" si="19"/>
        <v>N/A</v>
      </c>
      <c r="I127" s="12">
        <v>-15.3</v>
      </c>
      <c r="J127" s="12">
        <v>-24.2</v>
      </c>
      <c r="K127" s="44" t="s">
        <v>732</v>
      </c>
      <c r="L127" s="9" t="str">
        <f t="shared" si="16"/>
        <v>Yes</v>
      </c>
    </row>
    <row r="128" spans="1:12" ht="25.5" x14ac:dyDescent="0.2">
      <c r="A128" s="45" t="s">
        <v>1465</v>
      </c>
      <c r="B128" s="34" t="s">
        <v>217</v>
      </c>
      <c r="C128" s="46">
        <v>543.40020969</v>
      </c>
      <c r="D128" s="43" t="str">
        <f t="shared" si="17"/>
        <v>N/A</v>
      </c>
      <c r="E128" s="46">
        <v>747.91103642999997</v>
      </c>
      <c r="F128" s="43" t="str">
        <f t="shared" si="18"/>
        <v>N/A</v>
      </c>
      <c r="G128" s="46">
        <v>1237.8912688</v>
      </c>
      <c r="H128" s="43" t="str">
        <f t="shared" si="19"/>
        <v>N/A</v>
      </c>
      <c r="I128" s="12">
        <v>37.64</v>
      </c>
      <c r="J128" s="12">
        <v>65.510000000000005</v>
      </c>
      <c r="K128" s="44" t="s">
        <v>732</v>
      </c>
      <c r="L128" s="9" t="str">
        <f t="shared" si="16"/>
        <v>No</v>
      </c>
    </row>
    <row r="129" spans="1:12" ht="25.5" x14ac:dyDescent="0.2">
      <c r="A129" s="45" t="s">
        <v>647</v>
      </c>
      <c r="B129" s="34" t="s">
        <v>217</v>
      </c>
      <c r="C129" s="46">
        <v>9210275</v>
      </c>
      <c r="D129" s="43" t="str">
        <f t="shared" si="17"/>
        <v>N/A</v>
      </c>
      <c r="E129" s="46">
        <v>10828830</v>
      </c>
      <c r="F129" s="43" t="str">
        <f t="shared" si="18"/>
        <v>N/A</v>
      </c>
      <c r="G129" s="46">
        <v>12467665</v>
      </c>
      <c r="H129" s="43" t="str">
        <f t="shared" si="19"/>
        <v>N/A</v>
      </c>
      <c r="I129" s="12">
        <v>17.57</v>
      </c>
      <c r="J129" s="12">
        <v>15.13</v>
      </c>
      <c r="K129" s="44" t="s">
        <v>732</v>
      </c>
      <c r="L129" s="9" t="str">
        <f t="shared" si="16"/>
        <v>Yes</v>
      </c>
    </row>
    <row r="130" spans="1:12" x14ac:dyDescent="0.2">
      <c r="A130" s="45" t="s">
        <v>648</v>
      </c>
      <c r="B130" s="34" t="s">
        <v>217</v>
      </c>
      <c r="C130" s="35">
        <v>1503</v>
      </c>
      <c r="D130" s="43" t="str">
        <f t="shared" si="17"/>
        <v>N/A</v>
      </c>
      <c r="E130" s="35">
        <v>1783</v>
      </c>
      <c r="F130" s="43" t="str">
        <f t="shared" si="18"/>
        <v>N/A</v>
      </c>
      <c r="G130" s="35">
        <v>1988</v>
      </c>
      <c r="H130" s="43" t="str">
        <f t="shared" si="19"/>
        <v>N/A</v>
      </c>
      <c r="I130" s="12">
        <v>18.63</v>
      </c>
      <c r="J130" s="12">
        <v>11.5</v>
      </c>
      <c r="K130" s="44" t="s">
        <v>732</v>
      </c>
      <c r="L130" s="9" t="str">
        <f t="shared" si="16"/>
        <v>Yes</v>
      </c>
    </row>
    <row r="131" spans="1:12" ht="25.5" x14ac:dyDescent="0.2">
      <c r="A131" s="45" t="s">
        <v>1466</v>
      </c>
      <c r="B131" s="34" t="s">
        <v>217</v>
      </c>
      <c r="C131" s="46">
        <v>6127.9274783999999</v>
      </c>
      <c r="D131" s="43" t="str">
        <f t="shared" si="17"/>
        <v>N/A</v>
      </c>
      <c r="E131" s="46">
        <v>6073.3763319999998</v>
      </c>
      <c r="F131" s="43" t="str">
        <f t="shared" si="18"/>
        <v>N/A</v>
      </c>
      <c r="G131" s="46">
        <v>6271.4612675999997</v>
      </c>
      <c r="H131" s="43" t="str">
        <f t="shared" si="19"/>
        <v>N/A</v>
      </c>
      <c r="I131" s="12">
        <v>-0.89</v>
      </c>
      <c r="J131" s="12">
        <v>3.262</v>
      </c>
      <c r="K131" s="44" t="s">
        <v>732</v>
      </c>
      <c r="L131" s="9" t="str">
        <f t="shared" si="16"/>
        <v>Yes</v>
      </c>
    </row>
    <row r="132" spans="1:12" x14ac:dyDescent="0.2">
      <c r="A132" s="45" t="s">
        <v>1467</v>
      </c>
      <c r="B132" s="34" t="s">
        <v>217</v>
      </c>
      <c r="C132" s="46">
        <v>502.38358903</v>
      </c>
      <c r="D132" s="43" t="str">
        <f t="shared" ref="D132:D143" si="20">IF($B132="N/A","N/A",IF(C132&gt;10,"No",IF(C132&lt;-10,"No","Yes")))</f>
        <v>N/A</v>
      </c>
      <c r="E132" s="46">
        <v>490.43246062999998</v>
      </c>
      <c r="F132" s="43" t="str">
        <f t="shared" ref="F132:F143" si="21">IF($B132="N/A","N/A",IF(E132&gt;10,"No",IF(E132&lt;-10,"No","Yes")))</f>
        <v>N/A</v>
      </c>
      <c r="G132" s="46">
        <v>467.44120368</v>
      </c>
      <c r="H132" s="43" t="str">
        <f t="shared" ref="H132:H143" si="22">IF($B132="N/A","N/A",IF(G132&gt;10,"No",IF(G132&lt;-10,"No","Yes")))</f>
        <v>N/A</v>
      </c>
      <c r="I132" s="12">
        <v>-2.38</v>
      </c>
      <c r="J132" s="12">
        <v>-4.6900000000000004</v>
      </c>
      <c r="K132" s="44" t="s">
        <v>732</v>
      </c>
      <c r="L132" s="9" t="str">
        <f t="shared" ref="L132:L143" si="23">IF(J132="Div by 0", "N/A", IF(K132="N/A","N/A", IF(J132&gt;VALUE(MID(K132,1,2)), "No", IF(J132&lt;-1*VALUE(MID(K132,1,2)), "No", "Yes"))))</f>
        <v>Yes</v>
      </c>
    </row>
    <row r="133" spans="1:12" x14ac:dyDescent="0.2">
      <c r="A133" s="45" t="s">
        <v>1468</v>
      </c>
      <c r="B133" s="34" t="s">
        <v>217</v>
      </c>
      <c r="C133" s="46">
        <v>335.88247021000001</v>
      </c>
      <c r="D133" s="43" t="str">
        <f t="shared" si="20"/>
        <v>N/A</v>
      </c>
      <c r="E133" s="46">
        <v>288.04815553999998</v>
      </c>
      <c r="F133" s="43" t="str">
        <f t="shared" si="21"/>
        <v>N/A</v>
      </c>
      <c r="G133" s="46">
        <v>290.50740701000001</v>
      </c>
      <c r="H133" s="43" t="str">
        <f t="shared" si="22"/>
        <v>N/A</v>
      </c>
      <c r="I133" s="12">
        <v>-14.2</v>
      </c>
      <c r="J133" s="12">
        <v>0.8538</v>
      </c>
      <c r="K133" s="44" t="s">
        <v>732</v>
      </c>
      <c r="L133" s="9" t="str">
        <f t="shared" si="23"/>
        <v>Yes</v>
      </c>
    </row>
    <row r="134" spans="1:12" x14ac:dyDescent="0.2">
      <c r="A134" s="45" t="s">
        <v>1469</v>
      </c>
      <c r="B134" s="34" t="s">
        <v>217</v>
      </c>
      <c r="C134" s="46">
        <v>625.91210845000001</v>
      </c>
      <c r="D134" s="43" t="str">
        <f t="shared" si="20"/>
        <v>N/A</v>
      </c>
      <c r="E134" s="46">
        <v>637.52126399999997</v>
      </c>
      <c r="F134" s="43" t="str">
        <f t="shared" si="21"/>
        <v>N/A</v>
      </c>
      <c r="G134" s="46">
        <v>594.19670450000001</v>
      </c>
      <c r="H134" s="43" t="str">
        <f t="shared" si="22"/>
        <v>N/A</v>
      </c>
      <c r="I134" s="12">
        <v>1.855</v>
      </c>
      <c r="J134" s="12">
        <v>-6.8</v>
      </c>
      <c r="K134" s="44" t="s">
        <v>732</v>
      </c>
      <c r="L134" s="9" t="str">
        <f t="shared" si="23"/>
        <v>Yes</v>
      </c>
    </row>
    <row r="135" spans="1:12" x14ac:dyDescent="0.2">
      <c r="A135" s="45" t="s">
        <v>1470</v>
      </c>
      <c r="B135" s="34" t="s">
        <v>217</v>
      </c>
      <c r="C135" s="46">
        <v>6413.5100387000002</v>
      </c>
      <c r="D135" s="43" t="str">
        <f t="shared" si="20"/>
        <v>N/A</v>
      </c>
      <c r="E135" s="46">
        <v>6168.5778295</v>
      </c>
      <c r="F135" s="43" t="str">
        <f t="shared" si="21"/>
        <v>N/A</v>
      </c>
      <c r="G135" s="46">
        <v>6299.5237004000001</v>
      </c>
      <c r="H135" s="43" t="str">
        <f t="shared" si="22"/>
        <v>N/A</v>
      </c>
      <c r="I135" s="12">
        <v>-3.82</v>
      </c>
      <c r="J135" s="12">
        <v>2.1230000000000002</v>
      </c>
      <c r="K135" s="44" t="s">
        <v>732</v>
      </c>
      <c r="L135" s="9" t="str">
        <f t="shared" si="23"/>
        <v>Yes</v>
      </c>
    </row>
    <row r="136" spans="1:12" x14ac:dyDescent="0.2">
      <c r="A136" s="45" t="s">
        <v>1471</v>
      </c>
      <c r="B136" s="34" t="s">
        <v>217</v>
      </c>
      <c r="C136" s="46">
        <v>11981.214135</v>
      </c>
      <c r="D136" s="43" t="str">
        <f t="shared" si="20"/>
        <v>N/A</v>
      </c>
      <c r="E136" s="46">
        <v>11661.103842</v>
      </c>
      <c r="F136" s="43" t="str">
        <f t="shared" si="21"/>
        <v>N/A</v>
      </c>
      <c r="G136" s="46">
        <v>12070.942397000001</v>
      </c>
      <c r="H136" s="43" t="str">
        <f t="shared" si="22"/>
        <v>N/A</v>
      </c>
      <c r="I136" s="12">
        <v>-2.67</v>
      </c>
      <c r="J136" s="12">
        <v>3.5150000000000001</v>
      </c>
      <c r="K136" s="44" t="s">
        <v>732</v>
      </c>
      <c r="L136" s="9" t="str">
        <f t="shared" si="23"/>
        <v>Yes</v>
      </c>
    </row>
    <row r="137" spans="1:12" x14ac:dyDescent="0.2">
      <c r="A137" s="45" t="s">
        <v>1472</v>
      </c>
      <c r="B137" s="34" t="s">
        <v>217</v>
      </c>
      <c r="C137" s="46">
        <v>2333.7212546999999</v>
      </c>
      <c r="D137" s="43" t="str">
        <f t="shared" si="20"/>
        <v>N/A</v>
      </c>
      <c r="E137" s="46">
        <v>2215.8543728</v>
      </c>
      <c r="F137" s="43" t="str">
        <f t="shared" si="21"/>
        <v>N/A</v>
      </c>
      <c r="G137" s="46">
        <v>2211.0905183999998</v>
      </c>
      <c r="H137" s="43" t="str">
        <f t="shared" si="22"/>
        <v>N/A</v>
      </c>
      <c r="I137" s="12">
        <v>-5.05</v>
      </c>
      <c r="J137" s="12">
        <v>-0.215</v>
      </c>
      <c r="K137" s="44" t="s">
        <v>732</v>
      </c>
      <c r="L137" s="9" t="str">
        <f t="shared" si="23"/>
        <v>Yes</v>
      </c>
    </row>
    <row r="138" spans="1:12" x14ac:dyDescent="0.2">
      <c r="A138" s="45" t="s">
        <v>1473</v>
      </c>
      <c r="B138" s="34" t="s">
        <v>217</v>
      </c>
      <c r="C138" s="46">
        <v>156.19459696000001</v>
      </c>
      <c r="D138" s="43" t="str">
        <f t="shared" si="20"/>
        <v>N/A</v>
      </c>
      <c r="E138" s="46">
        <v>182.58457428</v>
      </c>
      <c r="F138" s="43" t="str">
        <f t="shared" si="21"/>
        <v>N/A</v>
      </c>
      <c r="G138" s="46">
        <v>210.99410243</v>
      </c>
      <c r="H138" s="43" t="str">
        <f t="shared" si="22"/>
        <v>N/A</v>
      </c>
      <c r="I138" s="12">
        <v>16.899999999999999</v>
      </c>
      <c r="J138" s="12">
        <v>15.56</v>
      </c>
      <c r="K138" s="44" t="s">
        <v>732</v>
      </c>
      <c r="L138" s="9" t="str">
        <f t="shared" si="23"/>
        <v>Yes</v>
      </c>
    </row>
    <row r="139" spans="1:12" x14ac:dyDescent="0.2">
      <c r="A139" s="45" t="s">
        <v>1474</v>
      </c>
      <c r="B139" s="34" t="s">
        <v>217</v>
      </c>
      <c r="C139" s="46">
        <v>57.139623772999997</v>
      </c>
      <c r="D139" s="43" t="str">
        <f t="shared" si="20"/>
        <v>N/A</v>
      </c>
      <c r="E139" s="46">
        <v>72.286712972000004</v>
      </c>
      <c r="F139" s="43" t="str">
        <f t="shared" si="21"/>
        <v>N/A</v>
      </c>
      <c r="G139" s="46">
        <v>89.636305742000005</v>
      </c>
      <c r="H139" s="43" t="str">
        <f t="shared" si="22"/>
        <v>N/A</v>
      </c>
      <c r="I139" s="12">
        <v>26.51</v>
      </c>
      <c r="J139" s="12">
        <v>24</v>
      </c>
      <c r="K139" s="44" t="s">
        <v>732</v>
      </c>
      <c r="L139" s="9" t="str">
        <f t="shared" si="23"/>
        <v>Yes</v>
      </c>
    </row>
    <row r="140" spans="1:12" x14ac:dyDescent="0.2">
      <c r="A140" s="45" t="s">
        <v>1475</v>
      </c>
      <c r="B140" s="34" t="s">
        <v>217</v>
      </c>
      <c r="C140" s="46">
        <v>229.40241705</v>
      </c>
      <c r="D140" s="43" t="str">
        <f t="shared" si="20"/>
        <v>N/A</v>
      </c>
      <c r="E140" s="46">
        <v>262.42079364</v>
      </c>
      <c r="F140" s="43" t="str">
        <f t="shared" si="21"/>
        <v>N/A</v>
      </c>
      <c r="G140" s="46">
        <v>297.79416051999999</v>
      </c>
      <c r="H140" s="43" t="str">
        <f t="shared" si="22"/>
        <v>N/A</v>
      </c>
      <c r="I140" s="12">
        <v>14.39</v>
      </c>
      <c r="J140" s="12">
        <v>13.48</v>
      </c>
      <c r="K140" s="44" t="s">
        <v>732</v>
      </c>
      <c r="L140" s="9" t="str">
        <f t="shared" si="23"/>
        <v>Yes</v>
      </c>
    </row>
    <row r="141" spans="1:12" x14ac:dyDescent="0.2">
      <c r="A141" s="45" t="s">
        <v>1476</v>
      </c>
      <c r="B141" s="34" t="s">
        <v>217</v>
      </c>
      <c r="C141" s="46">
        <v>3529.5119048000001</v>
      </c>
      <c r="D141" s="43" t="str">
        <f t="shared" si="20"/>
        <v>N/A</v>
      </c>
      <c r="E141" s="46">
        <v>3683.0149040000001</v>
      </c>
      <c r="F141" s="43" t="str">
        <f t="shared" si="21"/>
        <v>N/A</v>
      </c>
      <c r="G141" s="46">
        <v>3992.9735836999998</v>
      </c>
      <c r="H141" s="43" t="str">
        <f t="shared" si="22"/>
        <v>N/A</v>
      </c>
      <c r="I141" s="12">
        <v>4.3490000000000002</v>
      </c>
      <c r="J141" s="12">
        <v>8.4160000000000004</v>
      </c>
      <c r="K141" s="44" t="s">
        <v>732</v>
      </c>
      <c r="L141" s="9" t="str">
        <f t="shared" si="23"/>
        <v>Yes</v>
      </c>
    </row>
    <row r="142" spans="1:12" x14ac:dyDescent="0.2">
      <c r="A142" s="45" t="s">
        <v>1477</v>
      </c>
      <c r="B142" s="34" t="s">
        <v>217</v>
      </c>
      <c r="C142" s="46">
        <v>2489.2240126000002</v>
      </c>
      <c r="D142" s="43" t="str">
        <f t="shared" si="20"/>
        <v>N/A</v>
      </c>
      <c r="E142" s="46">
        <v>2556.5285257999999</v>
      </c>
      <c r="F142" s="43" t="str">
        <f t="shared" si="21"/>
        <v>N/A</v>
      </c>
      <c r="G142" s="46">
        <v>2765.0391048000001</v>
      </c>
      <c r="H142" s="43" t="str">
        <f t="shared" si="22"/>
        <v>N/A</v>
      </c>
      <c r="I142" s="12">
        <v>2.7040000000000002</v>
      </c>
      <c r="J142" s="12">
        <v>8.1560000000000006</v>
      </c>
      <c r="K142" s="44" t="s">
        <v>732</v>
      </c>
      <c r="L142" s="9" t="str">
        <f t="shared" si="23"/>
        <v>Yes</v>
      </c>
    </row>
    <row r="143" spans="1:12" x14ac:dyDescent="0.2">
      <c r="A143" s="45" t="s">
        <v>1478</v>
      </c>
      <c r="B143" s="34" t="s">
        <v>217</v>
      </c>
      <c r="C143" s="46">
        <v>4307.4446656</v>
      </c>
      <c r="D143" s="43" t="str">
        <f t="shared" si="20"/>
        <v>N/A</v>
      </c>
      <c r="E143" s="46">
        <v>4511.3689126999998</v>
      </c>
      <c r="F143" s="43" t="str">
        <f t="shared" si="21"/>
        <v>N/A</v>
      </c>
      <c r="G143" s="46">
        <v>4879.3069397999998</v>
      </c>
      <c r="H143" s="43" t="str">
        <f t="shared" si="22"/>
        <v>N/A</v>
      </c>
      <c r="I143" s="12">
        <v>4.734</v>
      </c>
      <c r="J143" s="12">
        <v>8.1560000000000006</v>
      </c>
      <c r="K143" s="44" t="s">
        <v>732</v>
      </c>
      <c r="L143" s="9" t="str">
        <f t="shared" si="23"/>
        <v>Yes</v>
      </c>
    </row>
    <row r="144" spans="1:12" x14ac:dyDescent="0.2">
      <c r="A144" s="45" t="s">
        <v>89</v>
      </c>
      <c r="B144" s="34" t="s">
        <v>217</v>
      </c>
      <c r="C144" s="8">
        <v>17.084441510000001</v>
      </c>
      <c r="D144" s="43" t="str">
        <f t="shared" ref="D144:D161" si="24">IF($B144="N/A","N/A",IF(C144&gt;10,"No",IF(C144&lt;-10,"No","Yes")))</f>
        <v>N/A</v>
      </c>
      <c r="E144" s="8">
        <v>15.376056824999999</v>
      </c>
      <c r="F144" s="43" t="str">
        <f t="shared" ref="F144:F161" si="25">IF($B144="N/A","N/A",IF(E144&gt;10,"No",IF(E144&lt;-10,"No","Yes")))</f>
        <v>N/A</v>
      </c>
      <c r="G144" s="8">
        <v>14.074862002</v>
      </c>
      <c r="H144" s="43" t="str">
        <f t="shared" ref="H144:H161" si="26">IF($B144="N/A","N/A",IF(G144&gt;10,"No",IF(G144&lt;-10,"No","Yes")))</f>
        <v>N/A</v>
      </c>
      <c r="I144" s="12">
        <v>-10</v>
      </c>
      <c r="J144" s="12">
        <v>-8.4600000000000009</v>
      </c>
      <c r="K144" s="44" t="s">
        <v>732</v>
      </c>
      <c r="L144" s="9" t="str">
        <f t="shared" ref="L144:L161" si="27">IF(J144="Div by 0", "N/A", IF(K144="N/A","N/A", IF(J144&gt;VALUE(MID(K144,1,2)), "No", IF(J144&lt;-1*VALUE(MID(K144,1,2)), "No", "Yes"))))</f>
        <v>Yes</v>
      </c>
    </row>
    <row r="145" spans="1:12" x14ac:dyDescent="0.2">
      <c r="A145" s="45" t="s">
        <v>477</v>
      </c>
      <c r="B145" s="34" t="s">
        <v>217</v>
      </c>
      <c r="C145" s="8">
        <v>17.909015963000002</v>
      </c>
      <c r="D145" s="43" t="str">
        <f t="shared" si="24"/>
        <v>N/A</v>
      </c>
      <c r="E145" s="8">
        <v>16.047345445000001</v>
      </c>
      <c r="F145" s="43" t="str">
        <f t="shared" si="25"/>
        <v>N/A</v>
      </c>
      <c r="G145" s="8">
        <v>14.386438416000001</v>
      </c>
      <c r="H145" s="43" t="str">
        <f t="shared" si="26"/>
        <v>N/A</v>
      </c>
      <c r="I145" s="12">
        <v>-10.4</v>
      </c>
      <c r="J145" s="12">
        <v>-10.4</v>
      </c>
      <c r="K145" s="44" t="s">
        <v>732</v>
      </c>
      <c r="L145" s="9" t="str">
        <f t="shared" si="27"/>
        <v>Yes</v>
      </c>
    </row>
    <row r="146" spans="1:12" x14ac:dyDescent="0.2">
      <c r="A146" s="45" t="s">
        <v>478</v>
      </c>
      <c r="B146" s="34" t="s">
        <v>217</v>
      </c>
      <c r="C146" s="8">
        <v>16.462666269</v>
      </c>
      <c r="D146" s="43" t="str">
        <f t="shared" si="24"/>
        <v>N/A</v>
      </c>
      <c r="E146" s="8">
        <v>14.860358256</v>
      </c>
      <c r="F146" s="43" t="str">
        <f t="shared" si="25"/>
        <v>N/A</v>
      </c>
      <c r="G146" s="8">
        <v>13.848246969</v>
      </c>
      <c r="H146" s="43" t="str">
        <f t="shared" si="26"/>
        <v>N/A</v>
      </c>
      <c r="I146" s="12">
        <v>-9.73</v>
      </c>
      <c r="J146" s="12">
        <v>-6.81</v>
      </c>
      <c r="K146" s="44" t="s">
        <v>732</v>
      </c>
      <c r="L146" s="9" t="str">
        <f t="shared" si="27"/>
        <v>Yes</v>
      </c>
    </row>
    <row r="147" spans="1:12" x14ac:dyDescent="0.2">
      <c r="A147" s="45" t="s">
        <v>1479</v>
      </c>
      <c r="B147" s="34" t="s">
        <v>217</v>
      </c>
      <c r="C147" s="8">
        <v>21.300486856999999</v>
      </c>
      <c r="D147" s="43" t="str">
        <f t="shared" si="24"/>
        <v>N/A</v>
      </c>
      <c r="E147" s="8">
        <v>20.839174025999998</v>
      </c>
      <c r="F147" s="43" t="str">
        <f t="shared" si="25"/>
        <v>N/A</v>
      </c>
      <c r="G147" s="8">
        <v>20.569741752999999</v>
      </c>
      <c r="H147" s="43" t="str">
        <f t="shared" si="26"/>
        <v>N/A</v>
      </c>
      <c r="I147" s="12">
        <v>-2.17</v>
      </c>
      <c r="J147" s="12">
        <v>-1.29</v>
      </c>
      <c r="K147" s="44" t="s">
        <v>732</v>
      </c>
      <c r="L147" s="9" t="str">
        <f t="shared" si="27"/>
        <v>Yes</v>
      </c>
    </row>
    <row r="148" spans="1:12" x14ac:dyDescent="0.2">
      <c r="A148" s="45" t="s">
        <v>1480</v>
      </c>
      <c r="B148" s="34" t="s">
        <v>217</v>
      </c>
      <c r="C148" s="8">
        <v>41.849658996999999</v>
      </c>
      <c r="D148" s="43" t="str">
        <f t="shared" si="24"/>
        <v>N/A</v>
      </c>
      <c r="E148" s="8">
        <v>41.181235842</v>
      </c>
      <c r="F148" s="43" t="str">
        <f t="shared" si="25"/>
        <v>N/A</v>
      </c>
      <c r="G148" s="8">
        <v>41.010750406</v>
      </c>
      <c r="H148" s="43" t="str">
        <f t="shared" si="26"/>
        <v>N/A</v>
      </c>
      <c r="I148" s="12">
        <v>-1.6</v>
      </c>
      <c r="J148" s="12">
        <v>-0.41399999999999998</v>
      </c>
      <c r="K148" s="44" t="s">
        <v>732</v>
      </c>
      <c r="L148" s="9" t="str">
        <f t="shared" si="27"/>
        <v>Yes</v>
      </c>
    </row>
    <row r="149" spans="1:12" x14ac:dyDescent="0.2">
      <c r="A149" s="45" t="s">
        <v>1481</v>
      </c>
      <c r="B149" s="34" t="s">
        <v>217</v>
      </c>
      <c r="C149" s="8">
        <v>6.2327926494000003</v>
      </c>
      <c r="D149" s="43" t="str">
        <f t="shared" si="24"/>
        <v>N/A</v>
      </c>
      <c r="E149" s="8">
        <v>6.1907296566000003</v>
      </c>
      <c r="F149" s="43" t="str">
        <f t="shared" si="25"/>
        <v>N/A</v>
      </c>
      <c r="G149" s="8">
        <v>6.0835105981000002</v>
      </c>
      <c r="H149" s="43" t="str">
        <f t="shared" si="26"/>
        <v>N/A</v>
      </c>
      <c r="I149" s="12">
        <v>-0.67500000000000004</v>
      </c>
      <c r="J149" s="12">
        <v>-1.73</v>
      </c>
      <c r="K149" s="44" t="s">
        <v>732</v>
      </c>
      <c r="L149" s="9" t="str">
        <f t="shared" si="27"/>
        <v>Yes</v>
      </c>
    </row>
    <row r="150" spans="1:12" x14ac:dyDescent="0.2">
      <c r="A150" s="45" t="s">
        <v>90</v>
      </c>
      <c r="B150" s="34" t="s">
        <v>217</v>
      </c>
      <c r="C150" s="8">
        <v>33.379247307</v>
      </c>
      <c r="D150" s="43" t="str">
        <f t="shared" si="24"/>
        <v>N/A</v>
      </c>
      <c r="E150" s="8">
        <v>33.353238834999999</v>
      </c>
      <c r="F150" s="43" t="str">
        <f t="shared" si="25"/>
        <v>N/A</v>
      </c>
      <c r="G150" s="8">
        <v>35.963217290999999</v>
      </c>
      <c r="H150" s="43" t="str">
        <f t="shared" si="26"/>
        <v>N/A</v>
      </c>
      <c r="I150" s="12">
        <v>-7.8E-2</v>
      </c>
      <c r="J150" s="12">
        <v>7.8250000000000002</v>
      </c>
      <c r="K150" s="44" t="s">
        <v>732</v>
      </c>
      <c r="L150" s="9" t="str">
        <f t="shared" si="27"/>
        <v>Yes</v>
      </c>
    </row>
    <row r="151" spans="1:12" x14ac:dyDescent="0.2">
      <c r="A151" s="45" t="s">
        <v>479</v>
      </c>
      <c r="B151" s="34" t="s">
        <v>217</v>
      </c>
      <c r="C151" s="8">
        <v>32.307577006999999</v>
      </c>
      <c r="D151" s="43" t="str">
        <f t="shared" si="24"/>
        <v>N/A</v>
      </c>
      <c r="E151" s="8">
        <v>32.399225911000002</v>
      </c>
      <c r="F151" s="43" t="str">
        <f t="shared" si="25"/>
        <v>N/A</v>
      </c>
      <c r="G151" s="8">
        <v>34.616609300999997</v>
      </c>
      <c r="H151" s="43" t="str">
        <f t="shared" si="26"/>
        <v>N/A</v>
      </c>
      <c r="I151" s="12">
        <v>0.28370000000000001</v>
      </c>
      <c r="J151" s="12">
        <v>6.8440000000000003</v>
      </c>
      <c r="K151" s="44" t="s">
        <v>732</v>
      </c>
      <c r="L151" s="9" t="str">
        <f t="shared" si="27"/>
        <v>Yes</v>
      </c>
    </row>
    <row r="152" spans="1:12" x14ac:dyDescent="0.2">
      <c r="A152" s="45" t="s">
        <v>480</v>
      </c>
      <c r="B152" s="34" t="s">
        <v>217</v>
      </c>
      <c r="C152" s="8">
        <v>34.140489379999998</v>
      </c>
      <c r="D152" s="43" t="str">
        <f t="shared" si="24"/>
        <v>N/A</v>
      </c>
      <c r="E152" s="8">
        <v>34.011536331000002</v>
      </c>
      <c r="F152" s="43" t="str">
        <f t="shared" si="25"/>
        <v>N/A</v>
      </c>
      <c r="G152" s="8">
        <v>36.899504379</v>
      </c>
      <c r="H152" s="43" t="str">
        <f t="shared" si="26"/>
        <v>N/A</v>
      </c>
      <c r="I152" s="12">
        <v>-0.378</v>
      </c>
      <c r="J152" s="12">
        <v>8.4909999999999997</v>
      </c>
      <c r="K152" s="44" t="s">
        <v>732</v>
      </c>
      <c r="L152" s="9" t="str">
        <f t="shared" si="27"/>
        <v>Yes</v>
      </c>
    </row>
    <row r="153" spans="1:12" x14ac:dyDescent="0.2">
      <c r="A153" s="45" t="s">
        <v>117</v>
      </c>
      <c r="B153" s="34" t="s">
        <v>217</v>
      </c>
      <c r="C153" s="8">
        <v>85.215277293</v>
      </c>
      <c r="D153" s="43" t="str">
        <f t="shared" si="24"/>
        <v>N/A</v>
      </c>
      <c r="E153" s="8">
        <v>85.011786151999999</v>
      </c>
      <c r="F153" s="43" t="str">
        <f t="shared" si="25"/>
        <v>N/A</v>
      </c>
      <c r="G153" s="8">
        <v>85.272440032999995</v>
      </c>
      <c r="H153" s="43" t="str">
        <f t="shared" si="26"/>
        <v>N/A</v>
      </c>
      <c r="I153" s="12">
        <v>-0.23899999999999999</v>
      </c>
      <c r="J153" s="12">
        <v>0.30659999999999998</v>
      </c>
      <c r="K153" s="44" t="s">
        <v>732</v>
      </c>
      <c r="L153" s="9" t="str">
        <f t="shared" si="27"/>
        <v>Yes</v>
      </c>
    </row>
    <row r="154" spans="1:12" x14ac:dyDescent="0.2">
      <c r="A154" s="45" t="s">
        <v>481</v>
      </c>
      <c r="B154" s="34" t="s">
        <v>217</v>
      </c>
      <c r="C154" s="8">
        <v>81.735741587000007</v>
      </c>
      <c r="D154" s="43" t="str">
        <f t="shared" si="24"/>
        <v>N/A</v>
      </c>
      <c r="E154" s="8">
        <v>81.357356096000004</v>
      </c>
      <c r="F154" s="43" t="str">
        <f t="shared" si="25"/>
        <v>N/A</v>
      </c>
      <c r="G154" s="8">
        <v>80.521902624999996</v>
      </c>
      <c r="H154" s="43" t="str">
        <f t="shared" si="26"/>
        <v>N/A</v>
      </c>
      <c r="I154" s="12">
        <v>-0.46300000000000002</v>
      </c>
      <c r="J154" s="12">
        <v>-1.03</v>
      </c>
      <c r="K154" s="44" t="s">
        <v>732</v>
      </c>
      <c r="L154" s="9" t="str">
        <f t="shared" si="27"/>
        <v>Yes</v>
      </c>
    </row>
    <row r="155" spans="1:12" x14ac:dyDescent="0.2">
      <c r="A155" s="45" t="s">
        <v>482</v>
      </c>
      <c r="B155" s="34" t="s">
        <v>217</v>
      </c>
      <c r="C155" s="8">
        <v>87.817472163999994</v>
      </c>
      <c r="D155" s="43" t="str">
        <f t="shared" si="24"/>
        <v>N/A</v>
      </c>
      <c r="E155" s="8">
        <v>87.690235397999999</v>
      </c>
      <c r="F155" s="43" t="str">
        <f t="shared" si="25"/>
        <v>N/A</v>
      </c>
      <c r="G155" s="8">
        <v>88.684929436000004</v>
      </c>
      <c r="H155" s="43" t="str">
        <f t="shared" si="26"/>
        <v>N/A</v>
      </c>
      <c r="I155" s="12">
        <v>-0.14499999999999999</v>
      </c>
      <c r="J155" s="12">
        <v>1.1339999999999999</v>
      </c>
      <c r="K155" s="44" t="s">
        <v>732</v>
      </c>
      <c r="L155" s="9" t="str">
        <f t="shared" si="27"/>
        <v>Yes</v>
      </c>
    </row>
    <row r="156" spans="1:12" x14ac:dyDescent="0.2">
      <c r="A156" s="45" t="s">
        <v>1482</v>
      </c>
      <c r="B156" s="34" t="s">
        <v>217</v>
      </c>
      <c r="C156" s="35">
        <v>1.4532788407999999</v>
      </c>
      <c r="D156" s="43" t="str">
        <f t="shared" si="24"/>
        <v>N/A</v>
      </c>
      <c r="E156" s="35">
        <v>1.5231184334000001</v>
      </c>
      <c r="F156" s="43" t="str">
        <f t="shared" si="25"/>
        <v>N/A</v>
      </c>
      <c r="G156" s="35">
        <v>1.5838028798999999</v>
      </c>
      <c r="H156" s="43" t="str">
        <f t="shared" si="26"/>
        <v>N/A</v>
      </c>
      <c r="I156" s="12">
        <v>4.806</v>
      </c>
      <c r="J156" s="12">
        <v>3.984</v>
      </c>
      <c r="K156" s="44" t="s">
        <v>732</v>
      </c>
      <c r="L156" s="9" t="str">
        <f t="shared" si="27"/>
        <v>Yes</v>
      </c>
    </row>
    <row r="157" spans="1:12" x14ac:dyDescent="0.2">
      <c r="A157" s="45" t="s">
        <v>1483</v>
      </c>
      <c r="B157" s="34" t="s">
        <v>217</v>
      </c>
      <c r="C157" s="35">
        <v>0.56821225310000001</v>
      </c>
      <c r="D157" s="43" t="str">
        <f t="shared" si="24"/>
        <v>N/A</v>
      </c>
      <c r="E157" s="35">
        <v>0.59231560250000004</v>
      </c>
      <c r="F157" s="43" t="str">
        <f t="shared" si="25"/>
        <v>N/A</v>
      </c>
      <c r="G157" s="35">
        <v>0.65704047219999995</v>
      </c>
      <c r="H157" s="43" t="str">
        <f t="shared" si="26"/>
        <v>N/A</v>
      </c>
      <c r="I157" s="12">
        <v>4.242</v>
      </c>
      <c r="J157" s="12">
        <v>10.93</v>
      </c>
      <c r="K157" s="44" t="s">
        <v>732</v>
      </c>
      <c r="L157" s="9" t="str">
        <f t="shared" si="27"/>
        <v>Yes</v>
      </c>
    </row>
    <row r="158" spans="1:12" x14ac:dyDescent="0.2">
      <c r="A158" s="45" t="s">
        <v>1484</v>
      </c>
      <c r="B158" s="34" t="s">
        <v>217</v>
      </c>
      <c r="C158" s="35">
        <v>2.1648196655</v>
      </c>
      <c r="D158" s="43" t="str">
        <f t="shared" si="24"/>
        <v>N/A</v>
      </c>
      <c r="E158" s="35">
        <v>2.2579678363000002</v>
      </c>
      <c r="F158" s="43" t="str">
        <f t="shared" si="25"/>
        <v>N/A</v>
      </c>
      <c r="G158" s="35">
        <v>2.2732943470000002</v>
      </c>
      <c r="H158" s="43" t="str">
        <f t="shared" si="26"/>
        <v>N/A</v>
      </c>
      <c r="I158" s="12">
        <v>4.3029999999999999</v>
      </c>
      <c r="J158" s="12">
        <v>0.67879999999999996</v>
      </c>
      <c r="K158" s="44" t="s">
        <v>732</v>
      </c>
      <c r="L158" s="9" t="str">
        <f t="shared" si="27"/>
        <v>Yes</v>
      </c>
    </row>
    <row r="159" spans="1:12" x14ac:dyDescent="0.2">
      <c r="A159" s="45" t="s">
        <v>1485</v>
      </c>
      <c r="B159" s="34" t="s">
        <v>217</v>
      </c>
      <c r="C159" s="35">
        <v>252.50889531000001</v>
      </c>
      <c r="D159" s="43" t="str">
        <f t="shared" si="24"/>
        <v>N/A</v>
      </c>
      <c r="E159" s="35">
        <v>248.69160231999999</v>
      </c>
      <c r="F159" s="43" t="str">
        <f t="shared" si="25"/>
        <v>N/A</v>
      </c>
      <c r="G159" s="35">
        <v>250.16893608000001</v>
      </c>
      <c r="H159" s="43" t="str">
        <f t="shared" si="26"/>
        <v>N/A</v>
      </c>
      <c r="I159" s="12">
        <v>-1.51</v>
      </c>
      <c r="J159" s="12">
        <v>0.59399999999999997</v>
      </c>
      <c r="K159" s="44" t="s">
        <v>732</v>
      </c>
      <c r="L159" s="9" t="str">
        <f t="shared" si="27"/>
        <v>Yes</v>
      </c>
    </row>
    <row r="160" spans="1:12" x14ac:dyDescent="0.2">
      <c r="A160" s="45" t="s">
        <v>1486</v>
      </c>
      <c r="B160" s="34" t="s">
        <v>217</v>
      </c>
      <c r="C160" s="35">
        <v>248.98108883</v>
      </c>
      <c r="D160" s="43" t="str">
        <f t="shared" si="24"/>
        <v>N/A</v>
      </c>
      <c r="E160" s="35">
        <v>246.69899093000001</v>
      </c>
      <c r="F160" s="43" t="str">
        <f t="shared" si="25"/>
        <v>N/A</v>
      </c>
      <c r="G160" s="35">
        <v>248.37900690999999</v>
      </c>
      <c r="H160" s="43" t="str">
        <f t="shared" si="26"/>
        <v>N/A</v>
      </c>
      <c r="I160" s="12">
        <v>-0.91700000000000004</v>
      </c>
      <c r="J160" s="12">
        <v>0.68100000000000005</v>
      </c>
      <c r="K160" s="44" t="s">
        <v>732</v>
      </c>
      <c r="L160" s="9" t="str">
        <f t="shared" si="27"/>
        <v>Yes</v>
      </c>
    </row>
    <row r="161" spans="1:12" x14ac:dyDescent="0.2">
      <c r="A161" s="45" t="s">
        <v>1487</v>
      </c>
      <c r="B161" s="34" t="s">
        <v>217</v>
      </c>
      <c r="C161" s="35">
        <v>269.98208267000001</v>
      </c>
      <c r="D161" s="43" t="str">
        <f t="shared" si="24"/>
        <v>N/A</v>
      </c>
      <c r="E161" s="35">
        <v>258.33374276000001</v>
      </c>
      <c r="F161" s="43" t="str">
        <f t="shared" si="25"/>
        <v>N/A</v>
      </c>
      <c r="G161" s="35">
        <v>258.76180333999997</v>
      </c>
      <c r="H161" s="43" t="str">
        <f t="shared" si="26"/>
        <v>N/A</v>
      </c>
      <c r="I161" s="12">
        <v>-4.3099999999999996</v>
      </c>
      <c r="J161" s="12">
        <v>0.16569999999999999</v>
      </c>
      <c r="K161" s="44" t="s">
        <v>732</v>
      </c>
      <c r="L161" s="9" t="str">
        <f t="shared" si="27"/>
        <v>Yes</v>
      </c>
    </row>
    <row r="162" spans="1:12" x14ac:dyDescent="0.2">
      <c r="A162" s="45" t="s">
        <v>1620</v>
      </c>
      <c r="B162" s="34" t="s">
        <v>217</v>
      </c>
      <c r="C162" s="35">
        <v>0</v>
      </c>
      <c r="D162" s="43" t="str">
        <f t="shared" ref="D162:D172" si="28">IF($B162="N/A","N/A",IF(C162&gt;10,"No",IF(C162&lt;-10,"No","Yes")))</f>
        <v>N/A</v>
      </c>
      <c r="E162" s="35">
        <v>11</v>
      </c>
      <c r="F162" s="43" t="str">
        <f t="shared" ref="F162:F172" si="29">IF($B162="N/A","N/A",IF(E162&gt;10,"No",IF(E162&lt;-10,"No","Yes")))</f>
        <v>N/A</v>
      </c>
      <c r="G162" s="35">
        <v>0</v>
      </c>
      <c r="H162" s="43" t="str">
        <f t="shared" ref="H162:H172" si="30">IF($B162="N/A","N/A",IF(G162&gt;10,"No",IF(G162&lt;-10,"No","Yes")))</f>
        <v>N/A</v>
      </c>
      <c r="I162" s="12" t="s">
        <v>1743</v>
      </c>
      <c r="J162" s="12">
        <v>-100</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11</v>
      </c>
      <c r="F163" s="43" t="str">
        <f t="shared" si="29"/>
        <v>N/A</v>
      </c>
      <c r="G163" s="35">
        <v>0</v>
      </c>
      <c r="H163" s="43" t="str">
        <f t="shared" si="30"/>
        <v>N/A</v>
      </c>
      <c r="I163" s="12">
        <v>200</v>
      </c>
      <c r="J163" s="12">
        <v>-100</v>
      </c>
      <c r="K163" s="14" t="s">
        <v>217</v>
      </c>
      <c r="L163" s="9" t="str">
        <f t="shared" si="31"/>
        <v>N/A</v>
      </c>
    </row>
    <row r="164" spans="1:12" ht="25.5" x14ac:dyDescent="0.2">
      <c r="A164" s="45" t="s">
        <v>1621</v>
      </c>
      <c r="B164" s="34" t="s">
        <v>217</v>
      </c>
      <c r="C164" s="35">
        <v>11</v>
      </c>
      <c r="D164" s="43" t="str">
        <f t="shared" si="28"/>
        <v>N/A</v>
      </c>
      <c r="E164" s="35">
        <v>11</v>
      </c>
      <c r="F164" s="43" t="str">
        <f t="shared" si="29"/>
        <v>N/A</v>
      </c>
      <c r="G164" s="35">
        <v>0</v>
      </c>
      <c r="H164" s="43" t="str">
        <f t="shared" si="30"/>
        <v>N/A</v>
      </c>
      <c r="I164" s="12">
        <v>200</v>
      </c>
      <c r="J164" s="12">
        <v>-100</v>
      </c>
      <c r="K164" s="14" t="s">
        <v>217</v>
      </c>
      <c r="L164" s="9" t="str">
        <f t="shared" si="31"/>
        <v>N/A</v>
      </c>
    </row>
    <row r="165" spans="1:12" ht="25.5" x14ac:dyDescent="0.2">
      <c r="A165" s="45" t="s">
        <v>1488</v>
      </c>
      <c r="B165" s="34" t="s">
        <v>217</v>
      </c>
      <c r="C165" s="35">
        <v>11</v>
      </c>
      <c r="D165" s="43" t="str">
        <f t="shared" si="28"/>
        <v>N/A</v>
      </c>
      <c r="E165" s="35">
        <v>0</v>
      </c>
      <c r="F165" s="43" t="str">
        <f t="shared" si="29"/>
        <v>N/A</v>
      </c>
      <c r="G165" s="35">
        <v>11</v>
      </c>
      <c r="H165" s="43" t="str">
        <f t="shared" si="30"/>
        <v>N/A</v>
      </c>
      <c r="I165" s="12">
        <v>-100</v>
      </c>
      <c r="J165" s="12" t="s">
        <v>1743</v>
      </c>
      <c r="K165" s="14" t="s">
        <v>217</v>
      </c>
      <c r="L165" s="9" t="str">
        <f t="shared" si="31"/>
        <v>N/A</v>
      </c>
    </row>
    <row r="166" spans="1:12" x14ac:dyDescent="0.2">
      <c r="A166" s="45" t="s">
        <v>1622</v>
      </c>
      <c r="B166" s="34" t="s">
        <v>217</v>
      </c>
      <c r="C166" s="35">
        <v>11</v>
      </c>
      <c r="D166" s="43" t="str">
        <f t="shared" si="28"/>
        <v>N/A</v>
      </c>
      <c r="E166" s="35">
        <v>0</v>
      </c>
      <c r="F166" s="43" t="str">
        <f t="shared" si="29"/>
        <v>N/A</v>
      </c>
      <c r="G166" s="35">
        <v>0</v>
      </c>
      <c r="H166" s="43" t="str">
        <f t="shared" si="30"/>
        <v>N/A</v>
      </c>
      <c r="I166" s="12">
        <v>-100</v>
      </c>
      <c r="J166" s="12" t="s">
        <v>1743</v>
      </c>
      <c r="K166" s="14" t="s">
        <v>217</v>
      </c>
      <c r="L166" s="9" t="str">
        <f t="shared" si="31"/>
        <v>N/A</v>
      </c>
    </row>
    <row r="167" spans="1:12" x14ac:dyDescent="0.2">
      <c r="A167" s="45" t="s">
        <v>1623</v>
      </c>
      <c r="B167" s="34" t="s">
        <v>217</v>
      </c>
      <c r="C167" s="35">
        <v>0</v>
      </c>
      <c r="D167" s="43" t="str">
        <f t="shared" si="28"/>
        <v>N/A</v>
      </c>
      <c r="E167" s="35">
        <v>0</v>
      </c>
      <c r="F167" s="43" t="str">
        <f t="shared" si="29"/>
        <v>N/A</v>
      </c>
      <c r="G167" s="35">
        <v>0</v>
      </c>
      <c r="H167" s="43" t="str">
        <f t="shared" si="30"/>
        <v>N/A</v>
      </c>
      <c r="I167" s="12" t="s">
        <v>1743</v>
      </c>
      <c r="J167" s="12" t="s">
        <v>1743</v>
      </c>
      <c r="K167" s="14" t="s">
        <v>217</v>
      </c>
      <c r="L167" s="9" t="str">
        <f t="shared" si="31"/>
        <v>N/A</v>
      </c>
    </row>
    <row r="168" spans="1:12" x14ac:dyDescent="0.2">
      <c r="A168" s="45" t="s">
        <v>125</v>
      </c>
      <c r="B168" s="34" t="s">
        <v>217</v>
      </c>
      <c r="C168" s="46">
        <v>509265</v>
      </c>
      <c r="D168" s="43" t="str">
        <f t="shared" si="28"/>
        <v>N/A</v>
      </c>
      <c r="E168" s="46">
        <v>3101811</v>
      </c>
      <c r="F168" s="43" t="str">
        <f t="shared" si="29"/>
        <v>N/A</v>
      </c>
      <c r="G168" s="46">
        <v>380511</v>
      </c>
      <c r="H168" s="43" t="str">
        <f t="shared" si="30"/>
        <v>N/A</v>
      </c>
      <c r="I168" s="12">
        <v>509.1</v>
      </c>
      <c r="J168" s="12">
        <v>-87.7</v>
      </c>
      <c r="K168" s="14" t="s">
        <v>217</v>
      </c>
      <c r="L168" s="9" t="str">
        <f t="shared" si="31"/>
        <v>N/A</v>
      </c>
    </row>
    <row r="169" spans="1:12" x14ac:dyDescent="0.2">
      <c r="A169" s="45" t="s">
        <v>1624</v>
      </c>
      <c r="B169" s="34" t="s">
        <v>217</v>
      </c>
      <c r="C169" s="46">
        <v>501276</v>
      </c>
      <c r="D169" s="43" t="str">
        <f t="shared" si="28"/>
        <v>N/A</v>
      </c>
      <c r="E169" s="46">
        <v>3065890</v>
      </c>
      <c r="F169" s="43" t="str">
        <f t="shared" si="29"/>
        <v>N/A</v>
      </c>
      <c r="G169" s="46">
        <v>341186</v>
      </c>
      <c r="H169" s="43" t="str">
        <f t="shared" si="30"/>
        <v>N/A</v>
      </c>
      <c r="I169" s="12">
        <v>511.6</v>
      </c>
      <c r="J169" s="12">
        <v>-88.9</v>
      </c>
      <c r="K169" s="14" t="s">
        <v>217</v>
      </c>
      <c r="L169" s="9" t="str">
        <f t="shared" si="31"/>
        <v>N/A</v>
      </c>
    </row>
    <row r="170" spans="1:12" x14ac:dyDescent="0.2">
      <c r="A170" s="45" t="s">
        <v>1381</v>
      </c>
      <c r="B170" s="34" t="s">
        <v>217</v>
      </c>
      <c r="C170" s="46">
        <v>229816</v>
      </c>
      <c r="D170" s="43" t="str">
        <f t="shared" si="28"/>
        <v>N/A</v>
      </c>
      <c r="E170" s="46">
        <v>147247</v>
      </c>
      <c r="F170" s="43" t="str">
        <f t="shared" si="29"/>
        <v>N/A</v>
      </c>
      <c r="G170" s="46">
        <v>243791</v>
      </c>
      <c r="H170" s="43" t="str">
        <f t="shared" si="30"/>
        <v>N/A</v>
      </c>
      <c r="I170" s="12">
        <v>-35.9</v>
      </c>
      <c r="J170" s="12">
        <v>65.569999999999993</v>
      </c>
      <c r="K170" s="14" t="s">
        <v>217</v>
      </c>
      <c r="L170" s="9" t="str">
        <f t="shared" si="31"/>
        <v>N/A</v>
      </c>
    </row>
    <row r="171" spans="1:12" x14ac:dyDescent="0.2">
      <c r="A171" s="45" t="s">
        <v>1618</v>
      </c>
      <c r="B171" s="34" t="s">
        <v>217</v>
      </c>
      <c r="C171" s="46">
        <v>275998</v>
      </c>
      <c r="D171" s="43" t="str">
        <f t="shared" si="28"/>
        <v>N/A</v>
      </c>
      <c r="E171" s="46">
        <v>76818</v>
      </c>
      <c r="F171" s="43" t="str">
        <f t="shared" si="29"/>
        <v>N/A</v>
      </c>
      <c r="G171" s="46">
        <v>191639</v>
      </c>
      <c r="H171" s="43" t="str">
        <f t="shared" si="30"/>
        <v>N/A</v>
      </c>
      <c r="I171" s="12">
        <v>-72.2</v>
      </c>
      <c r="J171" s="12">
        <v>149.5</v>
      </c>
      <c r="K171" s="14" t="s">
        <v>217</v>
      </c>
      <c r="L171" s="9" t="str">
        <f t="shared" si="31"/>
        <v>N/A</v>
      </c>
    </row>
    <row r="172" spans="1:12" x14ac:dyDescent="0.2">
      <c r="A172" s="45" t="s">
        <v>1619</v>
      </c>
      <c r="B172" s="34" t="s">
        <v>217</v>
      </c>
      <c r="C172" s="46">
        <v>187770</v>
      </c>
      <c r="D172" s="43" t="str">
        <f t="shared" si="28"/>
        <v>N/A</v>
      </c>
      <c r="E172" s="46">
        <v>145428</v>
      </c>
      <c r="F172" s="43" t="str">
        <f t="shared" si="29"/>
        <v>N/A</v>
      </c>
      <c r="G172" s="46">
        <v>190748</v>
      </c>
      <c r="H172" s="43" t="str">
        <f t="shared" si="30"/>
        <v>N/A</v>
      </c>
      <c r="I172" s="12">
        <v>-22.5</v>
      </c>
      <c r="J172" s="12">
        <v>31.16</v>
      </c>
      <c r="K172" s="14" t="s">
        <v>217</v>
      </c>
      <c r="L172" s="9" t="str">
        <f t="shared" si="31"/>
        <v>N/A</v>
      </c>
    </row>
    <row r="173" spans="1:12" ht="25.5" x14ac:dyDescent="0.2">
      <c r="A173" s="45" t="s">
        <v>1382</v>
      </c>
      <c r="B173" s="34" t="s">
        <v>217</v>
      </c>
      <c r="C173" s="46">
        <v>46193</v>
      </c>
      <c r="D173" s="43" t="str">
        <f t="shared" ref="D173:D187" si="32">IF($B173="N/A","N/A",IF(C173&gt;10,"No",IF(C173&lt;-10,"No","Yes")))</f>
        <v>N/A</v>
      </c>
      <c r="E173" s="46">
        <v>43771</v>
      </c>
      <c r="F173" s="43" t="str">
        <f t="shared" ref="F173:F187" si="33">IF($B173="N/A","N/A",IF(E173&gt;10,"No",IF(E173&lt;-10,"No","Yes")))</f>
        <v>N/A</v>
      </c>
      <c r="G173" s="46">
        <v>27909</v>
      </c>
      <c r="H173" s="43" t="str">
        <f t="shared" ref="H173:H187" si="34">IF($B173="N/A","N/A",IF(G173&gt;10,"No",IF(G173&lt;-10,"No","Yes")))</f>
        <v>N/A</v>
      </c>
      <c r="I173" s="12">
        <v>-5.24</v>
      </c>
      <c r="J173" s="12">
        <v>-36.200000000000003</v>
      </c>
      <c r="K173" s="44" t="s">
        <v>732</v>
      </c>
      <c r="L173" s="9" t="str">
        <f t="shared" ref="L173:L187" si="35">IF(J173="Div by 0", "N/A", IF(K173="N/A","N/A", IF(J173&gt;VALUE(MID(K173,1,2)), "No", IF(J173&lt;-1*VALUE(MID(K173,1,2)), "No", "Yes"))))</f>
        <v>No</v>
      </c>
    </row>
    <row r="174" spans="1:12" x14ac:dyDescent="0.2">
      <c r="A174" s="45" t="s">
        <v>649</v>
      </c>
      <c r="B174" s="34" t="s">
        <v>217</v>
      </c>
      <c r="C174" s="35">
        <v>337</v>
      </c>
      <c r="D174" s="43" t="str">
        <f t="shared" si="32"/>
        <v>N/A</v>
      </c>
      <c r="E174" s="35">
        <v>308</v>
      </c>
      <c r="F174" s="43" t="str">
        <f t="shared" si="33"/>
        <v>N/A</v>
      </c>
      <c r="G174" s="35">
        <v>208</v>
      </c>
      <c r="H174" s="43" t="str">
        <f t="shared" si="34"/>
        <v>N/A</v>
      </c>
      <c r="I174" s="12">
        <v>-8.61</v>
      </c>
      <c r="J174" s="12">
        <v>-32.5</v>
      </c>
      <c r="K174" s="44" t="s">
        <v>732</v>
      </c>
      <c r="L174" s="9" t="str">
        <f t="shared" si="35"/>
        <v>No</v>
      </c>
    </row>
    <row r="175" spans="1:12" ht="25.5" x14ac:dyDescent="0.2">
      <c r="A175" s="45" t="s">
        <v>1383</v>
      </c>
      <c r="B175" s="34" t="s">
        <v>217</v>
      </c>
      <c r="C175" s="46">
        <v>137.07121662</v>
      </c>
      <c r="D175" s="43" t="str">
        <f t="shared" si="32"/>
        <v>N/A</v>
      </c>
      <c r="E175" s="46">
        <v>142.11363635999999</v>
      </c>
      <c r="F175" s="43" t="str">
        <f t="shared" si="33"/>
        <v>N/A</v>
      </c>
      <c r="G175" s="46">
        <v>134.17788461999999</v>
      </c>
      <c r="H175" s="43" t="str">
        <f t="shared" si="34"/>
        <v>N/A</v>
      </c>
      <c r="I175" s="12">
        <v>3.6789999999999998</v>
      </c>
      <c r="J175" s="12">
        <v>-5.58</v>
      </c>
      <c r="K175" s="44" t="s">
        <v>732</v>
      </c>
      <c r="L175" s="9" t="str">
        <f t="shared" si="35"/>
        <v>Yes</v>
      </c>
    </row>
    <row r="176" spans="1:12" ht="25.5" x14ac:dyDescent="0.2">
      <c r="A176" s="45" t="s">
        <v>1384</v>
      </c>
      <c r="B176" s="34" t="s">
        <v>217</v>
      </c>
      <c r="C176" s="46">
        <v>105228</v>
      </c>
      <c r="D176" s="43" t="str">
        <f t="shared" si="32"/>
        <v>N/A</v>
      </c>
      <c r="E176" s="46">
        <v>156219</v>
      </c>
      <c r="F176" s="43" t="str">
        <f t="shared" si="33"/>
        <v>N/A</v>
      </c>
      <c r="G176" s="46">
        <v>223693</v>
      </c>
      <c r="H176" s="43" t="str">
        <f t="shared" si="34"/>
        <v>N/A</v>
      </c>
      <c r="I176" s="12">
        <v>48.46</v>
      </c>
      <c r="J176" s="12">
        <v>43.19</v>
      </c>
      <c r="K176" s="44" t="s">
        <v>732</v>
      </c>
      <c r="L176" s="9" t="str">
        <f t="shared" si="35"/>
        <v>No</v>
      </c>
    </row>
    <row r="177" spans="1:12" x14ac:dyDescent="0.2">
      <c r="A177" s="45" t="s">
        <v>516</v>
      </c>
      <c r="B177" s="34" t="s">
        <v>217</v>
      </c>
      <c r="C177" s="35">
        <v>1027</v>
      </c>
      <c r="D177" s="43" t="str">
        <f t="shared" si="32"/>
        <v>N/A</v>
      </c>
      <c r="E177" s="35">
        <v>1335</v>
      </c>
      <c r="F177" s="43" t="str">
        <f t="shared" si="33"/>
        <v>N/A</v>
      </c>
      <c r="G177" s="35">
        <v>2312</v>
      </c>
      <c r="H177" s="43" t="str">
        <f t="shared" si="34"/>
        <v>N/A</v>
      </c>
      <c r="I177" s="12">
        <v>29.99</v>
      </c>
      <c r="J177" s="12">
        <v>73.180000000000007</v>
      </c>
      <c r="K177" s="44" t="s">
        <v>732</v>
      </c>
      <c r="L177" s="9" t="str">
        <f t="shared" si="35"/>
        <v>No</v>
      </c>
    </row>
    <row r="178" spans="1:12" ht="25.5" x14ac:dyDescent="0.2">
      <c r="A178" s="45" t="s">
        <v>1385</v>
      </c>
      <c r="B178" s="34" t="s">
        <v>217</v>
      </c>
      <c r="C178" s="46">
        <v>102.46153846</v>
      </c>
      <c r="D178" s="43" t="str">
        <f t="shared" si="32"/>
        <v>N/A</v>
      </c>
      <c r="E178" s="46">
        <v>117.01797753</v>
      </c>
      <c r="F178" s="43" t="str">
        <f t="shared" si="33"/>
        <v>N/A</v>
      </c>
      <c r="G178" s="46">
        <v>96.753027681999995</v>
      </c>
      <c r="H178" s="43" t="str">
        <f t="shared" si="34"/>
        <v>N/A</v>
      </c>
      <c r="I178" s="12">
        <v>14.21</v>
      </c>
      <c r="J178" s="12">
        <v>-17.3</v>
      </c>
      <c r="K178" s="44" t="s">
        <v>732</v>
      </c>
      <c r="L178" s="9" t="str">
        <f t="shared" si="35"/>
        <v>Yes</v>
      </c>
    </row>
    <row r="179" spans="1:12" ht="25.5" x14ac:dyDescent="0.2">
      <c r="A179" s="45" t="s">
        <v>1386</v>
      </c>
      <c r="B179" s="34" t="s">
        <v>217</v>
      </c>
      <c r="C179" s="46">
        <v>265722</v>
      </c>
      <c r="D179" s="43" t="str">
        <f t="shared" si="32"/>
        <v>N/A</v>
      </c>
      <c r="E179" s="46">
        <v>353335</v>
      </c>
      <c r="F179" s="43" t="str">
        <f t="shared" si="33"/>
        <v>N/A</v>
      </c>
      <c r="G179" s="46">
        <v>492135</v>
      </c>
      <c r="H179" s="43" t="str">
        <f t="shared" si="34"/>
        <v>N/A</v>
      </c>
      <c r="I179" s="12">
        <v>32.97</v>
      </c>
      <c r="J179" s="12">
        <v>39.28</v>
      </c>
      <c r="K179" s="44" t="s">
        <v>732</v>
      </c>
      <c r="L179" s="9" t="str">
        <f t="shared" si="35"/>
        <v>No</v>
      </c>
    </row>
    <row r="180" spans="1:12" x14ac:dyDescent="0.2">
      <c r="A180" s="45" t="s">
        <v>517</v>
      </c>
      <c r="B180" s="34" t="s">
        <v>217</v>
      </c>
      <c r="C180" s="35">
        <v>2218</v>
      </c>
      <c r="D180" s="43" t="str">
        <f t="shared" si="32"/>
        <v>N/A</v>
      </c>
      <c r="E180" s="35">
        <v>2544</v>
      </c>
      <c r="F180" s="43" t="str">
        <f t="shared" si="33"/>
        <v>N/A</v>
      </c>
      <c r="G180" s="35">
        <v>5013</v>
      </c>
      <c r="H180" s="43" t="str">
        <f t="shared" si="34"/>
        <v>N/A</v>
      </c>
      <c r="I180" s="12">
        <v>14.7</v>
      </c>
      <c r="J180" s="12">
        <v>97.05</v>
      </c>
      <c r="K180" s="44" t="s">
        <v>732</v>
      </c>
      <c r="L180" s="9" t="str">
        <f t="shared" si="35"/>
        <v>No</v>
      </c>
    </row>
    <row r="181" spans="1:12" ht="25.5" x14ac:dyDescent="0.2">
      <c r="A181" s="45" t="s">
        <v>1387</v>
      </c>
      <c r="B181" s="34" t="s">
        <v>217</v>
      </c>
      <c r="C181" s="46">
        <v>119.8025248</v>
      </c>
      <c r="D181" s="43" t="str">
        <f t="shared" si="32"/>
        <v>N/A</v>
      </c>
      <c r="E181" s="46">
        <v>138.88954403</v>
      </c>
      <c r="F181" s="43" t="str">
        <f t="shared" si="33"/>
        <v>N/A</v>
      </c>
      <c r="G181" s="46">
        <v>98.171753441000007</v>
      </c>
      <c r="H181" s="43" t="str">
        <f t="shared" si="34"/>
        <v>N/A</v>
      </c>
      <c r="I181" s="12">
        <v>15.93</v>
      </c>
      <c r="J181" s="12">
        <v>-29.3</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298343582</v>
      </c>
      <c r="D185" s="43" t="str">
        <f t="shared" si="32"/>
        <v>N/A</v>
      </c>
      <c r="E185" s="46">
        <v>309790776</v>
      </c>
      <c r="F185" s="43" t="str">
        <f t="shared" si="33"/>
        <v>N/A</v>
      </c>
      <c r="G185" s="46">
        <v>361749170</v>
      </c>
      <c r="H185" s="43" t="str">
        <f t="shared" si="34"/>
        <v>N/A</v>
      </c>
      <c r="I185" s="12">
        <v>3.8370000000000002</v>
      </c>
      <c r="J185" s="12">
        <v>16.77</v>
      </c>
      <c r="K185" s="44" t="s">
        <v>732</v>
      </c>
      <c r="L185" s="9" t="str">
        <f t="shared" si="35"/>
        <v>Yes</v>
      </c>
    </row>
    <row r="186" spans="1:12" ht="25.5" x14ac:dyDescent="0.2">
      <c r="A186" s="45" t="s">
        <v>519</v>
      </c>
      <c r="B186" s="34" t="s">
        <v>217</v>
      </c>
      <c r="C186" s="35">
        <v>16639</v>
      </c>
      <c r="D186" s="43" t="str">
        <f t="shared" si="32"/>
        <v>N/A</v>
      </c>
      <c r="E186" s="35">
        <v>15920</v>
      </c>
      <c r="F186" s="43" t="str">
        <f t="shared" si="33"/>
        <v>N/A</v>
      </c>
      <c r="G186" s="35">
        <v>28362</v>
      </c>
      <c r="H186" s="43" t="str">
        <f t="shared" si="34"/>
        <v>N/A</v>
      </c>
      <c r="I186" s="12">
        <v>-4.32</v>
      </c>
      <c r="J186" s="12">
        <v>78.150000000000006</v>
      </c>
      <c r="K186" s="44" t="s">
        <v>732</v>
      </c>
      <c r="L186" s="9" t="str">
        <f t="shared" si="35"/>
        <v>No</v>
      </c>
    </row>
    <row r="187" spans="1:12" ht="25.5" x14ac:dyDescent="0.2">
      <c r="A187" s="45" t="s">
        <v>1391</v>
      </c>
      <c r="B187" s="34" t="s">
        <v>217</v>
      </c>
      <c r="C187" s="46">
        <v>17930.379349999999</v>
      </c>
      <c r="D187" s="43" t="str">
        <f t="shared" si="32"/>
        <v>N/A</v>
      </c>
      <c r="E187" s="46">
        <v>19459.219598</v>
      </c>
      <c r="F187" s="43" t="str">
        <f t="shared" si="33"/>
        <v>N/A</v>
      </c>
      <c r="G187" s="46">
        <v>12754.712996</v>
      </c>
      <c r="H187" s="43" t="str">
        <f t="shared" si="34"/>
        <v>N/A</v>
      </c>
      <c r="I187" s="12">
        <v>8.5269999999999992</v>
      </c>
      <c r="J187" s="12">
        <v>-34.5</v>
      </c>
      <c r="K187" s="44" t="s">
        <v>732</v>
      </c>
      <c r="L187" s="9" t="str">
        <f t="shared" si="35"/>
        <v>No</v>
      </c>
    </row>
    <row r="188" spans="1:12" x14ac:dyDescent="0.2">
      <c r="A188" s="4" t="s">
        <v>1392</v>
      </c>
      <c r="B188" s="34" t="s">
        <v>217</v>
      </c>
      <c r="C188" s="46">
        <v>305274248</v>
      </c>
      <c r="D188" s="43" t="str">
        <f t="shared" ref="D188:D203" si="36">IF($B188="N/A","N/A",IF(C188&gt;10,"No",IF(C188&lt;-10,"No","Yes")))</f>
        <v>N/A</v>
      </c>
      <c r="E188" s="46">
        <v>318287867</v>
      </c>
      <c r="F188" s="43" t="str">
        <f t="shared" ref="F188:F203" si="37">IF($B188="N/A","N/A",IF(E188&gt;10,"No",IF(E188&lt;-10,"No","Yes")))</f>
        <v>N/A</v>
      </c>
      <c r="G188" s="46">
        <v>368945426</v>
      </c>
      <c r="H188" s="43" t="str">
        <f t="shared" ref="H188:H203" si="38">IF($B188="N/A","N/A",IF(G188&gt;10,"No",IF(G188&lt;-10,"No","Yes")))</f>
        <v>N/A</v>
      </c>
      <c r="I188" s="12">
        <v>4.2629999999999999</v>
      </c>
      <c r="J188" s="12">
        <v>15.92</v>
      </c>
      <c r="K188" s="44" t="s">
        <v>732</v>
      </c>
      <c r="L188" s="9" t="str">
        <f t="shared" ref="L188:L203" si="39">IF(J188="Div by 0", "N/A", IF(K188="N/A","N/A", IF(J188&gt;VALUE(MID(K188,1,2)), "No", IF(J188&lt;-1*VALUE(MID(K188,1,2)), "No", "Yes"))))</f>
        <v>Yes</v>
      </c>
    </row>
    <row r="189" spans="1:12" x14ac:dyDescent="0.2">
      <c r="A189" s="4" t="s">
        <v>1489</v>
      </c>
      <c r="B189" s="34" t="s">
        <v>217</v>
      </c>
      <c r="C189" s="35">
        <v>18146</v>
      </c>
      <c r="D189" s="43" t="str">
        <f t="shared" si="36"/>
        <v>N/A</v>
      </c>
      <c r="E189" s="35">
        <v>17792</v>
      </c>
      <c r="F189" s="43" t="str">
        <f t="shared" si="37"/>
        <v>N/A</v>
      </c>
      <c r="G189" s="35">
        <v>28858</v>
      </c>
      <c r="H189" s="43" t="str">
        <f t="shared" si="38"/>
        <v>N/A</v>
      </c>
      <c r="I189" s="12">
        <v>-1.95</v>
      </c>
      <c r="J189" s="12">
        <v>62.2</v>
      </c>
      <c r="K189" s="44" t="s">
        <v>732</v>
      </c>
      <c r="L189" s="9" t="str">
        <f t="shared" si="39"/>
        <v>No</v>
      </c>
    </row>
    <row r="190" spans="1:12" x14ac:dyDescent="0.2">
      <c r="A190" s="4" t="s">
        <v>1490</v>
      </c>
      <c r="B190" s="34" t="s">
        <v>217</v>
      </c>
      <c r="C190" s="46">
        <v>16823.225394000001</v>
      </c>
      <c r="D190" s="43" t="str">
        <f t="shared" si="36"/>
        <v>N/A</v>
      </c>
      <c r="E190" s="46">
        <v>17889.381013999999</v>
      </c>
      <c r="F190" s="43" t="str">
        <f t="shared" si="37"/>
        <v>N/A</v>
      </c>
      <c r="G190" s="46">
        <v>12784.857786</v>
      </c>
      <c r="H190" s="43" t="str">
        <f t="shared" si="38"/>
        <v>N/A</v>
      </c>
      <c r="I190" s="12">
        <v>6.3369999999999997</v>
      </c>
      <c r="J190" s="12">
        <v>-28.5</v>
      </c>
      <c r="K190" s="44" t="s">
        <v>732</v>
      </c>
      <c r="L190" s="9" t="str">
        <f t="shared" si="39"/>
        <v>Yes</v>
      </c>
    </row>
    <row r="191" spans="1:12" x14ac:dyDescent="0.2">
      <c r="A191" s="4" t="s">
        <v>1491</v>
      </c>
      <c r="B191" s="34" t="s">
        <v>217</v>
      </c>
      <c r="C191" s="46">
        <v>8978.2613872000002</v>
      </c>
      <c r="D191" s="43" t="str">
        <f t="shared" si="36"/>
        <v>N/A</v>
      </c>
      <c r="E191" s="46">
        <v>9428.6366226999999</v>
      </c>
      <c r="F191" s="43" t="str">
        <f t="shared" si="37"/>
        <v>N/A</v>
      </c>
      <c r="G191" s="46">
        <v>7788.0730541000003</v>
      </c>
      <c r="H191" s="43" t="str">
        <f t="shared" si="38"/>
        <v>N/A</v>
      </c>
      <c r="I191" s="12">
        <v>5.016</v>
      </c>
      <c r="J191" s="12">
        <v>-17.399999999999999</v>
      </c>
      <c r="K191" s="44" t="s">
        <v>732</v>
      </c>
      <c r="L191" s="9" t="str">
        <f t="shared" si="39"/>
        <v>Yes</v>
      </c>
    </row>
    <row r="192" spans="1:12" x14ac:dyDescent="0.2">
      <c r="A192" s="4" t="s">
        <v>1492</v>
      </c>
      <c r="B192" s="34" t="s">
        <v>217</v>
      </c>
      <c r="C192" s="46">
        <v>22005.264725000001</v>
      </c>
      <c r="D192" s="43" t="str">
        <f t="shared" si="36"/>
        <v>N/A</v>
      </c>
      <c r="E192" s="46">
        <v>22962.726423</v>
      </c>
      <c r="F192" s="43" t="str">
        <f t="shared" si="37"/>
        <v>N/A</v>
      </c>
      <c r="G192" s="46">
        <v>15284.678919</v>
      </c>
      <c r="H192" s="43" t="str">
        <f t="shared" si="38"/>
        <v>N/A</v>
      </c>
      <c r="I192" s="12">
        <v>4.351</v>
      </c>
      <c r="J192" s="12">
        <v>-33.4</v>
      </c>
      <c r="K192" s="44" t="s">
        <v>732</v>
      </c>
      <c r="L192" s="9" t="str">
        <f t="shared" si="39"/>
        <v>No</v>
      </c>
    </row>
    <row r="193" spans="1:12" x14ac:dyDescent="0.2">
      <c r="A193" s="45" t="s">
        <v>1493</v>
      </c>
      <c r="B193" s="34" t="s">
        <v>217</v>
      </c>
      <c r="C193" s="9">
        <v>11.518271434000001</v>
      </c>
      <c r="D193" s="43" t="str">
        <f t="shared" si="36"/>
        <v>N/A</v>
      </c>
      <c r="E193" s="9">
        <v>11.183958261000001</v>
      </c>
      <c r="F193" s="43" t="str">
        <f t="shared" si="37"/>
        <v>N/A</v>
      </c>
      <c r="G193" s="9">
        <v>18.163508078</v>
      </c>
      <c r="H193" s="43" t="str">
        <f t="shared" si="38"/>
        <v>N/A</v>
      </c>
      <c r="I193" s="12">
        <v>-2.9</v>
      </c>
      <c r="J193" s="12">
        <v>62.41</v>
      </c>
      <c r="K193" s="44" t="s">
        <v>732</v>
      </c>
      <c r="L193" s="9" t="str">
        <f t="shared" si="39"/>
        <v>No</v>
      </c>
    </row>
    <row r="194" spans="1:12" x14ac:dyDescent="0.2">
      <c r="A194" s="45" t="s">
        <v>1494</v>
      </c>
      <c r="B194" s="34" t="s">
        <v>217</v>
      </c>
      <c r="C194" s="9">
        <v>10.826650678</v>
      </c>
      <c r="D194" s="43" t="str">
        <f t="shared" si="36"/>
        <v>N/A</v>
      </c>
      <c r="E194" s="9">
        <v>10.003150362</v>
      </c>
      <c r="F194" s="43" t="str">
        <f t="shared" si="37"/>
        <v>N/A</v>
      </c>
      <c r="G194" s="9">
        <v>14.591135843</v>
      </c>
      <c r="H194" s="43" t="str">
        <f t="shared" si="38"/>
        <v>N/A</v>
      </c>
      <c r="I194" s="12">
        <v>-7.61</v>
      </c>
      <c r="J194" s="12">
        <v>45.87</v>
      </c>
      <c r="K194" s="44" t="s">
        <v>732</v>
      </c>
      <c r="L194" s="9" t="str">
        <f t="shared" si="39"/>
        <v>No</v>
      </c>
    </row>
    <row r="195" spans="1:12" x14ac:dyDescent="0.2">
      <c r="A195" s="45" t="s">
        <v>1495</v>
      </c>
      <c r="B195" s="34" t="s">
        <v>217</v>
      </c>
      <c r="C195" s="9">
        <v>12.070852821000001</v>
      </c>
      <c r="D195" s="43" t="str">
        <f t="shared" si="36"/>
        <v>N/A</v>
      </c>
      <c r="E195" s="9">
        <v>12.082731351</v>
      </c>
      <c r="F195" s="43" t="str">
        <f t="shared" si="37"/>
        <v>N/A</v>
      </c>
      <c r="G195" s="9">
        <v>20.769670989000002</v>
      </c>
      <c r="H195" s="43" t="str">
        <f t="shared" si="38"/>
        <v>N/A</v>
      </c>
      <c r="I195" s="12">
        <v>9.8400000000000001E-2</v>
      </c>
      <c r="J195" s="12">
        <v>71.900000000000006</v>
      </c>
      <c r="K195" s="44" t="s">
        <v>732</v>
      </c>
      <c r="L195" s="9" t="str">
        <f t="shared" si="39"/>
        <v>No</v>
      </c>
    </row>
    <row r="196" spans="1:12" ht="25.5" x14ac:dyDescent="0.2">
      <c r="A196" s="4" t="s">
        <v>1404</v>
      </c>
      <c r="B196" s="34" t="s">
        <v>217</v>
      </c>
      <c r="C196" s="46">
        <v>298343582</v>
      </c>
      <c r="D196" s="43" t="str">
        <f t="shared" si="36"/>
        <v>N/A</v>
      </c>
      <c r="E196" s="46">
        <v>309790776</v>
      </c>
      <c r="F196" s="43" t="str">
        <f t="shared" si="37"/>
        <v>N/A</v>
      </c>
      <c r="G196" s="46">
        <v>361749170</v>
      </c>
      <c r="H196" s="43" t="str">
        <f t="shared" si="38"/>
        <v>N/A</v>
      </c>
      <c r="I196" s="12">
        <v>3.8370000000000002</v>
      </c>
      <c r="J196" s="12">
        <v>16.77</v>
      </c>
      <c r="K196" s="44" t="s">
        <v>732</v>
      </c>
      <c r="L196" s="9" t="str">
        <f t="shared" si="39"/>
        <v>Yes</v>
      </c>
    </row>
    <row r="197" spans="1:12" x14ac:dyDescent="0.2">
      <c r="A197" s="4" t="s">
        <v>1496</v>
      </c>
      <c r="B197" s="34" t="s">
        <v>217</v>
      </c>
      <c r="C197" s="35">
        <v>16639</v>
      </c>
      <c r="D197" s="43" t="str">
        <f t="shared" si="36"/>
        <v>N/A</v>
      </c>
      <c r="E197" s="35">
        <v>15920</v>
      </c>
      <c r="F197" s="43" t="str">
        <f t="shared" si="37"/>
        <v>N/A</v>
      </c>
      <c r="G197" s="35">
        <v>28362</v>
      </c>
      <c r="H197" s="43" t="str">
        <f t="shared" si="38"/>
        <v>N/A</v>
      </c>
      <c r="I197" s="12">
        <v>-4.32</v>
      </c>
      <c r="J197" s="12">
        <v>78.150000000000006</v>
      </c>
      <c r="K197" s="44" t="s">
        <v>732</v>
      </c>
      <c r="L197" s="9" t="str">
        <f t="shared" si="39"/>
        <v>No</v>
      </c>
    </row>
    <row r="198" spans="1:12" ht="25.5" x14ac:dyDescent="0.2">
      <c r="A198" s="4" t="s">
        <v>1497</v>
      </c>
      <c r="B198" s="34" t="s">
        <v>217</v>
      </c>
      <c r="C198" s="46">
        <v>17930.379349999999</v>
      </c>
      <c r="D198" s="43" t="str">
        <f t="shared" si="36"/>
        <v>N/A</v>
      </c>
      <c r="E198" s="46">
        <v>19459.219598</v>
      </c>
      <c r="F198" s="43" t="str">
        <f t="shared" si="37"/>
        <v>N/A</v>
      </c>
      <c r="G198" s="46">
        <v>12754.712996</v>
      </c>
      <c r="H198" s="43" t="str">
        <f t="shared" si="38"/>
        <v>N/A</v>
      </c>
      <c r="I198" s="12">
        <v>8.5269999999999992</v>
      </c>
      <c r="J198" s="12">
        <v>-34.5</v>
      </c>
      <c r="K198" s="44" t="s">
        <v>732</v>
      </c>
      <c r="L198" s="9" t="str">
        <f t="shared" si="39"/>
        <v>No</v>
      </c>
    </row>
    <row r="199" spans="1:12" ht="25.5" x14ac:dyDescent="0.2">
      <c r="A199" s="4" t="s">
        <v>1498</v>
      </c>
      <c r="B199" s="34" t="s">
        <v>217</v>
      </c>
      <c r="C199" s="46">
        <v>9280.9971683999993</v>
      </c>
      <c r="D199" s="43" t="str">
        <f t="shared" si="36"/>
        <v>N/A</v>
      </c>
      <c r="E199" s="46">
        <v>9934.9377497000005</v>
      </c>
      <c r="F199" s="43" t="str">
        <f t="shared" si="37"/>
        <v>N/A</v>
      </c>
      <c r="G199" s="46">
        <v>7563.1574695999998</v>
      </c>
      <c r="H199" s="43" t="str">
        <f t="shared" si="38"/>
        <v>N/A</v>
      </c>
      <c r="I199" s="12">
        <v>7.0460000000000003</v>
      </c>
      <c r="J199" s="12">
        <v>-23.9</v>
      </c>
      <c r="K199" s="44" t="s">
        <v>732</v>
      </c>
      <c r="L199" s="9" t="str">
        <f t="shared" si="39"/>
        <v>Yes</v>
      </c>
    </row>
    <row r="200" spans="1:12" ht="25.5" x14ac:dyDescent="0.2">
      <c r="A200" s="4" t="s">
        <v>1499</v>
      </c>
      <c r="B200" s="34" t="s">
        <v>217</v>
      </c>
      <c r="C200" s="46">
        <v>23770.563338</v>
      </c>
      <c r="D200" s="43" t="str">
        <f t="shared" si="36"/>
        <v>N/A</v>
      </c>
      <c r="E200" s="46">
        <v>25234.422157000001</v>
      </c>
      <c r="F200" s="43" t="str">
        <f t="shared" si="37"/>
        <v>N/A</v>
      </c>
      <c r="G200" s="46">
        <v>15382.748433000001</v>
      </c>
      <c r="H200" s="43" t="str">
        <f t="shared" si="38"/>
        <v>N/A</v>
      </c>
      <c r="I200" s="12">
        <v>6.1580000000000004</v>
      </c>
      <c r="J200" s="12">
        <v>-39</v>
      </c>
      <c r="K200" s="44" t="s">
        <v>732</v>
      </c>
      <c r="L200" s="9" t="str">
        <f t="shared" si="39"/>
        <v>No</v>
      </c>
    </row>
    <row r="201" spans="1:12" ht="25.5" x14ac:dyDescent="0.2">
      <c r="A201" s="4" t="s">
        <v>1500</v>
      </c>
      <c r="B201" s="34" t="s">
        <v>217</v>
      </c>
      <c r="C201" s="9">
        <v>10.561695050999999</v>
      </c>
      <c r="D201" s="43" t="str">
        <f t="shared" si="36"/>
        <v>N/A</v>
      </c>
      <c r="E201" s="9">
        <v>10.00722884</v>
      </c>
      <c r="F201" s="43" t="str">
        <f t="shared" si="37"/>
        <v>N/A</v>
      </c>
      <c r="G201" s="9">
        <v>17.851320816000001</v>
      </c>
      <c r="H201" s="43" t="str">
        <f t="shared" si="38"/>
        <v>N/A</v>
      </c>
      <c r="I201" s="12">
        <v>-5.25</v>
      </c>
      <c r="J201" s="12">
        <v>78.38</v>
      </c>
      <c r="K201" s="44" t="s">
        <v>732</v>
      </c>
      <c r="L201" s="9" t="str">
        <f t="shared" si="39"/>
        <v>No</v>
      </c>
    </row>
    <row r="202" spans="1:12" ht="25.5" x14ac:dyDescent="0.2">
      <c r="A202" s="4" t="s">
        <v>1501</v>
      </c>
      <c r="B202" s="34" t="s">
        <v>217</v>
      </c>
      <c r="C202" s="9">
        <v>10.057708162000001</v>
      </c>
      <c r="D202" s="43" t="str">
        <f t="shared" si="36"/>
        <v>N/A</v>
      </c>
      <c r="E202" s="9">
        <v>9.0130364992000001</v>
      </c>
      <c r="F202" s="43" t="str">
        <f t="shared" si="37"/>
        <v>N/A</v>
      </c>
      <c r="G202" s="9">
        <v>14.453154615000001</v>
      </c>
      <c r="H202" s="43" t="str">
        <f t="shared" si="38"/>
        <v>N/A</v>
      </c>
      <c r="I202" s="12">
        <v>-10.4</v>
      </c>
      <c r="J202" s="12">
        <v>60.36</v>
      </c>
      <c r="K202" s="44" t="s">
        <v>732</v>
      </c>
      <c r="L202" s="9" t="str">
        <f t="shared" si="39"/>
        <v>No</v>
      </c>
    </row>
    <row r="203" spans="1:12" ht="25.5" x14ac:dyDescent="0.2">
      <c r="A203" s="4" t="s">
        <v>1502</v>
      </c>
      <c r="B203" s="34" t="s">
        <v>217</v>
      </c>
      <c r="C203" s="9">
        <v>10.971793765999999</v>
      </c>
      <c r="D203" s="43" t="str">
        <f t="shared" si="36"/>
        <v>N/A</v>
      </c>
      <c r="E203" s="9">
        <v>10.766155750999999</v>
      </c>
      <c r="F203" s="43" t="str">
        <f t="shared" si="37"/>
        <v>N/A</v>
      </c>
      <c r="G203" s="9">
        <v>20.332357927</v>
      </c>
      <c r="H203" s="43" t="str">
        <f t="shared" si="38"/>
        <v>N/A</v>
      </c>
      <c r="I203" s="12">
        <v>-1.87</v>
      </c>
      <c r="J203" s="12">
        <v>88.85</v>
      </c>
      <c r="K203" s="44" t="s">
        <v>732</v>
      </c>
      <c r="L203" s="9" t="str">
        <f t="shared" si="39"/>
        <v>No</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443642</v>
      </c>
      <c r="D6" s="43" t="str">
        <f>IF($B6="N/A","N/A",IF(C6&gt;10,"No",IF(C6&lt;-10,"No","Yes")))</f>
        <v>N/A</v>
      </c>
      <c r="E6" s="35">
        <v>441421</v>
      </c>
      <c r="F6" s="43" t="str">
        <f>IF($B6="N/A","N/A",IF(E6&gt;10,"No",IF(E6&lt;-10,"No","Yes")))</f>
        <v>N/A</v>
      </c>
      <c r="G6" s="35">
        <v>443489</v>
      </c>
      <c r="H6" s="43" t="str">
        <f>IF($B6="N/A","N/A",IF(G6&gt;10,"No",IF(G6&lt;-10,"No","Yes")))</f>
        <v>N/A</v>
      </c>
      <c r="I6" s="12">
        <v>-0.501</v>
      </c>
      <c r="J6" s="12">
        <v>0.46850000000000003</v>
      </c>
      <c r="K6" s="44" t="s">
        <v>732</v>
      </c>
      <c r="L6" s="9" t="str">
        <f t="shared" ref="L6:L46" si="0">IF(J6="Div by 0", "N/A", IF(K6="N/A","N/A", IF(J6&gt;VALUE(MID(K6,1,2)), "No", IF(J6&lt;-1*VALUE(MID(K6,1,2)), "No", "Yes"))))</f>
        <v>Yes</v>
      </c>
    </row>
    <row r="7" spans="1:12" x14ac:dyDescent="0.2">
      <c r="A7" s="45" t="s">
        <v>10</v>
      </c>
      <c r="B7" s="34" t="s">
        <v>217</v>
      </c>
      <c r="C7" s="35">
        <v>359240</v>
      </c>
      <c r="D7" s="43" t="str">
        <f>IF($B7="N/A","N/A",IF(C7&gt;10,"No",IF(C7&lt;-10,"No","Yes")))</f>
        <v>N/A</v>
      </c>
      <c r="E7" s="35">
        <v>361423</v>
      </c>
      <c r="F7" s="43" t="str">
        <f>IF($B7="N/A","N/A",IF(E7&gt;10,"No",IF(E7&lt;-10,"No","Yes")))</f>
        <v>N/A</v>
      </c>
      <c r="G7" s="35">
        <v>367504</v>
      </c>
      <c r="H7" s="43" t="str">
        <f>IF($B7="N/A","N/A",IF(G7&gt;10,"No",IF(G7&lt;-10,"No","Yes")))</f>
        <v>N/A</v>
      </c>
      <c r="I7" s="12">
        <v>0.60770000000000002</v>
      </c>
      <c r="J7" s="12">
        <v>1.6830000000000001</v>
      </c>
      <c r="K7" s="44" t="s">
        <v>732</v>
      </c>
      <c r="L7" s="9" t="str">
        <f t="shared" si="0"/>
        <v>Yes</v>
      </c>
    </row>
    <row r="8" spans="1:12" x14ac:dyDescent="0.2">
      <c r="A8" s="45" t="s">
        <v>91</v>
      </c>
      <c r="B8" s="9" t="s">
        <v>301</v>
      </c>
      <c r="C8" s="8">
        <v>80.975200724999993</v>
      </c>
      <c r="D8" s="43" t="str">
        <f>IF($B8="N/A","N/A",IF(C8&gt;90,"No",IF(C8&lt;65,"No","Yes")))</f>
        <v>Yes</v>
      </c>
      <c r="E8" s="8">
        <v>81.877164883000006</v>
      </c>
      <c r="F8" s="43" t="str">
        <f>IF($B8="N/A","N/A",IF(E8&gt;90,"No",IF(E8&lt;65,"No","Yes")))</f>
        <v>Yes</v>
      </c>
      <c r="G8" s="8">
        <v>82.866542348999999</v>
      </c>
      <c r="H8" s="43" t="str">
        <f>IF($B8="N/A","N/A",IF(G8&gt;90,"No",IF(G8&lt;65,"No","Yes")))</f>
        <v>Yes</v>
      </c>
      <c r="I8" s="12">
        <v>1.1140000000000001</v>
      </c>
      <c r="J8" s="12">
        <v>1.208</v>
      </c>
      <c r="K8" s="44" t="s">
        <v>732</v>
      </c>
      <c r="L8" s="9" t="str">
        <f t="shared" si="0"/>
        <v>Yes</v>
      </c>
    </row>
    <row r="9" spans="1:12" x14ac:dyDescent="0.2">
      <c r="A9" s="45" t="s">
        <v>92</v>
      </c>
      <c r="B9" s="9" t="s">
        <v>302</v>
      </c>
      <c r="C9" s="8">
        <v>89.519912027999993</v>
      </c>
      <c r="D9" s="43" t="str">
        <f>IF($B9="N/A","N/A",IF(C9&gt;100,"No",IF(C9&lt;90,"No","Yes")))</f>
        <v>No</v>
      </c>
      <c r="E9" s="8">
        <v>90.332468421000002</v>
      </c>
      <c r="F9" s="43" t="str">
        <f>IF($B9="N/A","N/A",IF(E9&gt;100,"No",IF(E9&lt;90,"No","Yes")))</f>
        <v>Yes</v>
      </c>
      <c r="G9" s="8">
        <v>89.869524163999998</v>
      </c>
      <c r="H9" s="43" t="str">
        <f>IF($B9="N/A","N/A",IF(G9&gt;100,"No",IF(G9&lt;90,"No","Yes")))</f>
        <v>No</v>
      </c>
      <c r="I9" s="12">
        <v>0.90769999999999995</v>
      </c>
      <c r="J9" s="12">
        <v>-0.51200000000000001</v>
      </c>
      <c r="K9" s="44" t="s">
        <v>732</v>
      </c>
      <c r="L9" s="9" t="str">
        <f t="shared" si="0"/>
        <v>Yes</v>
      </c>
    </row>
    <row r="10" spans="1:12" x14ac:dyDescent="0.2">
      <c r="A10" s="45" t="s">
        <v>93</v>
      </c>
      <c r="B10" s="9" t="s">
        <v>303</v>
      </c>
      <c r="C10" s="8">
        <v>89.710703261000006</v>
      </c>
      <c r="D10" s="43" t="str">
        <f>IF($B10="N/A","N/A",IF(C10&gt;100,"No",IF(C10&lt;85,"No","Yes")))</f>
        <v>Yes</v>
      </c>
      <c r="E10" s="8">
        <v>89.381568512000001</v>
      </c>
      <c r="F10" s="43" t="str">
        <f>IF($B10="N/A","N/A",IF(E10&gt;100,"No",IF(E10&lt;85,"No","Yes")))</f>
        <v>Yes</v>
      </c>
      <c r="G10" s="8">
        <v>89.592237026000006</v>
      </c>
      <c r="H10" s="43" t="str">
        <f>IF($B10="N/A","N/A",IF(G10&gt;100,"No",IF(G10&lt;85,"No","Yes")))</f>
        <v>Yes</v>
      </c>
      <c r="I10" s="12">
        <v>-0.36699999999999999</v>
      </c>
      <c r="J10" s="12">
        <v>0.23569999999999999</v>
      </c>
      <c r="K10" s="44" t="s">
        <v>732</v>
      </c>
      <c r="L10" s="9" t="str">
        <f t="shared" si="0"/>
        <v>Yes</v>
      </c>
    </row>
    <row r="11" spans="1:12" x14ac:dyDescent="0.2">
      <c r="A11" s="45" t="s">
        <v>94</v>
      </c>
      <c r="B11" s="9" t="s">
        <v>304</v>
      </c>
      <c r="C11" s="8">
        <v>57.528615471999998</v>
      </c>
      <c r="D11" s="43" t="str">
        <f>IF($B11="N/A","N/A",IF(C11&gt;100,"No",IF(C11&lt;80,"No","Yes")))</f>
        <v>No</v>
      </c>
      <c r="E11" s="8">
        <v>59.213042962000003</v>
      </c>
      <c r="F11" s="43" t="str">
        <f>IF($B11="N/A","N/A",IF(E11&gt;100,"No",IF(E11&lt;80,"No","Yes")))</f>
        <v>No</v>
      </c>
      <c r="G11" s="8">
        <v>61.365058595999997</v>
      </c>
      <c r="H11" s="43" t="str">
        <f>IF($B11="N/A","N/A",IF(G11&gt;100,"No",IF(G11&lt;80,"No","Yes")))</f>
        <v>No</v>
      </c>
      <c r="I11" s="12">
        <v>2.9279999999999999</v>
      </c>
      <c r="J11" s="12">
        <v>3.6339999999999999</v>
      </c>
      <c r="K11" s="44" t="s">
        <v>732</v>
      </c>
      <c r="L11" s="9" t="str">
        <f t="shared" si="0"/>
        <v>Yes</v>
      </c>
    </row>
    <row r="12" spans="1:12" x14ac:dyDescent="0.2">
      <c r="A12" s="45" t="s">
        <v>95</v>
      </c>
      <c r="B12" s="9" t="s">
        <v>304</v>
      </c>
      <c r="C12" s="8">
        <v>58.464750809999998</v>
      </c>
      <c r="D12" s="43" t="str">
        <f>IF($B12="N/A","N/A",IF(C12&gt;100,"No",IF(C12&lt;80,"No","Yes")))</f>
        <v>No</v>
      </c>
      <c r="E12" s="8">
        <v>57.695320432999999</v>
      </c>
      <c r="F12" s="43" t="str">
        <f>IF($B12="N/A","N/A",IF(E12&gt;100,"No",IF(E12&lt;80,"No","Yes")))</f>
        <v>No</v>
      </c>
      <c r="G12" s="8">
        <v>58.342035752000001</v>
      </c>
      <c r="H12" s="43" t="str">
        <f>IF($B12="N/A","N/A",IF(G12&gt;100,"No",IF(G12&lt;80,"No","Yes")))</f>
        <v>No</v>
      </c>
      <c r="I12" s="12">
        <v>-1.32</v>
      </c>
      <c r="J12" s="12">
        <v>1.121</v>
      </c>
      <c r="K12" s="44" t="s">
        <v>732</v>
      </c>
      <c r="L12" s="9" t="str">
        <f t="shared" si="0"/>
        <v>Yes</v>
      </c>
    </row>
    <row r="13" spans="1:12" x14ac:dyDescent="0.2">
      <c r="A13" s="3" t="s">
        <v>96</v>
      </c>
      <c r="B13" s="34" t="s">
        <v>217</v>
      </c>
      <c r="C13" s="35">
        <v>323018.82</v>
      </c>
      <c r="D13" s="43" t="str">
        <f t="shared" ref="D13:D44" si="1">IF($B13="N/A","N/A",IF(C13&gt;10,"No",IF(C13&lt;-10,"No","Yes")))</f>
        <v>N/A</v>
      </c>
      <c r="E13" s="35">
        <v>333909.92</v>
      </c>
      <c r="F13" s="43" t="str">
        <f t="shared" ref="F13:F44" si="2">IF($B13="N/A","N/A",IF(E13&gt;10,"No",IF(E13&lt;-10,"No","Yes")))</f>
        <v>N/A</v>
      </c>
      <c r="G13" s="35">
        <v>333142.8</v>
      </c>
      <c r="H13" s="43" t="str">
        <f t="shared" ref="H13:H44" si="3">IF($B13="N/A","N/A",IF(G13&gt;10,"No",IF(G13&lt;-10,"No","Yes")))</f>
        <v>N/A</v>
      </c>
      <c r="I13" s="12">
        <v>3.3719999999999999</v>
      </c>
      <c r="J13" s="12">
        <v>-0.23</v>
      </c>
      <c r="K13" s="44" t="s">
        <v>732</v>
      </c>
      <c r="L13" s="9" t="str">
        <f t="shared" si="0"/>
        <v>Yes</v>
      </c>
    </row>
    <row r="14" spans="1:12" x14ac:dyDescent="0.2">
      <c r="A14" s="3" t="s">
        <v>100</v>
      </c>
      <c r="B14" s="34" t="s">
        <v>217</v>
      </c>
      <c r="C14" s="35">
        <v>71841</v>
      </c>
      <c r="D14" s="43" t="str">
        <f t="shared" si="1"/>
        <v>N/A</v>
      </c>
      <c r="E14" s="35">
        <v>70142</v>
      </c>
      <c r="F14" s="43" t="str">
        <f t="shared" si="2"/>
        <v>N/A</v>
      </c>
      <c r="G14" s="35">
        <v>69898</v>
      </c>
      <c r="H14" s="43" t="str">
        <f t="shared" si="3"/>
        <v>N/A</v>
      </c>
      <c r="I14" s="12">
        <v>-2.36</v>
      </c>
      <c r="J14" s="12">
        <v>-0.34799999999999998</v>
      </c>
      <c r="K14" s="44" t="s">
        <v>732</v>
      </c>
      <c r="L14" s="9" t="str">
        <f t="shared" si="0"/>
        <v>Yes</v>
      </c>
    </row>
    <row r="15" spans="1:12" x14ac:dyDescent="0.2">
      <c r="A15" s="3" t="s">
        <v>984</v>
      </c>
      <c r="B15" s="34" t="s">
        <v>217</v>
      </c>
      <c r="C15" s="35">
        <v>27422</v>
      </c>
      <c r="D15" s="43" t="str">
        <f t="shared" si="1"/>
        <v>N/A</v>
      </c>
      <c r="E15" s="35">
        <v>26793</v>
      </c>
      <c r="F15" s="43" t="str">
        <f t="shared" si="2"/>
        <v>N/A</v>
      </c>
      <c r="G15" s="35">
        <v>27267</v>
      </c>
      <c r="H15" s="43" t="str">
        <f t="shared" si="3"/>
        <v>N/A</v>
      </c>
      <c r="I15" s="12">
        <v>-2.29</v>
      </c>
      <c r="J15" s="12">
        <v>1.7689999999999999</v>
      </c>
      <c r="K15" s="44" t="s">
        <v>732</v>
      </c>
      <c r="L15" s="9" t="str">
        <f t="shared" si="0"/>
        <v>Yes</v>
      </c>
    </row>
    <row r="16" spans="1:12" x14ac:dyDescent="0.2">
      <c r="A16" s="3" t="s">
        <v>985</v>
      </c>
      <c r="B16" s="34" t="s">
        <v>217</v>
      </c>
      <c r="C16" s="35">
        <v>2081</v>
      </c>
      <c r="D16" s="43" t="str">
        <f t="shared" si="1"/>
        <v>N/A</v>
      </c>
      <c r="E16" s="35">
        <v>2513</v>
      </c>
      <c r="F16" s="43" t="str">
        <f t="shared" si="2"/>
        <v>N/A</v>
      </c>
      <c r="G16" s="35">
        <v>2542</v>
      </c>
      <c r="H16" s="43" t="str">
        <f t="shared" si="3"/>
        <v>N/A</v>
      </c>
      <c r="I16" s="12">
        <v>20.76</v>
      </c>
      <c r="J16" s="12">
        <v>1.1539999999999999</v>
      </c>
      <c r="K16" s="44" t="s">
        <v>732</v>
      </c>
      <c r="L16" s="9" t="str">
        <f t="shared" si="0"/>
        <v>Yes</v>
      </c>
    </row>
    <row r="17" spans="1:12" x14ac:dyDescent="0.2">
      <c r="A17" s="3" t="s">
        <v>986</v>
      </c>
      <c r="B17" s="34" t="s">
        <v>217</v>
      </c>
      <c r="C17" s="35">
        <v>3546</v>
      </c>
      <c r="D17" s="43" t="str">
        <f t="shared" si="1"/>
        <v>N/A</v>
      </c>
      <c r="E17" s="35">
        <v>3249</v>
      </c>
      <c r="F17" s="43" t="str">
        <f t="shared" si="2"/>
        <v>N/A</v>
      </c>
      <c r="G17" s="35">
        <v>2552</v>
      </c>
      <c r="H17" s="43" t="str">
        <f t="shared" si="3"/>
        <v>N/A</v>
      </c>
      <c r="I17" s="12">
        <v>-8.3800000000000008</v>
      </c>
      <c r="J17" s="12">
        <v>-21.5</v>
      </c>
      <c r="K17" s="44" t="s">
        <v>732</v>
      </c>
      <c r="L17" s="9" t="str">
        <f t="shared" si="0"/>
        <v>Yes</v>
      </c>
    </row>
    <row r="18" spans="1:12" x14ac:dyDescent="0.2">
      <c r="A18" s="3" t="s">
        <v>987</v>
      </c>
      <c r="B18" s="34" t="s">
        <v>217</v>
      </c>
      <c r="C18" s="35">
        <v>38792</v>
      </c>
      <c r="D18" s="43" t="str">
        <f t="shared" si="1"/>
        <v>N/A</v>
      </c>
      <c r="E18" s="35">
        <v>37587</v>
      </c>
      <c r="F18" s="43" t="str">
        <f t="shared" si="2"/>
        <v>N/A</v>
      </c>
      <c r="G18" s="35">
        <v>37537</v>
      </c>
      <c r="H18" s="43" t="str">
        <f t="shared" si="3"/>
        <v>N/A</v>
      </c>
      <c r="I18" s="12">
        <v>-3.11</v>
      </c>
      <c r="J18" s="12">
        <v>-0.13300000000000001</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250746</v>
      </c>
      <c r="D20" s="43" t="str">
        <f t="shared" si="1"/>
        <v>N/A</v>
      </c>
      <c r="E20" s="35">
        <v>260999</v>
      </c>
      <c r="F20" s="43" t="str">
        <f t="shared" si="2"/>
        <v>N/A</v>
      </c>
      <c r="G20" s="35">
        <v>270721</v>
      </c>
      <c r="H20" s="43" t="str">
        <f t="shared" si="3"/>
        <v>N/A</v>
      </c>
      <c r="I20" s="12">
        <v>4.0890000000000004</v>
      </c>
      <c r="J20" s="12">
        <v>3.7250000000000001</v>
      </c>
      <c r="K20" s="44" t="s">
        <v>732</v>
      </c>
      <c r="L20" s="9" t="str">
        <f t="shared" si="0"/>
        <v>Yes</v>
      </c>
    </row>
    <row r="21" spans="1:12" x14ac:dyDescent="0.2">
      <c r="A21" s="3" t="s">
        <v>989</v>
      </c>
      <c r="B21" s="34" t="s">
        <v>217</v>
      </c>
      <c r="C21" s="35">
        <v>206816</v>
      </c>
      <c r="D21" s="43" t="str">
        <f t="shared" si="1"/>
        <v>N/A</v>
      </c>
      <c r="E21" s="35">
        <v>214684</v>
      </c>
      <c r="F21" s="43" t="str">
        <f t="shared" si="2"/>
        <v>N/A</v>
      </c>
      <c r="G21" s="35">
        <v>229527</v>
      </c>
      <c r="H21" s="43" t="str">
        <f t="shared" si="3"/>
        <v>N/A</v>
      </c>
      <c r="I21" s="12">
        <v>3.8039999999999998</v>
      </c>
      <c r="J21" s="12">
        <v>6.9139999999999997</v>
      </c>
      <c r="K21" s="44" t="s">
        <v>732</v>
      </c>
      <c r="L21" s="9" t="str">
        <f t="shared" si="0"/>
        <v>Yes</v>
      </c>
    </row>
    <row r="22" spans="1:12" x14ac:dyDescent="0.2">
      <c r="A22" s="3" t="s">
        <v>990</v>
      </c>
      <c r="B22" s="34" t="s">
        <v>217</v>
      </c>
      <c r="C22" s="35">
        <v>4339</v>
      </c>
      <c r="D22" s="43" t="str">
        <f t="shared" si="1"/>
        <v>N/A</v>
      </c>
      <c r="E22" s="35">
        <v>5659</v>
      </c>
      <c r="F22" s="43" t="str">
        <f t="shared" si="2"/>
        <v>N/A</v>
      </c>
      <c r="G22" s="35">
        <v>5461</v>
      </c>
      <c r="H22" s="43" t="str">
        <f t="shared" si="3"/>
        <v>N/A</v>
      </c>
      <c r="I22" s="12">
        <v>30.42</v>
      </c>
      <c r="J22" s="12">
        <v>-3.5</v>
      </c>
      <c r="K22" s="44" t="s">
        <v>732</v>
      </c>
      <c r="L22" s="9" t="str">
        <f t="shared" si="0"/>
        <v>Yes</v>
      </c>
    </row>
    <row r="23" spans="1:12" x14ac:dyDescent="0.2">
      <c r="A23" s="3" t="s">
        <v>991</v>
      </c>
      <c r="B23" s="34" t="s">
        <v>217</v>
      </c>
      <c r="C23" s="35">
        <v>4627</v>
      </c>
      <c r="D23" s="43" t="str">
        <f t="shared" si="1"/>
        <v>N/A</v>
      </c>
      <c r="E23" s="35">
        <v>5373</v>
      </c>
      <c r="F23" s="43" t="str">
        <f t="shared" si="2"/>
        <v>N/A</v>
      </c>
      <c r="G23" s="35">
        <v>4612</v>
      </c>
      <c r="H23" s="43" t="str">
        <f t="shared" si="3"/>
        <v>N/A</v>
      </c>
      <c r="I23" s="12">
        <v>16.12</v>
      </c>
      <c r="J23" s="12">
        <v>-14.2</v>
      </c>
      <c r="K23" s="44" t="s">
        <v>732</v>
      </c>
      <c r="L23" s="9" t="str">
        <f t="shared" si="0"/>
        <v>Yes</v>
      </c>
    </row>
    <row r="24" spans="1:12" x14ac:dyDescent="0.2">
      <c r="A24" s="3" t="s">
        <v>992</v>
      </c>
      <c r="B24" s="34" t="s">
        <v>217</v>
      </c>
      <c r="C24" s="35">
        <v>34964</v>
      </c>
      <c r="D24" s="43" t="str">
        <f t="shared" si="1"/>
        <v>N/A</v>
      </c>
      <c r="E24" s="35">
        <v>35283</v>
      </c>
      <c r="F24" s="43" t="str">
        <f t="shared" si="2"/>
        <v>N/A</v>
      </c>
      <c r="G24" s="35">
        <v>31121</v>
      </c>
      <c r="H24" s="43" t="str">
        <f t="shared" si="3"/>
        <v>N/A</v>
      </c>
      <c r="I24" s="12">
        <v>0.91239999999999999</v>
      </c>
      <c r="J24" s="12">
        <v>-11.8</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84657</v>
      </c>
      <c r="D26" s="43" t="str">
        <f t="shared" si="1"/>
        <v>N/A</v>
      </c>
      <c r="E26" s="35">
        <v>75811</v>
      </c>
      <c r="F26" s="43" t="str">
        <f t="shared" si="2"/>
        <v>N/A</v>
      </c>
      <c r="G26" s="35">
        <v>70312</v>
      </c>
      <c r="H26" s="43" t="str">
        <f t="shared" si="3"/>
        <v>N/A</v>
      </c>
      <c r="I26" s="12">
        <v>-10.4</v>
      </c>
      <c r="J26" s="12">
        <v>-7.25</v>
      </c>
      <c r="K26" s="44" t="s">
        <v>732</v>
      </c>
      <c r="L26" s="9" t="str">
        <f t="shared" si="0"/>
        <v>Yes</v>
      </c>
    </row>
    <row r="27" spans="1:12" x14ac:dyDescent="0.2">
      <c r="A27" s="3" t="s">
        <v>994</v>
      </c>
      <c r="B27" s="34" t="s">
        <v>217</v>
      </c>
      <c r="C27" s="35">
        <v>12712</v>
      </c>
      <c r="D27" s="43" t="str">
        <f t="shared" si="1"/>
        <v>N/A</v>
      </c>
      <c r="E27" s="35">
        <v>10549</v>
      </c>
      <c r="F27" s="43" t="str">
        <f t="shared" si="2"/>
        <v>N/A</v>
      </c>
      <c r="G27" s="35">
        <v>9995</v>
      </c>
      <c r="H27" s="43" t="str">
        <f t="shared" si="3"/>
        <v>N/A</v>
      </c>
      <c r="I27" s="12">
        <v>-17</v>
      </c>
      <c r="J27" s="12">
        <v>-5.25</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90</v>
      </c>
      <c r="D29" s="43" t="str">
        <f t="shared" si="1"/>
        <v>N/A</v>
      </c>
      <c r="E29" s="35">
        <v>151</v>
      </c>
      <c r="F29" s="43" t="str">
        <f t="shared" si="2"/>
        <v>N/A</v>
      </c>
      <c r="G29" s="116">
        <v>96</v>
      </c>
      <c r="H29" s="43" t="str">
        <f t="shared" si="3"/>
        <v>N/A</v>
      </c>
      <c r="I29" s="12">
        <v>67.78</v>
      </c>
      <c r="J29" s="12">
        <v>-36.4</v>
      </c>
      <c r="K29" s="44" t="s">
        <v>732</v>
      </c>
      <c r="L29" s="9" t="str">
        <f t="shared" si="0"/>
        <v>No</v>
      </c>
    </row>
    <row r="30" spans="1:12" x14ac:dyDescent="0.2">
      <c r="A30" s="3" t="s">
        <v>997</v>
      </c>
      <c r="B30" s="34" t="s">
        <v>217</v>
      </c>
      <c r="C30" s="35">
        <v>32809</v>
      </c>
      <c r="D30" s="43" t="str">
        <f t="shared" si="1"/>
        <v>N/A</v>
      </c>
      <c r="E30" s="35">
        <v>29769</v>
      </c>
      <c r="F30" s="43" t="str">
        <f t="shared" si="2"/>
        <v>N/A</v>
      </c>
      <c r="G30" s="35">
        <v>27480</v>
      </c>
      <c r="H30" s="43" t="str">
        <f t="shared" si="3"/>
        <v>N/A</v>
      </c>
      <c r="I30" s="12">
        <v>-9.27</v>
      </c>
      <c r="J30" s="12">
        <v>-7.69</v>
      </c>
      <c r="K30" s="44" t="s">
        <v>732</v>
      </c>
      <c r="L30" s="9" t="str">
        <f t="shared" si="0"/>
        <v>Yes</v>
      </c>
    </row>
    <row r="31" spans="1:12" x14ac:dyDescent="0.2">
      <c r="A31" s="3" t="s">
        <v>998</v>
      </c>
      <c r="B31" s="34" t="s">
        <v>217</v>
      </c>
      <c r="C31" s="35">
        <v>6448</v>
      </c>
      <c r="D31" s="43" t="str">
        <f t="shared" si="1"/>
        <v>N/A</v>
      </c>
      <c r="E31" s="35">
        <v>5973</v>
      </c>
      <c r="F31" s="43" t="str">
        <f t="shared" si="2"/>
        <v>N/A</v>
      </c>
      <c r="G31" s="35">
        <v>5717</v>
      </c>
      <c r="H31" s="43" t="str">
        <f t="shared" si="3"/>
        <v>N/A</v>
      </c>
      <c r="I31" s="12">
        <v>-7.37</v>
      </c>
      <c r="J31" s="12">
        <v>-4.29</v>
      </c>
      <c r="K31" s="44" t="s">
        <v>732</v>
      </c>
      <c r="L31" s="9" t="str">
        <f t="shared" si="0"/>
        <v>Yes</v>
      </c>
    </row>
    <row r="32" spans="1:12" x14ac:dyDescent="0.2">
      <c r="A32" s="3" t="s">
        <v>999</v>
      </c>
      <c r="B32" s="34" t="s">
        <v>217</v>
      </c>
      <c r="C32" s="35">
        <v>32598</v>
      </c>
      <c r="D32" s="43" t="str">
        <f t="shared" si="1"/>
        <v>N/A</v>
      </c>
      <c r="E32" s="35">
        <v>29369</v>
      </c>
      <c r="F32" s="43" t="str">
        <f t="shared" si="2"/>
        <v>N/A</v>
      </c>
      <c r="G32" s="35">
        <v>27024</v>
      </c>
      <c r="H32" s="43" t="str">
        <f t="shared" si="3"/>
        <v>N/A</v>
      </c>
      <c r="I32" s="12">
        <v>-9.91</v>
      </c>
      <c r="J32" s="12">
        <v>-7.98</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36398</v>
      </c>
      <c r="D34" s="43" t="str">
        <f t="shared" si="1"/>
        <v>N/A</v>
      </c>
      <c r="E34" s="35">
        <v>34469</v>
      </c>
      <c r="F34" s="43" t="str">
        <f t="shared" si="2"/>
        <v>N/A</v>
      </c>
      <c r="G34" s="35">
        <v>32558</v>
      </c>
      <c r="H34" s="43" t="str">
        <f t="shared" si="3"/>
        <v>N/A</v>
      </c>
      <c r="I34" s="12">
        <v>-5.3</v>
      </c>
      <c r="J34" s="12">
        <v>-5.54</v>
      </c>
      <c r="K34" s="44" t="s">
        <v>732</v>
      </c>
      <c r="L34" s="9" t="str">
        <f t="shared" si="0"/>
        <v>Yes</v>
      </c>
    </row>
    <row r="35" spans="1:12" x14ac:dyDescent="0.2">
      <c r="A35" s="3" t="s">
        <v>1001</v>
      </c>
      <c r="B35" s="34" t="s">
        <v>217</v>
      </c>
      <c r="C35" s="35">
        <v>18064</v>
      </c>
      <c r="D35" s="43" t="str">
        <f t="shared" si="1"/>
        <v>N/A</v>
      </c>
      <c r="E35" s="35">
        <v>18026</v>
      </c>
      <c r="F35" s="43" t="str">
        <f t="shared" si="2"/>
        <v>N/A</v>
      </c>
      <c r="G35" s="35">
        <v>16654</v>
      </c>
      <c r="H35" s="43" t="str">
        <f t="shared" si="3"/>
        <v>N/A</v>
      </c>
      <c r="I35" s="12">
        <v>-0.21</v>
      </c>
      <c r="J35" s="12">
        <v>-7.61</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11</v>
      </c>
      <c r="D37" s="43" t="str">
        <f t="shared" si="1"/>
        <v>N/A</v>
      </c>
      <c r="E37" s="35">
        <v>14</v>
      </c>
      <c r="F37" s="43" t="str">
        <f t="shared" si="2"/>
        <v>N/A</v>
      </c>
      <c r="G37" s="35">
        <v>16</v>
      </c>
      <c r="H37" s="43" t="str">
        <f t="shared" si="3"/>
        <v>N/A</v>
      </c>
      <c r="I37" s="12">
        <v>55.56</v>
      </c>
      <c r="J37" s="12">
        <v>14.29</v>
      </c>
      <c r="K37" s="44" t="s">
        <v>732</v>
      </c>
      <c r="L37" s="9" t="str">
        <f t="shared" si="0"/>
        <v>Yes</v>
      </c>
    </row>
    <row r="38" spans="1:12" x14ac:dyDescent="0.2">
      <c r="A38" s="3" t="s">
        <v>1004</v>
      </c>
      <c r="B38" s="34" t="s">
        <v>217</v>
      </c>
      <c r="C38" s="35">
        <v>17724</v>
      </c>
      <c r="D38" s="43" t="str">
        <f t="shared" si="1"/>
        <v>N/A</v>
      </c>
      <c r="E38" s="35">
        <v>15888</v>
      </c>
      <c r="F38" s="43" t="str">
        <f t="shared" si="2"/>
        <v>N/A</v>
      </c>
      <c r="G38" s="35">
        <v>15342</v>
      </c>
      <c r="H38" s="43" t="str">
        <f t="shared" si="3"/>
        <v>N/A</v>
      </c>
      <c r="I38" s="12">
        <v>-10.4</v>
      </c>
      <c r="J38" s="12">
        <v>-3.44</v>
      </c>
      <c r="K38" s="44" t="s">
        <v>732</v>
      </c>
      <c r="L38" s="9" t="str">
        <f t="shared" si="0"/>
        <v>Yes</v>
      </c>
    </row>
    <row r="39" spans="1:12" x14ac:dyDescent="0.2">
      <c r="A39" s="3" t="s">
        <v>1005</v>
      </c>
      <c r="B39" s="34" t="s">
        <v>217</v>
      </c>
      <c r="C39" s="35">
        <v>601</v>
      </c>
      <c r="D39" s="43" t="str">
        <f t="shared" si="1"/>
        <v>N/A</v>
      </c>
      <c r="E39" s="35">
        <v>541</v>
      </c>
      <c r="F39" s="43" t="str">
        <f t="shared" si="2"/>
        <v>N/A</v>
      </c>
      <c r="G39" s="35">
        <v>546</v>
      </c>
      <c r="H39" s="43" t="str">
        <f t="shared" si="3"/>
        <v>N/A</v>
      </c>
      <c r="I39" s="12">
        <v>-9.98</v>
      </c>
      <c r="J39" s="12">
        <v>0.92420000000000002</v>
      </c>
      <c r="K39" s="44" t="s">
        <v>732</v>
      </c>
      <c r="L39" s="9" t="str">
        <f t="shared" si="0"/>
        <v>Yes</v>
      </c>
    </row>
    <row r="40" spans="1:12" x14ac:dyDescent="0.2">
      <c r="A40" s="3" t="s">
        <v>1006</v>
      </c>
      <c r="B40" s="34" t="s">
        <v>217</v>
      </c>
      <c r="C40" s="35">
        <v>0</v>
      </c>
      <c r="D40" s="43" t="str">
        <f t="shared" si="1"/>
        <v>N/A</v>
      </c>
      <c r="E40" s="35">
        <v>0</v>
      </c>
      <c r="F40" s="43" t="str">
        <f t="shared" si="2"/>
        <v>N/A</v>
      </c>
      <c r="G40" s="35">
        <v>0</v>
      </c>
      <c r="H40" s="43" t="str">
        <f t="shared" si="3"/>
        <v>N/A</v>
      </c>
      <c r="I40" s="12" t="s">
        <v>1743</v>
      </c>
      <c r="J40" s="12" t="s">
        <v>1743</v>
      </c>
      <c r="K40" s="44" t="s">
        <v>732</v>
      </c>
      <c r="L40" s="9" t="str">
        <f t="shared" si="0"/>
        <v>N/A</v>
      </c>
    </row>
    <row r="41" spans="1:12" x14ac:dyDescent="0.2">
      <c r="A41" s="45" t="s">
        <v>84</v>
      </c>
      <c r="B41" s="34" t="s">
        <v>217</v>
      </c>
      <c r="C41" s="46">
        <v>3708612808</v>
      </c>
      <c r="D41" s="43" t="str">
        <f t="shared" si="1"/>
        <v>N/A</v>
      </c>
      <c r="E41" s="46">
        <v>3826010549</v>
      </c>
      <c r="F41" s="43" t="str">
        <f t="shared" si="2"/>
        <v>N/A</v>
      </c>
      <c r="G41" s="46">
        <v>3975964609</v>
      </c>
      <c r="H41" s="43" t="str">
        <f t="shared" si="3"/>
        <v>N/A</v>
      </c>
      <c r="I41" s="12">
        <v>3.1659999999999999</v>
      </c>
      <c r="J41" s="12">
        <v>3.919</v>
      </c>
      <c r="K41" s="44" t="s">
        <v>732</v>
      </c>
      <c r="L41" s="9" t="str">
        <f t="shared" si="0"/>
        <v>Yes</v>
      </c>
    </row>
    <row r="42" spans="1:12" x14ac:dyDescent="0.2">
      <c r="A42" s="45" t="s">
        <v>1503</v>
      </c>
      <c r="B42" s="34" t="s">
        <v>217</v>
      </c>
      <c r="C42" s="46">
        <v>8359.4718443999991</v>
      </c>
      <c r="D42" s="43" t="str">
        <f t="shared" si="1"/>
        <v>N/A</v>
      </c>
      <c r="E42" s="46">
        <v>8667.4864789000003</v>
      </c>
      <c r="F42" s="43" t="str">
        <f t="shared" si="2"/>
        <v>N/A</v>
      </c>
      <c r="G42" s="46">
        <v>8965.1932945000008</v>
      </c>
      <c r="H42" s="43" t="str">
        <f t="shared" si="3"/>
        <v>N/A</v>
      </c>
      <c r="I42" s="12">
        <v>3.6850000000000001</v>
      </c>
      <c r="J42" s="12">
        <v>3.4350000000000001</v>
      </c>
      <c r="K42" s="44" t="s">
        <v>732</v>
      </c>
      <c r="L42" s="9" t="str">
        <f t="shared" si="0"/>
        <v>Yes</v>
      </c>
    </row>
    <row r="43" spans="1:12" x14ac:dyDescent="0.2">
      <c r="A43" s="45" t="s">
        <v>1504</v>
      </c>
      <c r="B43" s="34" t="s">
        <v>217</v>
      </c>
      <c r="C43" s="46">
        <v>10323.496292</v>
      </c>
      <c r="D43" s="43" t="str">
        <f t="shared" si="1"/>
        <v>N/A</v>
      </c>
      <c r="E43" s="46">
        <v>10585.963121000001</v>
      </c>
      <c r="F43" s="43" t="str">
        <f t="shared" si="2"/>
        <v>N/A</v>
      </c>
      <c r="G43" s="46">
        <v>10818.833560999999</v>
      </c>
      <c r="H43" s="43" t="str">
        <f t="shared" si="3"/>
        <v>N/A</v>
      </c>
      <c r="I43" s="12">
        <v>2.5419999999999998</v>
      </c>
      <c r="J43" s="12">
        <v>2.2000000000000002</v>
      </c>
      <c r="K43" s="44" t="s">
        <v>732</v>
      </c>
      <c r="L43" s="9" t="str">
        <f t="shared" si="0"/>
        <v>Yes</v>
      </c>
    </row>
    <row r="44" spans="1:12" x14ac:dyDescent="0.2">
      <c r="A44" s="4" t="s">
        <v>107</v>
      </c>
      <c r="B44" s="34" t="s">
        <v>217</v>
      </c>
      <c r="C44" s="46">
        <v>50636072</v>
      </c>
      <c r="D44" s="43" t="str">
        <f t="shared" si="1"/>
        <v>N/A</v>
      </c>
      <c r="E44" s="46">
        <v>54691898</v>
      </c>
      <c r="F44" s="43" t="str">
        <f t="shared" si="2"/>
        <v>N/A</v>
      </c>
      <c r="G44" s="46">
        <v>48450427</v>
      </c>
      <c r="H44" s="43" t="str">
        <f t="shared" si="3"/>
        <v>N/A</v>
      </c>
      <c r="I44" s="12">
        <v>8.01</v>
      </c>
      <c r="J44" s="12">
        <v>-11.4</v>
      </c>
      <c r="K44" s="44" t="s">
        <v>732</v>
      </c>
      <c r="L44" s="9" t="str">
        <f t="shared" si="0"/>
        <v>Yes</v>
      </c>
    </row>
    <row r="45" spans="1:12" x14ac:dyDescent="0.2">
      <c r="A45" s="45" t="s">
        <v>162</v>
      </c>
      <c r="B45" s="47" t="s">
        <v>221</v>
      </c>
      <c r="C45" s="1">
        <v>683</v>
      </c>
      <c r="D45" s="43" t="str">
        <f>IF($B45="N/A","N/A",IF(C45&gt;0,"No",IF(C45&lt;0,"No","Yes")))</f>
        <v>No</v>
      </c>
      <c r="E45" s="1">
        <v>257</v>
      </c>
      <c r="F45" s="43" t="str">
        <f>IF($B45="N/A","N/A",IF(E45&gt;0,"No",IF(E45&lt;0,"No","Yes")))</f>
        <v>No</v>
      </c>
      <c r="G45" s="1">
        <v>2512</v>
      </c>
      <c r="H45" s="43" t="str">
        <f>IF($B45="N/A","N/A",IF(G45&gt;0,"No",IF(G45&lt;0,"No","Yes")))</f>
        <v>No</v>
      </c>
      <c r="I45" s="12">
        <v>-62.4</v>
      </c>
      <c r="J45" s="12">
        <v>877.4</v>
      </c>
      <c r="K45" s="44" t="s">
        <v>732</v>
      </c>
      <c r="L45" s="9" t="str">
        <f t="shared" si="0"/>
        <v>No</v>
      </c>
    </row>
    <row r="46" spans="1:12" x14ac:dyDescent="0.2">
      <c r="A46" s="45" t="s">
        <v>160</v>
      </c>
      <c r="B46" s="34" t="s">
        <v>217</v>
      </c>
      <c r="C46" s="46">
        <v>499781</v>
      </c>
      <c r="D46" s="43" t="str">
        <f t="shared" ref="D46:D47" si="4">IF($B46="N/A","N/A",IF(C46&gt;10,"No",IF(C46&lt;-10,"No","Yes")))</f>
        <v>N/A</v>
      </c>
      <c r="E46" s="46">
        <v>269462</v>
      </c>
      <c r="F46" s="43" t="str">
        <f t="shared" ref="F46:F47" si="5">IF($B46="N/A","N/A",IF(E46&gt;10,"No",IF(E46&lt;-10,"No","Yes")))</f>
        <v>N/A</v>
      </c>
      <c r="G46" s="46">
        <v>1278559</v>
      </c>
      <c r="H46" s="43" t="str">
        <f t="shared" ref="H46:H47" si="6">IF($B46="N/A","N/A",IF(G46&gt;10,"No",IF(G46&lt;-10,"No","Yes")))</f>
        <v>N/A</v>
      </c>
      <c r="I46" s="12">
        <v>-46.1</v>
      </c>
      <c r="J46" s="12">
        <v>374.5</v>
      </c>
      <c r="K46" s="44" t="s">
        <v>732</v>
      </c>
      <c r="L46" s="9" t="str">
        <f t="shared" si="0"/>
        <v>No</v>
      </c>
    </row>
    <row r="47" spans="1:12" x14ac:dyDescent="0.2">
      <c r="A47" s="45" t="s">
        <v>1290</v>
      </c>
      <c r="B47" s="34" t="s">
        <v>217</v>
      </c>
      <c r="C47" s="46">
        <v>731.74377745000004</v>
      </c>
      <c r="D47" s="43" t="str">
        <f t="shared" si="4"/>
        <v>N/A</v>
      </c>
      <c r="E47" s="46">
        <v>1048.4902724000001</v>
      </c>
      <c r="F47" s="43" t="str">
        <f t="shared" si="5"/>
        <v>N/A</v>
      </c>
      <c r="G47" s="46">
        <v>508.98049363000001</v>
      </c>
      <c r="H47" s="43" t="str">
        <f t="shared" si="6"/>
        <v>N/A</v>
      </c>
      <c r="I47" s="12">
        <v>43.29</v>
      </c>
      <c r="J47" s="12">
        <v>-51.5</v>
      </c>
      <c r="K47" s="44" t="s">
        <v>732</v>
      </c>
      <c r="L47" s="9" t="str">
        <f>IF(J47="Div by 0", "N/A", IF(OR(J47="N/A",K47="N/A"),"N/A", IF(J47&gt;VALUE(MID(K47,1,2)), "No", IF(J47&lt;-1*VALUE(MID(K47,1,2)), "No", "Yes"))))</f>
        <v>No</v>
      </c>
    </row>
    <row r="48" spans="1:12" x14ac:dyDescent="0.2">
      <c r="A48" s="45" t="s">
        <v>1505</v>
      </c>
      <c r="B48" s="34" t="s">
        <v>217</v>
      </c>
      <c r="C48" s="46">
        <v>14305.018193</v>
      </c>
      <c r="D48" s="43" t="str">
        <f t="shared" ref="D48:D74" si="7">IF($B48="N/A","N/A",IF(C48&gt;10,"No",IF(C48&lt;-10,"No","Yes")))</f>
        <v>N/A</v>
      </c>
      <c r="E48" s="46">
        <v>14384.286690000001</v>
      </c>
      <c r="F48" s="43" t="str">
        <f t="shared" ref="F48:F74" si="8">IF($B48="N/A","N/A",IF(E48&gt;10,"No",IF(E48&lt;-10,"No","Yes")))</f>
        <v>N/A</v>
      </c>
      <c r="G48" s="46">
        <v>14910.326519</v>
      </c>
      <c r="H48" s="43" t="str">
        <f t="shared" ref="H48:H74" si="9">IF($B48="N/A","N/A",IF(G48&gt;10,"No",IF(G48&lt;-10,"No","Yes")))</f>
        <v>N/A</v>
      </c>
      <c r="I48" s="12">
        <v>0.55410000000000004</v>
      </c>
      <c r="J48" s="12">
        <v>3.657</v>
      </c>
      <c r="K48" s="44" t="s">
        <v>732</v>
      </c>
      <c r="L48" s="9" t="str">
        <f t="shared" ref="L48:L74" si="10">IF(J48="Div by 0", "N/A", IF(K48="N/A","N/A", IF(J48&gt;VALUE(MID(K48,1,2)), "No", IF(J48&lt;-1*VALUE(MID(K48,1,2)), "No", "Yes"))))</f>
        <v>Yes</v>
      </c>
    </row>
    <row r="49" spans="1:12" x14ac:dyDescent="0.2">
      <c r="A49" s="45" t="s">
        <v>1506</v>
      </c>
      <c r="B49" s="34" t="s">
        <v>217</v>
      </c>
      <c r="C49" s="46">
        <v>3276.6569906999998</v>
      </c>
      <c r="D49" s="43" t="str">
        <f t="shared" si="7"/>
        <v>N/A</v>
      </c>
      <c r="E49" s="46">
        <v>3379.6784607999998</v>
      </c>
      <c r="F49" s="43" t="str">
        <f t="shared" si="8"/>
        <v>N/A</v>
      </c>
      <c r="G49" s="46">
        <v>3607.0769427999999</v>
      </c>
      <c r="H49" s="43" t="str">
        <f t="shared" si="9"/>
        <v>N/A</v>
      </c>
      <c r="I49" s="12">
        <v>3.1440000000000001</v>
      </c>
      <c r="J49" s="12">
        <v>6.7279999999999998</v>
      </c>
      <c r="K49" s="44" t="s">
        <v>732</v>
      </c>
      <c r="L49" s="9" t="str">
        <f t="shared" si="10"/>
        <v>Yes</v>
      </c>
    </row>
    <row r="50" spans="1:12" x14ac:dyDescent="0.2">
      <c r="A50" s="45" t="s">
        <v>1507</v>
      </c>
      <c r="B50" s="34" t="s">
        <v>217</v>
      </c>
      <c r="C50" s="46">
        <v>3653.5949062999998</v>
      </c>
      <c r="D50" s="43" t="str">
        <f t="shared" si="7"/>
        <v>N/A</v>
      </c>
      <c r="E50" s="46">
        <v>3961.1309191999999</v>
      </c>
      <c r="F50" s="43" t="str">
        <f t="shared" si="8"/>
        <v>N/A</v>
      </c>
      <c r="G50" s="46">
        <v>4314.9197482</v>
      </c>
      <c r="H50" s="43" t="str">
        <f t="shared" si="9"/>
        <v>N/A</v>
      </c>
      <c r="I50" s="12">
        <v>8.4169999999999998</v>
      </c>
      <c r="J50" s="12">
        <v>8.9320000000000004</v>
      </c>
      <c r="K50" s="44" t="s">
        <v>732</v>
      </c>
      <c r="L50" s="9" t="str">
        <f t="shared" si="10"/>
        <v>Yes</v>
      </c>
    </row>
    <row r="51" spans="1:12" x14ac:dyDescent="0.2">
      <c r="A51" s="45" t="s">
        <v>1508</v>
      </c>
      <c r="B51" s="34" t="s">
        <v>217</v>
      </c>
      <c r="C51" s="46">
        <v>1305.6556684</v>
      </c>
      <c r="D51" s="43" t="str">
        <f t="shared" si="7"/>
        <v>N/A</v>
      </c>
      <c r="E51" s="46">
        <v>1765.3875038000001</v>
      </c>
      <c r="F51" s="43" t="str">
        <f t="shared" si="8"/>
        <v>N/A</v>
      </c>
      <c r="G51" s="46">
        <v>1843.3918495</v>
      </c>
      <c r="H51" s="43" t="str">
        <f t="shared" si="9"/>
        <v>N/A</v>
      </c>
      <c r="I51" s="12">
        <v>35.21</v>
      </c>
      <c r="J51" s="12">
        <v>4.4189999999999996</v>
      </c>
      <c r="K51" s="44" t="s">
        <v>732</v>
      </c>
      <c r="L51" s="9" t="str">
        <f t="shared" si="10"/>
        <v>Yes</v>
      </c>
    </row>
    <row r="52" spans="1:12" x14ac:dyDescent="0.2">
      <c r="A52" s="45" t="s">
        <v>1509</v>
      </c>
      <c r="B52" s="34" t="s">
        <v>217</v>
      </c>
      <c r="C52" s="46">
        <v>23860.624304000001</v>
      </c>
      <c r="D52" s="43" t="str">
        <f t="shared" si="7"/>
        <v>N/A</v>
      </c>
      <c r="E52" s="46">
        <v>24016.304733000001</v>
      </c>
      <c r="F52" s="43" t="str">
        <f t="shared" si="8"/>
        <v>N/A</v>
      </c>
      <c r="G52" s="46">
        <v>24726.935397000001</v>
      </c>
      <c r="H52" s="43" t="str">
        <f t="shared" si="9"/>
        <v>N/A</v>
      </c>
      <c r="I52" s="12">
        <v>0.65249999999999997</v>
      </c>
      <c r="J52" s="12">
        <v>2.9590000000000001</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9852.5269076999994</v>
      </c>
      <c r="D54" s="43" t="str">
        <f t="shared" si="7"/>
        <v>N/A</v>
      </c>
      <c r="E54" s="46">
        <v>10047.633212999999</v>
      </c>
      <c r="F54" s="43" t="str">
        <f t="shared" si="8"/>
        <v>N/A</v>
      </c>
      <c r="G54" s="46">
        <v>10145.593242000001</v>
      </c>
      <c r="H54" s="43" t="str">
        <f t="shared" si="9"/>
        <v>N/A</v>
      </c>
      <c r="I54" s="12">
        <v>1.98</v>
      </c>
      <c r="J54" s="12">
        <v>0.97499999999999998</v>
      </c>
      <c r="K54" s="44" t="s">
        <v>732</v>
      </c>
      <c r="L54" s="9" t="str">
        <f t="shared" si="10"/>
        <v>Yes</v>
      </c>
    </row>
    <row r="55" spans="1:12" x14ac:dyDescent="0.2">
      <c r="A55" s="45" t="s">
        <v>1512</v>
      </c>
      <c r="B55" s="34" t="s">
        <v>217</v>
      </c>
      <c r="C55" s="46">
        <v>9302.6022842000002</v>
      </c>
      <c r="D55" s="43" t="str">
        <f t="shared" si="7"/>
        <v>N/A</v>
      </c>
      <c r="E55" s="46">
        <v>9523.4629315999991</v>
      </c>
      <c r="F55" s="43" t="str">
        <f t="shared" si="8"/>
        <v>N/A</v>
      </c>
      <c r="G55" s="46">
        <v>9498.5851903999992</v>
      </c>
      <c r="H55" s="43" t="str">
        <f t="shared" si="9"/>
        <v>N/A</v>
      </c>
      <c r="I55" s="12">
        <v>2.3740000000000001</v>
      </c>
      <c r="J55" s="12">
        <v>-0.26100000000000001</v>
      </c>
      <c r="K55" s="44" t="s">
        <v>732</v>
      </c>
      <c r="L55" s="9" t="str">
        <f t="shared" si="10"/>
        <v>Yes</v>
      </c>
    </row>
    <row r="56" spans="1:12" ht="25.5" x14ac:dyDescent="0.2">
      <c r="A56" s="45" t="s">
        <v>1513</v>
      </c>
      <c r="B56" s="34" t="s">
        <v>217</v>
      </c>
      <c r="C56" s="46">
        <v>12111.639778999999</v>
      </c>
      <c r="D56" s="43" t="str">
        <f t="shared" si="7"/>
        <v>N/A</v>
      </c>
      <c r="E56" s="46">
        <v>12664.321964999999</v>
      </c>
      <c r="F56" s="43" t="str">
        <f t="shared" si="8"/>
        <v>N/A</v>
      </c>
      <c r="G56" s="46">
        <v>13219.942134999999</v>
      </c>
      <c r="H56" s="43" t="str">
        <f t="shared" si="9"/>
        <v>N/A</v>
      </c>
      <c r="I56" s="12">
        <v>4.5629999999999997</v>
      </c>
      <c r="J56" s="12">
        <v>4.3869999999999996</v>
      </c>
      <c r="K56" s="44" t="s">
        <v>732</v>
      </c>
      <c r="L56" s="9" t="str">
        <f t="shared" si="10"/>
        <v>Yes</v>
      </c>
    </row>
    <row r="57" spans="1:12" x14ac:dyDescent="0.2">
      <c r="A57" s="45" t="s">
        <v>1514</v>
      </c>
      <c r="B57" s="34" t="s">
        <v>217</v>
      </c>
      <c r="C57" s="46">
        <v>2411.4378646999999</v>
      </c>
      <c r="D57" s="43" t="str">
        <f t="shared" si="7"/>
        <v>N/A</v>
      </c>
      <c r="E57" s="46">
        <v>2398.4451889000002</v>
      </c>
      <c r="F57" s="43" t="str">
        <f t="shared" si="8"/>
        <v>N/A</v>
      </c>
      <c r="G57" s="46">
        <v>3167.2105376999998</v>
      </c>
      <c r="H57" s="43" t="str">
        <f t="shared" si="9"/>
        <v>N/A</v>
      </c>
      <c r="I57" s="12">
        <v>-0.53900000000000003</v>
      </c>
      <c r="J57" s="12">
        <v>32.049999999999997</v>
      </c>
      <c r="K57" s="44" t="s">
        <v>732</v>
      </c>
      <c r="L57" s="9" t="str">
        <f t="shared" si="10"/>
        <v>No</v>
      </c>
    </row>
    <row r="58" spans="1:12" x14ac:dyDescent="0.2">
      <c r="A58" s="45" t="s">
        <v>1515</v>
      </c>
      <c r="B58" s="34" t="s">
        <v>217</v>
      </c>
      <c r="C58" s="46">
        <v>13809.764042999999</v>
      </c>
      <c r="D58" s="43" t="str">
        <f t="shared" si="7"/>
        <v>N/A</v>
      </c>
      <c r="E58" s="46">
        <v>13982.168777999999</v>
      </c>
      <c r="F58" s="43" t="str">
        <f t="shared" si="8"/>
        <v>N/A</v>
      </c>
      <c r="G58" s="46">
        <v>15412.168825000001</v>
      </c>
      <c r="H58" s="43" t="str">
        <f t="shared" si="9"/>
        <v>N/A</v>
      </c>
      <c r="I58" s="12">
        <v>1.248</v>
      </c>
      <c r="J58" s="12">
        <v>10.23</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2183.6594728999999</v>
      </c>
      <c r="D60" s="43" t="str">
        <f t="shared" si="7"/>
        <v>N/A</v>
      </c>
      <c r="E60" s="46">
        <v>2223.7741225</v>
      </c>
      <c r="F60" s="43" t="str">
        <f t="shared" si="8"/>
        <v>N/A</v>
      </c>
      <c r="G60" s="46">
        <v>2311.3609626000002</v>
      </c>
      <c r="H60" s="43" t="str">
        <f t="shared" si="9"/>
        <v>N/A</v>
      </c>
      <c r="I60" s="12">
        <v>1.837</v>
      </c>
      <c r="J60" s="12">
        <v>3.9390000000000001</v>
      </c>
      <c r="K60" s="44" t="s">
        <v>732</v>
      </c>
      <c r="L60" s="9" t="str">
        <f t="shared" si="10"/>
        <v>Yes</v>
      </c>
    </row>
    <row r="61" spans="1:12" x14ac:dyDescent="0.2">
      <c r="A61" s="45" t="s">
        <v>1518</v>
      </c>
      <c r="B61" s="34" t="s">
        <v>217</v>
      </c>
      <c r="C61" s="46">
        <v>388.81364065000002</v>
      </c>
      <c r="D61" s="43" t="str">
        <f t="shared" si="7"/>
        <v>N/A</v>
      </c>
      <c r="E61" s="46">
        <v>477.08673807999998</v>
      </c>
      <c r="F61" s="43" t="str">
        <f t="shared" si="8"/>
        <v>N/A</v>
      </c>
      <c r="G61" s="46">
        <v>565.43631816000004</v>
      </c>
      <c r="H61" s="43" t="str">
        <f t="shared" si="9"/>
        <v>N/A</v>
      </c>
      <c r="I61" s="12">
        <v>22.7</v>
      </c>
      <c r="J61" s="12">
        <v>18.52</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v>5721.2888888999996</v>
      </c>
      <c r="D63" s="43" t="str">
        <f t="shared" si="7"/>
        <v>N/A</v>
      </c>
      <c r="E63" s="46">
        <v>7266.1986754999998</v>
      </c>
      <c r="F63" s="43" t="str">
        <f t="shared" si="8"/>
        <v>N/A</v>
      </c>
      <c r="G63" s="46">
        <v>4869.7916667</v>
      </c>
      <c r="H63" s="43" t="str">
        <f t="shared" si="9"/>
        <v>N/A</v>
      </c>
      <c r="I63" s="12">
        <v>27</v>
      </c>
      <c r="J63" s="12">
        <v>-33</v>
      </c>
      <c r="K63" s="44" t="s">
        <v>732</v>
      </c>
      <c r="L63" s="9" t="str">
        <f t="shared" si="10"/>
        <v>No</v>
      </c>
    </row>
    <row r="64" spans="1:12" x14ac:dyDescent="0.2">
      <c r="A64" s="45" t="s">
        <v>1521</v>
      </c>
      <c r="B64" s="34" t="s">
        <v>217</v>
      </c>
      <c r="C64" s="46">
        <v>551.15898076999997</v>
      </c>
      <c r="D64" s="43" t="str">
        <f t="shared" si="7"/>
        <v>N/A</v>
      </c>
      <c r="E64" s="46">
        <v>614.96886022000001</v>
      </c>
      <c r="F64" s="43" t="str">
        <f t="shared" si="8"/>
        <v>N/A</v>
      </c>
      <c r="G64" s="46">
        <v>694.57219796000004</v>
      </c>
      <c r="H64" s="43" t="str">
        <f t="shared" si="9"/>
        <v>N/A</v>
      </c>
      <c r="I64" s="12">
        <v>11.58</v>
      </c>
      <c r="J64" s="12">
        <v>12.94</v>
      </c>
      <c r="K64" s="44" t="s">
        <v>732</v>
      </c>
      <c r="L64" s="9" t="str">
        <f t="shared" si="10"/>
        <v>Yes</v>
      </c>
    </row>
    <row r="65" spans="1:12" x14ac:dyDescent="0.2">
      <c r="A65" s="45" t="s">
        <v>1522</v>
      </c>
      <c r="B65" s="34" t="s">
        <v>217</v>
      </c>
      <c r="C65" s="46">
        <v>2867.0851426999998</v>
      </c>
      <c r="D65" s="43" t="str">
        <f t="shared" si="7"/>
        <v>N/A</v>
      </c>
      <c r="E65" s="46">
        <v>2685.2491209999998</v>
      </c>
      <c r="F65" s="43" t="str">
        <f t="shared" si="8"/>
        <v>N/A</v>
      </c>
      <c r="G65" s="46">
        <v>2830.6186810999998</v>
      </c>
      <c r="H65" s="43" t="str">
        <f t="shared" si="9"/>
        <v>N/A</v>
      </c>
      <c r="I65" s="12">
        <v>-6.34</v>
      </c>
      <c r="J65" s="12">
        <v>5.4139999999999997</v>
      </c>
      <c r="K65" s="44" t="s">
        <v>732</v>
      </c>
      <c r="L65" s="9" t="str">
        <f t="shared" si="10"/>
        <v>Yes</v>
      </c>
    </row>
    <row r="66" spans="1:12" x14ac:dyDescent="0.2">
      <c r="A66" s="45" t="s">
        <v>1523</v>
      </c>
      <c r="B66" s="34" t="s">
        <v>217</v>
      </c>
      <c r="C66" s="46">
        <v>4381.6984171000004</v>
      </c>
      <c r="D66" s="43" t="str">
        <f t="shared" si="7"/>
        <v>N/A</v>
      </c>
      <c r="E66" s="46">
        <v>4362.1013653999998</v>
      </c>
      <c r="F66" s="43" t="str">
        <f t="shared" si="8"/>
        <v>N/A</v>
      </c>
      <c r="G66" s="46">
        <v>4482.2337551999999</v>
      </c>
      <c r="H66" s="43" t="str">
        <f t="shared" si="9"/>
        <v>N/A</v>
      </c>
      <c r="I66" s="12">
        <v>-0.44700000000000001</v>
      </c>
      <c r="J66" s="12">
        <v>2.754</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702.84696960999997</v>
      </c>
      <c r="D68" s="43" t="str">
        <f t="shared" si="7"/>
        <v>N/A</v>
      </c>
      <c r="E68" s="46">
        <v>756.01702979000004</v>
      </c>
      <c r="F68" s="43" t="str">
        <f t="shared" si="8"/>
        <v>N/A</v>
      </c>
      <c r="G68" s="46">
        <v>756.22108237999998</v>
      </c>
      <c r="H68" s="43" t="str">
        <f t="shared" si="9"/>
        <v>N/A</v>
      </c>
      <c r="I68" s="12">
        <v>7.5650000000000004</v>
      </c>
      <c r="J68" s="12">
        <v>2.7E-2</v>
      </c>
      <c r="K68" s="44" t="s">
        <v>732</v>
      </c>
      <c r="L68" s="9" t="str">
        <f t="shared" si="10"/>
        <v>Yes</v>
      </c>
    </row>
    <row r="69" spans="1:12" x14ac:dyDescent="0.2">
      <c r="A69" s="45" t="s">
        <v>1526</v>
      </c>
      <c r="B69" s="34" t="s">
        <v>217</v>
      </c>
      <c r="C69" s="46">
        <v>580.03332594999995</v>
      </c>
      <c r="D69" s="43" t="str">
        <f t="shared" si="7"/>
        <v>N/A</v>
      </c>
      <c r="E69" s="46">
        <v>650.86347497999998</v>
      </c>
      <c r="F69" s="43" t="str">
        <f t="shared" si="8"/>
        <v>N/A</v>
      </c>
      <c r="G69" s="46">
        <v>640.08874745000003</v>
      </c>
      <c r="H69" s="43" t="str">
        <f t="shared" si="9"/>
        <v>N/A</v>
      </c>
      <c r="I69" s="12">
        <v>12.21</v>
      </c>
      <c r="J69" s="12">
        <v>-1.66</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v>2997.3333333</v>
      </c>
      <c r="D71" s="43" t="str">
        <f t="shared" si="7"/>
        <v>N/A</v>
      </c>
      <c r="E71" s="46">
        <v>3326.6428571000001</v>
      </c>
      <c r="F71" s="43" t="str">
        <f t="shared" si="8"/>
        <v>N/A</v>
      </c>
      <c r="G71" s="46">
        <v>3328.875</v>
      </c>
      <c r="H71" s="43" t="str">
        <f t="shared" si="9"/>
        <v>N/A</v>
      </c>
      <c r="I71" s="12">
        <v>10.99</v>
      </c>
      <c r="J71" s="12">
        <v>6.7100000000000007E-2</v>
      </c>
      <c r="K71" s="44" t="s">
        <v>732</v>
      </c>
      <c r="L71" s="9" t="str">
        <f t="shared" si="10"/>
        <v>Yes</v>
      </c>
    </row>
    <row r="72" spans="1:12" x14ac:dyDescent="0.2">
      <c r="A72" s="45" t="s">
        <v>1529</v>
      </c>
      <c r="B72" s="34" t="s">
        <v>217</v>
      </c>
      <c r="C72" s="46">
        <v>841.85353193000003</v>
      </c>
      <c r="D72" s="43" t="str">
        <f t="shared" si="7"/>
        <v>N/A</v>
      </c>
      <c r="E72" s="46">
        <v>884.04689073999998</v>
      </c>
      <c r="F72" s="43" t="str">
        <f t="shared" si="8"/>
        <v>N/A</v>
      </c>
      <c r="G72" s="46">
        <v>895.91278841999997</v>
      </c>
      <c r="H72" s="43" t="str">
        <f t="shared" si="9"/>
        <v>N/A</v>
      </c>
      <c r="I72" s="12">
        <v>5.0119999999999996</v>
      </c>
      <c r="J72" s="12">
        <v>1.3420000000000001</v>
      </c>
      <c r="K72" s="44" t="s">
        <v>732</v>
      </c>
      <c r="L72" s="9" t="str">
        <f t="shared" si="10"/>
        <v>Yes</v>
      </c>
    </row>
    <row r="73" spans="1:12" x14ac:dyDescent="0.2">
      <c r="A73" s="45" t="s">
        <v>1530</v>
      </c>
      <c r="B73" s="34" t="s">
        <v>217</v>
      </c>
      <c r="C73" s="46">
        <v>260.42262894999999</v>
      </c>
      <c r="D73" s="43" t="str">
        <f t="shared" si="7"/>
        <v>N/A</v>
      </c>
      <c r="E73" s="46">
        <v>433.22735675000001</v>
      </c>
      <c r="F73" s="43" t="str">
        <f t="shared" si="8"/>
        <v>N/A</v>
      </c>
      <c r="G73" s="46">
        <v>297.8974359</v>
      </c>
      <c r="H73" s="43" t="str">
        <f t="shared" si="9"/>
        <v>N/A</v>
      </c>
      <c r="I73" s="12">
        <v>66.36</v>
      </c>
      <c r="J73" s="12">
        <v>-31.2</v>
      </c>
      <c r="K73" s="44" t="s">
        <v>732</v>
      </c>
      <c r="L73" s="9" t="str">
        <f t="shared" si="10"/>
        <v>No</v>
      </c>
    </row>
    <row r="74" spans="1:12" x14ac:dyDescent="0.2">
      <c r="A74" s="45" t="s">
        <v>1531</v>
      </c>
      <c r="B74" s="34" t="s">
        <v>217</v>
      </c>
      <c r="C74" s="46" t="s">
        <v>1743</v>
      </c>
      <c r="D74" s="43" t="str">
        <f t="shared" si="7"/>
        <v>N/A</v>
      </c>
      <c r="E74" s="46" t="s">
        <v>1743</v>
      </c>
      <c r="F74" s="43" t="str">
        <f t="shared" si="8"/>
        <v>N/A</v>
      </c>
      <c r="G74" s="46" t="s">
        <v>1743</v>
      </c>
      <c r="H74" s="43" t="str">
        <f t="shared" si="9"/>
        <v>N/A</v>
      </c>
      <c r="I74" s="12" t="s">
        <v>1743</v>
      </c>
      <c r="J74" s="12" t="s">
        <v>1743</v>
      </c>
      <c r="K74" s="44" t="s">
        <v>732</v>
      </c>
      <c r="L74" s="9" t="str">
        <f t="shared" si="10"/>
        <v>N/A</v>
      </c>
    </row>
    <row r="75" spans="1:12" x14ac:dyDescent="0.2">
      <c r="A75" s="45" t="s">
        <v>1613</v>
      </c>
      <c r="B75" s="34" t="s">
        <v>217</v>
      </c>
      <c r="C75" s="46">
        <v>639347441</v>
      </c>
      <c r="D75" s="43" t="str">
        <f t="shared" ref="D75:D144" si="11">IF($B75="N/A","N/A",IF(C75&gt;10,"No",IF(C75&lt;-10,"No","Yes")))</f>
        <v>N/A</v>
      </c>
      <c r="E75" s="46">
        <v>669285344</v>
      </c>
      <c r="F75" s="43" t="str">
        <f t="shared" ref="F75:F144" si="12">IF($B75="N/A","N/A",IF(E75&gt;10,"No",IF(E75&lt;-10,"No","Yes")))</f>
        <v>N/A</v>
      </c>
      <c r="G75" s="46">
        <v>684310753</v>
      </c>
      <c r="H75" s="43" t="str">
        <f t="shared" ref="H75:H144" si="13">IF($B75="N/A","N/A",IF(G75&gt;10,"No",IF(G75&lt;-10,"No","Yes")))</f>
        <v>N/A</v>
      </c>
      <c r="I75" s="12">
        <v>4.6829999999999998</v>
      </c>
      <c r="J75" s="12">
        <v>2.2450000000000001</v>
      </c>
      <c r="K75" s="44" t="s">
        <v>732</v>
      </c>
      <c r="L75" s="9" t="str">
        <f t="shared" ref="L75:L135" si="14">IF(J75="Div by 0", "N/A", IF(K75="N/A","N/A", IF(J75&gt;VALUE(MID(K75,1,2)), "No", IF(J75&lt;-1*VALUE(MID(K75,1,2)), "No", "Yes"))))</f>
        <v>Yes</v>
      </c>
    </row>
    <row r="76" spans="1:12" x14ac:dyDescent="0.2">
      <c r="A76" s="45" t="s">
        <v>598</v>
      </c>
      <c r="B76" s="34" t="s">
        <v>217</v>
      </c>
      <c r="C76" s="35">
        <v>61826</v>
      </c>
      <c r="D76" s="43" t="str">
        <f t="shared" si="11"/>
        <v>N/A</v>
      </c>
      <c r="E76" s="35">
        <v>61213</v>
      </c>
      <c r="F76" s="43" t="str">
        <f t="shared" si="12"/>
        <v>N/A</v>
      </c>
      <c r="G76" s="35">
        <v>59586</v>
      </c>
      <c r="H76" s="43" t="str">
        <f t="shared" si="13"/>
        <v>N/A</v>
      </c>
      <c r="I76" s="12">
        <v>-0.99099999999999999</v>
      </c>
      <c r="J76" s="12">
        <v>-2.66</v>
      </c>
      <c r="K76" s="44" t="s">
        <v>732</v>
      </c>
      <c r="L76" s="9" t="str">
        <f t="shared" si="14"/>
        <v>Yes</v>
      </c>
    </row>
    <row r="77" spans="1:12" x14ac:dyDescent="0.2">
      <c r="A77" s="45" t="s">
        <v>1440</v>
      </c>
      <c r="B77" s="34" t="s">
        <v>217</v>
      </c>
      <c r="C77" s="46">
        <v>10341.077233</v>
      </c>
      <c r="D77" s="43" t="str">
        <f t="shared" si="11"/>
        <v>N/A</v>
      </c>
      <c r="E77" s="46">
        <v>10933.712512</v>
      </c>
      <c r="F77" s="43" t="str">
        <f t="shared" si="12"/>
        <v>N/A</v>
      </c>
      <c r="G77" s="46">
        <v>11484.421727000001</v>
      </c>
      <c r="H77" s="43" t="str">
        <f t="shared" si="13"/>
        <v>N/A</v>
      </c>
      <c r="I77" s="12">
        <v>5.7309999999999999</v>
      </c>
      <c r="J77" s="12">
        <v>5.0369999999999999</v>
      </c>
      <c r="K77" s="44" t="s">
        <v>732</v>
      </c>
      <c r="L77" s="9" t="str">
        <f t="shared" si="14"/>
        <v>Yes</v>
      </c>
    </row>
    <row r="78" spans="1:12" x14ac:dyDescent="0.2">
      <c r="A78" s="45" t="s">
        <v>1441</v>
      </c>
      <c r="B78" s="34" t="s">
        <v>217</v>
      </c>
      <c r="C78" s="35">
        <v>6.8764273930000002</v>
      </c>
      <c r="D78" s="43" t="str">
        <f t="shared" si="11"/>
        <v>N/A</v>
      </c>
      <c r="E78" s="35">
        <v>6.8641628411999998</v>
      </c>
      <c r="F78" s="43" t="str">
        <f t="shared" si="12"/>
        <v>N/A</v>
      </c>
      <c r="G78" s="35">
        <v>6.9084684322000003</v>
      </c>
      <c r="H78" s="43" t="str">
        <f t="shared" si="13"/>
        <v>N/A</v>
      </c>
      <c r="I78" s="12">
        <v>-0.17799999999999999</v>
      </c>
      <c r="J78" s="12">
        <v>0.64549999999999996</v>
      </c>
      <c r="K78" s="44" t="s">
        <v>732</v>
      </c>
      <c r="L78" s="9" t="str">
        <f t="shared" si="14"/>
        <v>Yes</v>
      </c>
    </row>
    <row r="79" spans="1:12" ht="25.5" x14ac:dyDescent="0.2">
      <c r="A79" s="45" t="s">
        <v>599</v>
      </c>
      <c r="B79" s="34" t="s">
        <v>217</v>
      </c>
      <c r="C79" s="46">
        <v>0</v>
      </c>
      <c r="D79" s="43" t="str">
        <f t="shared" si="11"/>
        <v>N/A</v>
      </c>
      <c r="E79" s="46">
        <v>0</v>
      </c>
      <c r="F79" s="43" t="str">
        <f t="shared" si="12"/>
        <v>N/A</v>
      </c>
      <c r="G79" s="46">
        <v>0</v>
      </c>
      <c r="H79" s="43" t="str">
        <f t="shared" si="13"/>
        <v>N/A</v>
      </c>
      <c r="I79" s="12" t="s">
        <v>1743</v>
      </c>
      <c r="J79" s="12" t="s">
        <v>1743</v>
      </c>
      <c r="K79" s="44" t="s">
        <v>732</v>
      </c>
      <c r="L79" s="9" t="str">
        <f t="shared" si="14"/>
        <v>N/A</v>
      </c>
    </row>
    <row r="80" spans="1:12" x14ac:dyDescent="0.2">
      <c r="A80" s="45" t="s">
        <v>600</v>
      </c>
      <c r="B80" s="34" t="s">
        <v>217</v>
      </c>
      <c r="C80" s="35">
        <v>0</v>
      </c>
      <c r="D80" s="43" t="str">
        <f t="shared" si="11"/>
        <v>N/A</v>
      </c>
      <c r="E80" s="35">
        <v>0</v>
      </c>
      <c r="F80" s="43" t="str">
        <f t="shared" si="12"/>
        <v>N/A</v>
      </c>
      <c r="G80" s="35">
        <v>0</v>
      </c>
      <c r="H80" s="43" t="str">
        <f t="shared" si="13"/>
        <v>N/A</v>
      </c>
      <c r="I80" s="12" t="s">
        <v>1743</v>
      </c>
      <c r="J80" s="12" t="s">
        <v>1743</v>
      </c>
      <c r="K80" s="44" t="s">
        <v>732</v>
      </c>
      <c r="L80" s="9" t="str">
        <f t="shared" si="14"/>
        <v>N/A</v>
      </c>
    </row>
    <row r="81" spans="1:12" x14ac:dyDescent="0.2">
      <c r="A81" s="45" t="s">
        <v>1442</v>
      </c>
      <c r="B81" s="34" t="s">
        <v>217</v>
      </c>
      <c r="C81" s="46" t="s">
        <v>1743</v>
      </c>
      <c r="D81" s="43" t="str">
        <f t="shared" si="11"/>
        <v>N/A</v>
      </c>
      <c r="E81" s="46" t="s">
        <v>1743</v>
      </c>
      <c r="F81" s="43" t="str">
        <f t="shared" si="12"/>
        <v>N/A</v>
      </c>
      <c r="G81" s="46" t="s">
        <v>1743</v>
      </c>
      <c r="H81" s="43" t="str">
        <f t="shared" si="13"/>
        <v>N/A</v>
      </c>
      <c r="I81" s="12" t="s">
        <v>1743</v>
      </c>
      <c r="J81" s="12" t="s">
        <v>1743</v>
      </c>
      <c r="K81" s="44" t="s">
        <v>732</v>
      </c>
      <c r="L81" s="9" t="str">
        <f t="shared" si="14"/>
        <v>N/A</v>
      </c>
    </row>
    <row r="82" spans="1:12" ht="25.5" x14ac:dyDescent="0.2">
      <c r="A82" s="45" t="s">
        <v>601</v>
      </c>
      <c r="B82" s="34" t="s">
        <v>217</v>
      </c>
      <c r="C82" s="46">
        <v>0</v>
      </c>
      <c r="D82" s="43" t="str">
        <f t="shared" si="11"/>
        <v>N/A</v>
      </c>
      <c r="E82" s="46">
        <v>0</v>
      </c>
      <c r="F82" s="43" t="str">
        <f t="shared" si="12"/>
        <v>N/A</v>
      </c>
      <c r="G82" s="46">
        <v>0</v>
      </c>
      <c r="H82" s="43" t="str">
        <f t="shared" si="13"/>
        <v>N/A</v>
      </c>
      <c r="I82" s="12" t="s">
        <v>1743</v>
      </c>
      <c r="J82" s="12" t="s">
        <v>1743</v>
      </c>
      <c r="K82" s="44" t="s">
        <v>732</v>
      </c>
      <c r="L82" s="9" t="str">
        <f t="shared" si="14"/>
        <v>N/A</v>
      </c>
    </row>
    <row r="83" spans="1:12" x14ac:dyDescent="0.2">
      <c r="A83" s="45" t="s">
        <v>602</v>
      </c>
      <c r="B83" s="34" t="s">
        <v>217</v>
      </c>
      <c r="C83" s="35">
        <v>0</v>
      </c>
      <c r="D83" s="43" t="str">
        <f t="shared" si="11"/>
        <v>N/A</v>
      </c>
      <c r="E83" s="35">
        <v>0</v>
      </c>
      <c r="F83" s="43" t="str">
        <f t="shared" si="12"/>
        <v>N/A</v>
      </c>
      <c r="G83" s="35">
        <v>0</v>
      </c>
      <c r="H83" s="43" t="str">
        <f t="shared" si="13"/>
        <v>N/A</v>
      </c>
      <c r="I83" s="12" t="s">
        <v>1743</v>
      </c>
      <c r="J83" s="12" t="s">
        <v>1743</v>
      </c>
      <c r="K83" s="44" t="s">
        <v>732</v>
      </c>
      <c r="L83" s="9" t="str">
        <f t="shared" si="14"/>
        <v>N/A</v>
      </c>
    </row>
    <row r="84" spans="1:12" ht="25.5" x14ac:dyDescent="0.2">
      <c r="A84" s="4" t="s">
        <v>1443</v>
      </c>
      <c r="B84" s="34" t="s">
        <v>217</v>
      </c>
      <c r="C84" s="46" t="s">
        <v>1743</v>
      </c>
      <c r="D84" s="43" t="str">
        <f t="shared" si="11"/>
        <v>N/A</v>
      </c>
      <c r="E84" s="46" t="s">
        <v>1743</v>
      </c>
      <c r="F84" s="43" t="str">
        <f t="shared" si="12"/>
        <v>N/A</v>
      </c>
      <c r="G84" s="46" t="s">
        <v>1743</v>
      </c>
      <c r="H84" s="43" t="str">
        <f t="shared" si="13"/>
        <v>N/A</v>
      </c>
      <c r="I84" s="12" t="s">
        <v>1743</v>
      </c>
      <c r="J84" s="12" t="s">
        <v>1743</v>
      </c>
      <c r="K84" s="44" t="s">
        <v>732</v>
      </c>
      <c r="L84" s="9" t="str">
        <f t="shared" si="14"/>
        <v>N/A</v>
      </c>
    </row>
    <row r="85" spans="1:12" x14ac:dyDescent="0.2">
      <c r="A85" s="4" t="s">
        <v>603</v>
      </c>
      <c r="B85" s="34" t="s">
        <v>217</v>
      </c>
      <c r="C85" s="46">
        <v>134304102</v>
      </c>
      <c r="D85" s="43" t="str">
        <f t="shared" si="11"/>
        <v>N/A</v>
      </c>
      <c r="E85" s="46">
        <v>109513989</v>
      </c>
      <c r="F85" s="43" t="str">
        <f t="shared" si="12"/>
        <v>N/A</v>
      </c>
      <c r="G85" s="46">
        <v>94821448</v>
      </c>
      <c r="H85" s="43" t="str">
        <f t="shared" si="13"/>
        <v>N/A</v>
      </c>
      <c r="I85" s="12">
        <v>-18.5</v>
      </c>
      <c r="J85" s="12">
        <v>-13.4</v>
      </c>
      <c r="K85" s="44" t="s">
        <v>732</v>
      </c>
      <c r="L85" s="9" t="str">
        <f t="shared" si="14"/>
        <v>Yes</v>
      </c>
    </row>
    <row r="86" spans="1:12" x14ac:dyDescent="0.2">
      <c r="A86" s="4" t="s">
        <v>604</v>
      </c>
      <c r="B86" s="34" t="s">
        <v>217</v>
      </c>
      <c r="C86" s="35">
        <v>1560</v>
      </c>
      <c r="D86" s="43" t="str">
        <f t="shared" si="11"/>
        <v>N/A</v>
      </c>
      <c r="E86" s="35">
        <v>1500</v>
      </c>
      <c r="F86" s="43" t="str">
        <f t="shared" si="12"/>
        <v>N/A</v>
      </c>
      <c r="G86" s="35">
        <v>1364</v>
      </c>
      <c r="H86" s="43" t="str">
        <f t="shared" si="13"/>
        <v>N/A</v>
      </c>
      <c r="I86" s="12">
        <v>-3.85</v>
      </c>
      <c r="J86" s="12">
        <v>-9.07</v>
      </c>
      <c r="K86" s="44" t="s">
        <v>732</v>
      </c>
      <c r="L86" s="9" t="str">
        <f t="shared" si="14"/>
        <v>Yes</v>
      </c>
    </row>
    <row r="87" spans="1:12" x14ac:dyDescent="0.2">
      <c r="A87" s="4" t="s">
        <v>1444</v>
      </c>
      <c r="B87" s="34" t="s">
        <v>217</v>
      </c>
      <c r="C87" s="46">
        <v>86092.373076999997</v>
      </c>
      <c r="D87" s="43" t="str">
        <f t="shared" si="11"/>
        <v>N/A</v>
      </c>
      <c r="E87" s="46">
        <v>73009.326000000001</v>
      </c>
      <c r="F87" s="43" t="str">
        <f t="shared" si="12"/>
        <v>N/A</v>
      </c>
      <c r="G87" s="46">
        <v>69517.190616000007</v>
      </c>
      <c r="H87" s="43" t="str">
        <f t="shared" si="13"/>
        <v>N/A</v>
      </c>
      <c r="I87" s="12">
        <v>-15.2</v>
      </c>
      <c r="J87" s="12">
        <v>-4.78</v>
      </c>
      <c r="K87" s="44" t="s">
        <v>732</v>
      </c>
      <c r="L87" s="9" t="str">
        <f t="shared" si="14"/>
        <v>Yes</v>
      </c>
    </row>
    <row r="88" spans="1:12" x14ac:dyDescent="0.2">
      <c r="A88" s="45" t="s">
        <v>605</v>
      </c>
      <c r="B88" s="34" t="s">
        <v>217</v>
      </c>
      <c r="C88" s="46">
        <v>1067401526</v>
      </c>
      <c r="D88" s="43" t="str">
        <f t="shared" si="11"/>
        <v>N/A</v>
      </c>
      <c r="E88" s="46">
        <v>1037798903</v>
      </c>
      <c r="F88" s="43" t="str">
        <f t="shared" si="12"/>
        <v>N/A</v>
      </c>
      <c r="G88" s="46">
        <v>1065834627</v>
      </c>
      <c r="H88" s="43" t="str">
        <f t="shared" si="13"/>
        <v>N/A</v>
      </c>
      <c r="I88" s="12">
        <v>-2.77</v>
      </c>
      <c r="J88" s="12">
        <v>2.7010000000000001</v>
      </c>
      <c r="K88" s="44" t="s">
        <v>732</v>
      </c>
      <c r="L88" s="9" t="str">
        <f t="shared" si="14"/>
        <v>Yes</v>
      </c>
    </row>
    <row r="89" spans="1:12" x14ac:dyDescent="0.2">
      <c r="A89" s="48" t="s">
        <v>606</v>
      </c>
      <c r="B89" s="35" t="s">
        <v>217</v>
      </c>
      <c r="C89" s="35">
        <v>36471</v>
      </c>
      <c r="D89" s="43" t="str">
        <f t="shared" si="11"/>
        <v>N/A</v>
      </c>
      <c r="E89" s="35">
        <v>36110</v>
      </c>
      <c r="F89" s="43" t="str">
        <f t="shared" si="12"/>
        <v>N/A</v>
      </c>
      <c r="G89" s="35">
        <v>35713</v>
      </c>
      <c r="H89" s="43" t="str">
        <f t="shared" si="13"/>
        <v>N/A</v>
      </c>
      <c r="I89" s="12">
        <v>-0.99</v>
      </c>
      <c r="J89" s="12">
        <v>-1.1000000000000001</v>
      </c>
      <c r="K89" s="49" t="s">
        <v>732</v>
      </c>
      <c r="L89" s="9" t="str">
        <f t="shared" si="14"/>
        <v>Yes</v>
      </c>
    </row>
    <row r="90" spans="1:12" x14ac:dyDescent="0.2">
      <c r="A90" s="45" t="s">
        <v>1445</v>
      </c>
      <c r="B90" s="34" t="s">
        <v>217</v>
      </c>
      <c r="C90" s="46">
        <v>29267.130761</v>
      </c>
      <c r="D90" s="43" t="str">
        <f t="shared" si="11"/>
        <v>N/A</v>
      </c>
      <c r="E90" s="46">
        <v>28739.930850000001</v>
      </c>
      <c r="F90" s="43" t="str">
        <f t="shared" si="12"/>
        <v>N/A</v>
      </c>
      <c r="G90" s="46">
        <v>29844.443955999999</v>
      </c>
      <c r="H90" s="43" t="str">
        <f t="shared" si="13"/>
        <v>N/A</v>
      </c>
      <c r="I90" s="12">
        <v>-1.8</v>
      </c>
      <c r="J90" s="12">
        <v>3.843</v>
      </c>
      <c r="K90" s="44" t="s">
        <v>732</v>
      </c>
      <c r="L90" s="9" t="str">
        <f t="shared" si="14"/>
        <v>Yes</v>
      </c>
    </row>
    <row r="91" spans="1:12" ht="25.5" x14ac:dyDescent="0.2">
      <c r="A91" s="45" t="s">
        <v>607</v>
      </c>
      <c r="B91" s="34" t="s">
        <v>217</v>
      </c>
      <c r="C91" s="46">
        <v>168823906</v>
      </c>
      <c r="D91" s="43" t="str">
        <f t="shared" si="11"/>
        <v>N/A</v>
      </c>
      <c r="E91" s="46">
        <v>179136691</v>
      </c>
      <c r="F91" s="43" t="str">
        <f t="shared" si="12"/>
        <v>N/A</v>
      </c>
      <c r="G91" s="46">
        <v>182786190</v>
      </c>
      <c r="H91" s="43" t="str">
        <f t="shared" si="13"/>
        <v>N/A</v>
      </c>
      <c r="I91" s="12">
        <v>6.109</v>
      </c>
      <c r="J91" s="12">
        <v>2.0369999999999999</v>
      </c>
      <c r="K91" s="44" t="s">
        <v>732</v>
      </c>
      <c r="L91" s="9" t="str">
        <f t="shared" si="14"/>
        <v>Yes</v>
      </c>
    </row>
    <row r="92" spans="1:12" x14ac:dyDescent="0.2">
      <c r="A92" s="45" t="s">
        <v>608</v>
      </c>
      <c r="B92" s="34" t="s">
        <v>217</v>
      </c>
      <c r="C92" s="35">
        <v>280422</v>
      </c>
      <c r="D92" s="43" t="str">
        <f t="shared" si="11"/>
        <v>N/A</v>
      </c>
      <c r="E92" s="35">
        <v>284284</v>
      </c>
      <c r="F92" s="43" t="str">
        <f t="shared" si="12"/>
        <v>N/A</v>
      </c>
      <c r="G92" s="35">
        <v>286124</v>
      </c>
      <c r="H92" s="43" t="str">
        <f t="shared" si="13"/>
        <v>N/A</v>
      </c>
      <c r="I92" s="12">
        <v>1.377</v>
      </c>
      <c r="J92" s="12">
        <v>0.6472</v>
      </c>
      <c r="K92" s="44" t="s">
        <v>732</v>
      </c>
      <c r="L92" s="9" t="str">
        <f t="shared" si="14"/>
        <v>Yes</v>
      </c>
    </row>
    <row r="93" spans="1:12" x14ac:dyDescent="0.2">
      <c r="A93" s="45" t="s">
        <v>1446</v>
      </c>
      <c r="B93" s="34" t="s">
        <v>217</v>
      </c>
      <c r="C93" s="46">
        <v>602.03516841999999</v>
      </c>
      <c r="D93" s="43" t="str">
        <f t="shared" si="11"/>
        <v>N/A</v>
      </c>
      <c r="E93" s="46">
        <v>630.13286361999997</v>
      </c>
      <c r="F93" s="43" t="str">
        <f t="shared" si="12"/>
        <v>N/A</v>
      </c>
      <c r="G93" s="46">
        <v>638.83557479000001</v>
      </c>
      <c r="H93" s="43" t="str">
        <f t="shared" si="13"/>
        <v>N/A</v>
      </c>
      <c r="I93" s="12">
        <v>4.6669999999999998</v>
      </c>
      <c r="J93" s="12">
        <v>1.381</v>
      </c>
      <c r="K93" s="44" t="s">
        <v>732</v>
      </c>
      <c r="L93" s="9" t="str">
        <f t="shared" si="14"/>
        <v>Yes</v>
      </c>
    </row>
    <row r="94" spans="1:12" x14ac:dyDescent="0.2">
      <c r="A94" s="45" t="s">
        <v>609</v>
      </c>
      <c r="B94" s="34" t="s">
        <v>217</v>
      </c>
      <c r="C94" s="46">
        <v>25610625</v>
      </c>
      <c r="D94" s="43" t="str">
        <f t="shared" si="11"/>
        <v>N/A</v>
      </c>
      <c r="E94" s="46">
        <v>27132981</v>
      </c>
      <c r="F94" s="43" t="str">
        <f t="shared" si="12"/>
        <v>N/A</v>
      </c>
      <c r="G94" s="46">
        <v>27000386</v>
      </c>
      <c r="H94" s="43" t="str">
        <f t="shared" si="13"/>
        <v>N/A</v>
      </c>
      <c r="I94" s="12">
        <v>5.944</v>
      </c>
      <c r="J94" s="12">
        <v>-0.48899999999999999</v>
      </c>
      <c r="K94" s="44" t="s">
        <v>732</v>
      </c>
      <c r="L94" s="9" t="str">
        <f t="shared" si="14"/>
        <v>Yes</v>
      </c>
    </row>
    <row r="95" spans="1:12" x14ac:dyDescent="0.2">
      <c r="A95" s="45" t="s">
        <v>610</v>
      </c>
      <c r="B95" s="34" t="s">
        <v>217</v>
      </c>
      <c r="C95" s="35">
        <v>66685</v>
      </c>
      <c r="D95" s="43" t="str">
        <f t="shared" si="11"/>
        <v>N/A</v>
      </c>
      <c r="E95" s="35">
        <v>69452</v>
      </c>
      <c r="F95" s="43" t="str">
        <f t="shared" si="12"/>
        <v>N/A</v>
      </c>
      <c r="G95" s="35">
        <v>71203</v>
      </c>
      <c r="H95" s="43" t="str">
        <f t="shared" si="13"/>
        <v>N/A</v>
      </c>
      <c r="I95" s="12">
        <v>4.149</v>
      </c>
      <c r="J95" s="12">
        <v>2.5209999999999999</v>
      </c>
      <c r="K95" s="44" t="s">
        <v>732</v>
      </c>
      <c r="L95" s="9" t="str">
        <f t="shared" si="14"/>
        <v>Yes</v>
      </c>
    </row>
    <row r="96" spans="1:12" x14ac:dyDescent="0.2">
      <c r="A96" s="45" t="s">
        <v>1447</v>
      </c>
      <c r="B96" s="34" t="s">
        <v>217</v>
      </c>
      <c r="C96" s="46">
        <v>384.05376022000002</v>
      </c>
      <c r="D96" s="43" t="str">
        <f t="shared" si="11"/>
        <v>N/A</v>
      </c>
      <c r="E96" s="46">
        <v>390.67242124000001</v>
      </c>
      <c r="F96" s="43" t="str">
        <f t="shared" si="12"/>
        <v>N/A</v>
      </c>
      <c r="G96" s="46">
        <v>379.20292683999998</v>
      </c>
      <c r="H96" s="43" t="str">
        <f t="shared" si="13"/>
        <v>N/A</v>
      </c>
      <c r="I96" s="12">
        <v>1.7230000000000001</v>
      </c>
      <c r="J96" s="12">
        <v>-2.94</v>
      </c>
      <c r="K96" s="44" t="s">
        <v>732</v>
      </c>
      <c r="L96" s="9" t="str">
        <f t="shared" si="14"/>
        <v>Yes</v>
      </c>
    </row>
    <row r="97" spans="1:12" ht="25.5" x14ac:dyDescent="0.2">
      <c r="A97" s="45" t="s">
        <v>611</v>
      </c>
      <c r="B97" s="34" t="s">
        <v>217</v>
      </c>
      <c r="C97" s="46">
        <v>11185504</v>
      </c>
      <c r="D97" s="43" t="str">
        <f t="shared" si="11"/>
        <v>N/A</v>
      </c>
      <c r="E97" s="46">
        <v>11853320</v>
      </c>
      <c r="F97" s="43" t="str">
        <f t="shared" si="12"/>
        <v>N/A</v>
      </c>
      <c r="G97" s="46">
        <v>12465789</v>
      </c>
      <c r="H97" s="43" t="str">
        <f t="shared" si="13"/>
        <v>N/A</v>
      </c>
      <c r="I97" s="12">
        <v>5.97</v>
      </c>
      <c r="J97" s="12">
        <v>5.1669999999999998</v>
      </c>
      <c r="K97" s="44" t="s">
        <v>732</v>
      </c>
      <c r="L97" s="9" t="str">
        <f t="shared" si="14"/>
        <v>Yes</v>
      </c>
    </row>
    <row r="98" spans="1:12" x14ac:dyDescent="0.2">
      <c r="A98" s="45" t="s">
        <v>612</v>
      </c>
      <c r="B98" s="34" t="s">
        <v>217</v>
      </c>
      <c r="C98" s="35">
        <v>95699</v>
      </c>
      <c r="D98" s="43" t="str">
        <f t="shared" si="11"/>
        <v>N/A</v>
      </c>
      <c r="E98" s="35">
        <v>98733</v>
      </c>
      <c r="F98" s="43" t="str">
        <f t="shared" si="12"/>
        <v>N/A</v>
      </c>
      <c r="G98" s="35">
        <v>100887</v>
      </c>
      <c r="H98" s="43" t="str">
        <f t="shared" si="13"/>
        <v>N/A</v>
      </c>
      <c r="I98" s="12">
        <v>3.17</v>
      </c>
      <c r="J98" s="12">
        <v>2.1819999999999999</v>
      </c>
      <c r="K98" s="44" t="s">
        <v>732</v>
      </c>
      <c r="L98" s="9" t="str">
        <f t="shared" si="14"/>
        <v>Yes</v>
      </c>
    </row>
    <row r="99" spans="1:12" ht="25.5" x14ac:dyDescent="0.2">
      <c r="A99" s="45" t="s">
        <v>1448</v>
      </c>
      <c r="B99" s="34" t="s">
        <v>217</v>
      </c>
      <c r="C99" s="46">
        <v>116.88214087999999</v>
      </c>
      <c r="D99" s="43" t="str">
        <f t="shared" si="11"/>
        <v>N/A</v>
      </c>
      <c r="E99" s="46">
        <v>120.05428783000001</v>
      </c>
      <c r="F99" s="43" t="str">
        <f t="shared" si="12"/>
        <v>N/A</v>
      </c>
      <c r="G99" s="46">
        <v>123.56189598</v>
      </c>
      <c r="H99" s="43" t="str">
        <f t="shared" si="13"/>
        <v>N/A</v>
      </c>
      <c r="I99" s="12">
        <v>2.714</v>
      </c>
      <c r="J99" s="12">
        <v>2.9220000000000002</v>
      </c>
      <c r="K99" s="44" t="s">
        <v>732</v>
      </c>
      <c r="L99" s="9" t="str">
        <f t="shared" si="14"/>
        <v>Yes</v>
      </c>
    </row>
    <row r="100" spans="1:12" ht="25.5" x14ac:dyDescent="0.2">
      <c r="A100" s="45" t="s">
        <v>613</v>
      </c>
      <c r="B100" s="34" t="s">
        <v>217</v>
      </c>
      <c r="C100" s="46">
        <v>80364128</v>
      </c>
      <c r="D100" s="43" t="str">
        <f t="shared" si="11"/>
        <v>N/A</v>
      </c>
      <c r="E100" s="46">
        <v>88454700</v>
      </c>
      <c r="F100" s="43" t="str">
        <f t="shared" si="12"/>
        <v>N/A</v>
      </c>
      <c r="G100" s="46">
        <v>117037399</v>
      </c>
      <c r="H100" s="43" t="str">
        <f t="shared" si="13"/>
        <v>N/A</v>
      </c>
      <c r="I100" s="12">
        <v>10.07</v>
      </c>
      <c r="J100" s="12">
        <v>32.31</v>
      </c>
      <c r="K100" s="44" t="s">
        <v>732</v>
      </c>
      <c r="L100" s="9" t="str">
        <f t="shared" si="14"/>
        <v>No</v>
      </c>
    </row>
    <row r="101" spans="1:12" x14ac:dyDescent="0.2">
      <c r="A101" s="45" t="s">
        <v>614</v>
      </c>
      <c r="B101" s="34" t="s">
        <v>217</v>
      </c>
      <c r="C101" s="35">
        <v>168357</v>
      </c>
      <c r="D101" s="43" t="str">
        <f t="shared" si="11"/>
        <v>N/A</v>
      </c>
      <c r="E101" s="35">
        <v>174434</v>
      </c>
      <c r="F101" s="43" t="str">
        <f t="shared" si="12"/>
        <v>N/A</v>
      </c>
      <c r="G101" s="35">
        <v>173402</v>
      </c>
      <c r="H101" s="43" t="str">
        <f t="shared" si="13"/>
        <v>N/A</v>
      </c>
      <c r="I101" s="12">
        <v>3.61</v>
      </c>
      <c r="J101" s="12">
        <v>-0.59199999999999997</v>
      </c>
      <c r="K101" s="44" t="s">
        <v>732</v>
      </c>
      <c r="L101" s="9" t="str">
        <f t="shared" si="14"/>
        <v>Yes</v>
      </c>
    </row>
    <row r="102" spans="1:12" x14ac:dyDescent="0.2">
      <c r="A102" s="45" t="s">
        <v>1449</v>
      </c>
      <c r="B102" s="34" t="s">
        <v>217</v>
      </c>
      <c r="C102" s="46">
        <v>477.34354972</v>
      </c>
      <c r="D102" s="43" t="str">
        <f t="shared" si="11"/>
        <v>N/A</v>
      </c>
      <c r="E102" s="46">
        <v>507.09552036999997</v>
      </c>
      <c r="F102" s="43" t="str">
        <f t="shared" si="12"/>
        <v>N/A</v>
      </c>
      <c r="G102" s="46">
        <v>674.94838005999998</v>
      </c>
      <c r="H102" s="43" t="str">
        <f t="shared" si="13"/>
        <v>N/A</v>
      </c>
      <c r="I102" s="12">
        <v>6.2329999999999997</v>
      </c>
      <c r="J102" s="12">
        <v>33.1</v>
      </c>
      <c r="K102" s="44" t="s">
        <v>732</v>
      </c>
      <c r="L102" s="9" t="str">
        <f t="shared" si="14"/>
        <v>No</v>
      </c>
    </row>
    <row r="103" spans="1:12" x14ac:dyDescent="0.2">
      <c r="A103" s="45" t="s">
        <v>615</v>
      </c>
      <c r="B103" s="34" t="s">
        <v>217</v>
      </c>
      <c r="C103" s="46">
        <v>41050920</v>
      </c>
      <c r="D103" s="43" t="str">
        <f t="shared" si="11"/>
        <v>N/A</v>
      </c>
      <c r="E103" s="46">
        <v>44984016</v>
      </c>
      <c r="F103" s="43" t="str">
        <f t="shared" si="12"/>
        <v>N/A</v>
      </c>
      <c r="G103" s="46">
        <v>45680984</v>
      </c>
      <c r="H103" s="43" t="str">
        <f t="shared" si="13"/>
        <v>N/A</v>
      </c>
      <c r="I103" s="12">
        <v>9.5809999999999995</v>
      </c>
      <c r="J103" s="12">
        <v>1.5489999999999999</v>
      </c>
      <c r="K103" s="44" t="s">
        <v>732</v>
      </c>
      <c r="L103" s="9" t="str">
        <f t="shared" si="14"/>
        <v>Yes</v>
      </c>
    </row>
    <row r="104" spans="1:12" x14ac:dyDescent="0.2">
      <c r="A104" s="45" t="s">
        <v>616</v>
      </c>
      <c r="B104" s="34" t="s">
        <v>217</v>
      </c>
      <c r="C104" s="35">
        <v>71715</v>
      </c>
      <c r="D104" s="43" t="str">
        <f t="shared" si="11"/>
        <v>N/A</v>
      </c>
      <c r="E104" s="35">
        <v>83753</v>
      </c>
      <c r="F104" s="43" t="str">
        <f t="shared" si="12"/>
        <v>N/A</v>
      </c>
      <c r="G104" s="35">
        <v>89600</v>
      </c>
      <c r="H104" s="43" t="str">
        <f t="shared" si="13"/>
        <v>N/A</v>
      </c>
      <c r="I104" s="12">
        <v>16.79</v>
      </c>
      <c r="J104" s="12">
        <v>6.9809999999999999</v>
      </c>
      <c r="K104" s="44" t="s">
        <v>732</v>
      </c>
      <c r="L104" s="9" t="str">
        <f t="shared" si="14"/>
        <v>Yes</v>
      </c>
    </row>
    <row r="105" spans="1:12" x14ac:dyDescent="0.2">
      <c r="A105" s="45" t="s">
        <v>1450</v>
      </c>
      <c r="B105" s="34" t="s">
        <v>217</v>
      </c>
      <c r="C105" s="46">
        <v>572.41748587999996</v>
      </c>
      <c r="D105" s="43" t="str">
        <f t="shared" si="11"/>
        <v>N/A</v>
      </c>
      <c r="E105" s="46">
        <v>537.10333958000001</v>
      </c>
      <c r="F105" s="43" t="str">
        <f t="shared" si="12"/>
        <v>N/A</v>
      </c>
      <c r="G105" s="46">
        <v>509.83241070999998</v>
      </c>
      <c r="H105" s="43" t="str">
        <f t="shared" si="13"/>
        <v>N/A</v>
      </c>
      <c r="I105" s="12">
        <v>-6.17</v>
      </c>
      <c r="J105" s="12">
        <v>-5.08</v>
      </c>
      <c r="K105" s="44" t="s">
        <v>732</v>
      </c>
      <c r="L105" s="9" t="str">
        <f t="shared" si="14"/>
        <v>Yes</v>
      </c>
    </row>
    <row r="106" spans="1:12" ht="25.5" x14ac:dyDescent="0.2">
      <c r="A106" s="45" t="s">
        <v>617</v>
      </c>
      <c r="B106" s="34" t="s">
        <v>217</v>
      </c>
      <c r="C106" s="46">
        <v>5321484</v>
      </c>
      <c r="D106" s="43" t="str">
        <f t="shared" si="11"/>
        <v>N/A</v>
      </c>
      <c r="E106" s="46">
        <v>5695548</v>
      </c>
      <c r="F106" s="43" t="str">
        <f t="shared" si="12"/>
        <v>N/A</v>
      </c>
      <c r="G106" s="46">
        <v>5617405</v>
      </c>
      <c r="H106" s="43" t="str">
        <f t="shared" si="13"/>
        <v>N/A</v>
      </c>
      <c r="I106" s="12">
        <v>7.0289999999999999</v>
      </c>
      <c r="J106" s="12">
        <v>-1.37</v>
      </c>
      <c r="K106" s="44" t="s">
        <v>732</v>
      </c>
      <c r="L106" s="9" t="str">
        <f t="shared" si="14"/>
        <v>Yes</v>
      </c>
    </row>
    <row r="107" spans="1:12" x14ac:dyDescent="0.2">
      <c r="A107" s="45" t="s">
        <v>618</v>
      </c>
      <c r="B107" s="34" t="s">
        <v>217</v>
      </c>
      <c r="C107" s="35">
        <v>5405</v>
      </c>
      <c r="D107" s="43" t="str">
        <f t="shared" si="11"/>
        <v>N/A</v>
      </c>
      <c r="E107" s="35">
        <v>6011</v>
      </c>
      <c r="F107" s="43" t="str">
        <f t="shared" si="12"/>
        <v>N/A</v>
      </c>
      <c r="G107" s="35">
        <v>6248</v>
      </c>
      <c r="H107" s="43" t="str">
        <f t="shared" si="13"/>
        <v>N/A</v>
      </c>
      <c r="I107" s="12">
        <v>11.21</v>
      </c>
      <c r="J107" s="12">
        <v>3.9430000000000001</v>
      </c>
      <c r="K107" s="44" t="s">
        <v>732</v>
      </c>
      <c r="L107" s="9" t="str">
        <f t="shared" si="14"/>
        <v>Yes</v>
      </c>
    </row>
    <row r="108" spans="1:12" ht="25.5" x14ac:dyDescent="0.2">
      <c r="A108" s="45" t="s">
        <v>1451</v>
      </c>
      <c r="B108" s="34" t="s">
        <v>217</v>
      </c>
      <c r="C108" s="46">
        <v>984.54838113000005</v>
      </c>
      <c r="D108" s="43" t="str">
        <f t="shared" si="11"/>
        <v>N/A</v>
      </c>
      <c r="E108" s="46">
        <v>947.52087839000001</v>
      </c>
      <c r="F108" s="43" t="str">
        <f t="shared" si="12"/>
        <v>N/A</v>
      </c>
      <c r="G108" s="46">
        <v>899.07250320000003</v>
      </c>
      <c r="H108" s="43" t="str">
        <f t="shared" si="13"/>
        <v>N/A</v>
      </c>
      <c r="I108" s="12">
        <v>-3.76</v>
      </c>
      <c r="J108" s="12">
        <v>-5.1100000000000003</v>
      </c>
      <c r="K108" s="44" t="s">
        <v>732</v>
      </c>
      <c r="L108" s="9" t="str">
        <f t="shared" si="14"/>
        <v>Yes</v>
      </c>
    </row>
    <row r="109" spans="1:12" ht="25.5" x14ac:dyDescent="0.2">
      <c r="A109" s="45" t="s">
        <v>619</v>
      </c>
      <c r="B109" s="34" t="s">
        <v>217</v>
      </c>
      <c r="C109" s="46">
        <v>117243363</v>
      </c>
      <c r="D109" s="43" t="str">
        <f t="shared" si="11"/>
        <v>N/A</v>
      </c>
      <c r="E109" s="46">
        <v>131155322</v>
      </c>
      <c r="F109" s="43" t="str">
        <f t="shared" si="12"/>
        <v>N/A</v>
      </c>
      <c r="G109" s="46">
        <v>141530254</v>
      </c>
      <c r="H109" s="43" t="str">
        <f t="shared" si="13"/>
        <v>N/A</v>
      </c>
      <c r="I109" s="12">
        <v>11.87</v>
      </c>
      <c r="J109" s="12">
        <v>7.91</v>
      </c>
      <c r="K109" s="44" t="s">
        <v>732</v>
      </c>
      <c r="L109" s="9" t="str">
        <f t="shared" si="14"/>
        <v>Yes</v>
      </c>
    </row>
    <row r="110" spans="1:12" x14ac:dyDescent="0.2">
      <c r="A110" s="45" t="s">
        <v>620</v>
      </c>
      <c r="B110" s="34" t="s">
        <v>217</v>
      </c>
      <c r="C110" s="35">
        <v>240416</v>
      </c>
      <c r="D110" s="43" t="str">
        <f t="shared" si="11"/>
        <v>N/A</v>
      </c>
      <c r="E110" s="35">
        <v>248229</v>
      </c>
      <c r="F110" s="43" t="str">
        <f t="shared" si="12"/>
        <v>N/A</v>
      </c>
      <c r="G110" s="35">
        <v>248383</v>
      </c>
      <c r="H110" s="43" t="str">
        <f t="shared" si="13"/>
        <v>N/A</v>
      </c>
      <c r="I110" s="12">
        <v>3.25</v>
      </c>
      <c r="J110" s="12">
        <v>6.2E-2</v>
      </c>
      <c r="K110" s="44" t="s">
        <v>732</v>
      </c>
      <c r="L110" s="9" t="str">
        <f t="shared" si="14"/>
        <v>Yes</v>
      </c>
    </row>
    <row r="111" spans="1:12" x14ac:dyDescent="0.2">
      <c r="A111" s="45" t="s">
        <v>1452</v>
      </c>
      <c r="B111" s="34" t="s">
        <v>217</v>
      </c>
      <c r="C111" s="46">
        <v>487.66872004999999</v>
      </c>
      <c r="D111" s="43" t="str">
        <f t="shared" si="11"/>
        <v>N/A</v>
      </c>
      <c r="E111" s="46">
        <v>528.36422014000004</v>
      </c>
      <c r="F111" s="43" t="str">
        <f t="shared" si="12"/>
        <v>N/A</v>
      </c>
      <c r="G111" s="46">
        <v>569.80652459999999</v>
      </c>
      <c r="H111" s="43" t="str">
        <f t="shared" si="13"/>
        <v>N/A</v>
      </c>
      <c r="I111" s="12">
        <v>8.3450000000000006</v>
      </c>
      <c r="J111" s="12">
        <v>7.8440000000000003</v>
      </c>
      <c r="K111" s="44" t="s">
        <v>732</v>
      </c>
      <c r="L111" s="9" t="str">
        <f t="shared" si="14"/>
        <v>Yes</v>
      </c>
    </row>
    <row r="112" spans="1:12" x14ac:dyDescent="0.2">
      <c r="A112" s="45" t="s">
        <v>621</v>
      </c>
      <c r="B112" s="34" t="s">
        <v>217</v>
      </c>
      <c r="C112" s="46">
        <v>424738203</v>
      </c>
      <c r="D112" s="43" t="str">
        <f t="shared" si="11"/>
        <v>N/A</v>
      </c>
      <c r="E112" s="46">
        <v>457254829</v>
      </c>
      <c r="F112" s="43" t="str">
        <f t="shared" si="12"/>
        <v>N/A</v>
      </c>
      <c r="G112" s="46">
        <v>451503759</v>
      </c>
      <c r="H112" s="43" t="str">
        <f t="shared" si="13"/>
        <v>N/A</v>
      </c>
      <c r="I112" s="12">
        <v>7.6559999999999997</v>
      </c>
      <c r="J112" s="12">
        <v>-1.26</v>
      </c>
      <c r="K112" s="44" t="s">
        <v>732</v>
      </c>
      <c r="L112" s="9" t="str">
        <f t="shared" si="14"/>
        <v>Yes</v>
      </c>
    </row>
    <row r="113" spans="1:12" x14ac:dyDescent="0.2">
      <c r="A113" s="45" t="s">
        <v>622</v>
      </c>
      <c r="B113" s="34" t="s">
        <v>217</v>
      </c>
      <c r="C113" s="35">
        <v>218379</v>
      </c>
      <c r="D113" s="43" t="str">
        <f t="shared" si="11"/>
        <v>N/A</v>
      </c>
      <c r="E113" s="35">
        <v>215593</v>
      </c>
      <c r="F113" s="43" t="str">
        <f t="shared" si="12"/>
        <v>N/A</v>
      </c>
      <c r="G113" s="35">
        <v>226276</v>
      </c>
      <c r="H113" s="43" t="str">
        <f t="shared" si="13"/>
        <v>N/A</v>
      </c>
      <c r="I113" s="12">
        <v>-1.28</v>
      </c>
      <c r="J113" s="12">
        <v>4.9550000000000001</v>
      </c>
      <c r="K113" s="44" t="s">
        <v>732</v>
      </c>
      <c r="L113" s="9" t="str">
        <f t="shared" si="14"/>
        <v>Yes</v>
      </c>
    </row>
    <row r="114" spans="1:12" x14ac:dyDescent="0.2">
      <c r="A114" s="45" t="s">
        <v>1453</v>
      </c>
      <c r="B114" s="34" t="s">
        <v>217</v>
      </c>
      <c r="C114" s="46">
        <v>1944.9590069999999</v>
      </c>
      <c r="D114" s="43" t="str">
        <f t="shared" si="11"/>
        <v>N/A</v>
      </c>
      <c r="E114" s="46">
        <v>2120.9168619000002</v>
      </c>
      <c r="F114" s="43" t="str">
        <f t="shared" si="12"/>
        <v>N/A</v>
      </c>
      <c r="G114" s="46">
        <v>1995.3674229999999</v>
      </c>
      <c r="H114" s="43" t="str">
        <f t="shared" si="13"/>
        <v>N/A</v>
      </c>
      <c r="I114" s="12">
        <v>9.0470000000000006</v>
      </c>
      <c r="J114" s="12">
        <v>-5.92</v>
      </c>
      <c r="K114" s="44" t="s">
        <v>732</v>
      </c>
      <c r="L114" s="9" t="str">
        <f t="shared" si="14"/>
        <v>Yes</v>
      </c>
    </row>
    <row r="115" spans="1:12" ht="25.5" x14ac:dyDescent="0.2">
      <c r="A115" s="45" t="s">
        <v>623</v>
      </c>
      <c r="B115" s="34" t="s">
        <v>217</v>
      </c>
      <c r="C115" s="46">
        <v>376525409</v>
      </c>
      <c r="D115" s="43" t="str">
        <f t="shared" si="11"/>
        <v>N/A</v>
      </c>
      <c r="E115" s="46">
        <v>358080850</v>
      </c>
      <c r="F115" s="43" t="str">
        <f t="shared" si="12"/>
        <v>N/A</v>
      </c>
      <c r="G115" s="46">
        <v>364574273</v>
      </c>
      <c r="H115" s="43" t="str">
        <f t="shared" si="13"/>
        <v>N/A</v>
      </c>
      <c r="I115" s="12">
        <v>-4.9000000000000004</v>
      </c>
      <c r="J115" s="12">
        <v>1.8129999999999999</v>
      </c>
      <c r="K115" s="44" t="s">
        <v>732</v>
      </c>
      <c r="L115" s="9" t="str">
        <f t="shared" si="14"/>
        <v>Yes</v>
      </c>
    </row>
    <row r="116" spans="1:12" x14ac:dyDescent="0.2">
      <c r="A116" s="48" t="s">
        <v>624</v>
      </c>
      <c r="B116" s="35" t="s">
        <v>217</v>
      </c>
      <c r="C116" s="35">
        <v>51019</v>
      </c>
      <c r="D116" s="43" t="str">
        <f t="shared" si="11"/>
        <v>N/A</v>
      </c>
      <c r="E116" s="35">
        <v>51597</v>
      </c>
      <c r="F116" s="43" t="str">
        <f t="shared" si="12"/>
        <v>N/A</v>
      </c>
      <c r="G116" s="35">
        <v>54726</v>
      </c>
      <c r="H116" s="43" t="str">
        <f t="shared" si="13"/>
        <v>N/A</v>
      </c>
      <c r="I116" s="12">
        <v>1.133</v>
      </c>
      <c r="J116" s="12">
        <v>6.0640000000000001</v>
      </c>
      <c r="K116" s="49" t="s">
        <v>732</v>
      </c>
      <c r="L116" s="9" t="str">
        <f t="shared" si="14"/>
        <v>Yes</v>
      </c>
    </row>
    <row r="117" spans="1:12" ht="25.5" x14ac:dyDescent="0.2">
      <c r="A117" s="45" t="s">
        <v>1454</v>
      </c>
      <c r="B117" s="34" t="s">
        <v>217</v>
      </c>
      <c r="C117" s="46">
        <v>7380.1017072000004</v>
      </c>
      <c r="D117" s="43" t="str">
        <f t="shared" si="11"/>
        <v>N/A</v>
      </c>
      <c r="E117" s="46">
        <v>6939.9548422999997</v>
      </c>
      <c r="F117" s="43" t="str">
        <f t="shared" si="12"/>
        <v>N/A</v>
      </c>
      <c r="G117" s="46">
        <v>6661.8110770000003</v>
      </c>
      <c r="H117" s="43" t="str">
        <f t="shared" si="13"/>
        <v>N/A</v>
      </c>
      <c r="I117" s="12">
        <v>-5.96</v>
      </c>
      <c r="J117" s="12">
        <v>-4.01</v>
      </c>
      <c r="K117" s="44" t="s">
        <v>732</v>
      </c>
      <c r="L117" s="9" t="str">
        <f t="shared" si="14"/>
        <v>Yes</v>
      </c>
    </row>
    <row r="118" spans="1:12" ht="25.5" x14ac:dyDescent="0.2">
      <c r="A118" s="45" t="s">
        <v>625</v>
      </c>
      <c r="B118" s="34" t="s">
        <v>217</v>
      </c>
      <c r="C118" s="46">
        <v>19121216</v>
      </c>
      <c r="D118" s="43" t="str">
        <f t="shared" si="11"/>
        <v>N/A</v>
      </c>
      <c r="E118" s="46">
        <v>20673276</v>
      </c>
      <c r="F118" s="43" t="str">
        <f t="shared" si="12"/>
        <v>N/A</v>
      </c>
      <c r="G118" s="46">
        <v>22757069</v>
      </c>
      <c r="H118" s="43" t="str">
        <f t="shared" si="13"/>
        <v>N/A</v>
      </c>
      <c r="I118" s="12">
        <v>8.1170000000000009</v>
      </c>
      <c r="J118" s="12">
        <v>10.08</v>
      </c>
      <c r="K118" s="44" t="s">
        <v>732</v>
      </c>
      <c r="L118" s="9" t="str">
        <f t="shared" si="14"/>
        <v>Yes</v>
      </c>
    </row>
    <row r="119" spans="1:12" x14ac:dyDescent="0.2">
      <c r="A119" s="45" t="s">
        <v>626</v>
      </c>
      <c r="B119" s="34" t="s">
        <v>217</v>
      </c>
      <c r="C119" s="35">
        <v>45480</v>
      </c>
      <c r="D119" s="43" t="str">
        <f t="shared" si="11"/>
        <v>N/A</v>
      </c>
      <c r="E119" s="35">
        <v>48149</v>
      </c>
      <c r="F119" s="43" t="str">
        <f t="shared" si="12"/>
        <v>N/A</v>
      </c>
      <c r="G119" s="35">
        <v>43880</v>
      </c>
      <c r="H119" s="43" t="str">
        <f t="shared" si="13"/>
        <v>N/A</v>
      </c>
      <c r="I119" s="12">
        <v>5.8689999999999998</v>
      </c>
      <c r="J119" s="12">
        <v>-8.8699999999999992</v>
      </c>
      <c r="K119" s="44" t="s">
        <v>732</v>
      </c>
      <c r="L119" s="9" t="str">
        <f t="shared" si="14"/>
        <v>Yes</v>
      </c>
    </row>
    <row r="120" spans="1:12" ht="25.5" x14ac:dyDescent="0.2">
      <c r="A120" s="45" t="s">
        <v>1455</v>
      </c>
      <c r="B120" s="34" t="s">
        <v>217</v>
      </c>
      <c r="C120" s="46">
        <v>420.43131047000003</v>
      </c>
      <c r="D120" s="43" t="str">
        <f t="shared" si="11"/>
        <v>N/A</v>
      </c>
      <c r="E120" s="46">
        <v>429.36044362000001</v>
      </c>
      <c r="F120" s="43" t="str">
        <f t="shared" si="12"/>
        <v>N/A</v>
      </c>
      <c r="G120" s="46">
        <v>518.62053327000001</v>
      </c>
      <c r="H120" s="43" t="str">
        <f t="shared" si="13"/>
        <v>N/A</v>
      </c>
      <c r="I120" s="12">
        <v>2.1240000000000001</v>
      </c>
      <c r="J120" s="12">
        <v>20.79</v>
      </c>
      <c r="K120" s="44" t="s">
        <v>732</v>
      </c>
      <c r="L120" s="9" t="str">
        <f t="shared" si="14"/>
        <v>Yes</v>
      </c>
    </row>
    <row r="121" spans="1:12" ht="25.5" x14ac:dyDescent="0.2">
      <c r="A121" s="45" t="s">
        <v>627</v>
      </c>
      <c r="B121" s="34" t="s">
        <v>217</v>
      </c>
      <c r="C121" s="46">
        <v>0</v>
      </c>
      <c r="D121" s="43" t="str">
        <f t="shared" si="11"/>
        <v>N/A</v>
      </c>
      <c r="E121" s="46">
        <v>0</v>
      </c>
      <c r="F121" s="43" t="str">
        <f t="shared" si="12"/>
        <v>N/A</v>
      </c>
      <c r="G121" s="46">
        <v>0</v>
      </c>
      <c r="H121" s="43" t="str">
        <f t="shared" si="13"/>
        <v>N/A</v>
      </c>
      <c r="I121" s="12" t="s">
        <v>1743</v>
      </c>
      <c r="J121" s="12" t="s">
        <v>1743</v>
      </c>
      <c r="K121" s="44" t="s">
        <v>732</v>
      </c>
      <c r="L121" s="9" t="str">
        <f t="shared" si="14"/>
        <v>N/A</v>
      </c>
    </row>
    <row r="122" spans="1:12" x14ac:dyDescent="0.2">
      <c r="A122" s="45" t="s">
        <v>628</v>
      </c>
      <c r="B122" s="34" t="s">
        <v>217</v>
      </c>
      <c r="C122" s="35">
        <v>0</v>
      </c>
      <c r="D122" s="43" t="str">
        <f t="shared" si="11"/>
        <v>N/A</v>
      </c>
      <c r="E122" s="35">
        <v>0</v>
      </c>
      <c r="F122" s="43" t="str">
        <f t="shared" si="12"/>
        <v>N/A</v>
      </c>
      <c r="G122" s="35">
        <v>0</v>
      </c>
      <c r="H122" s="43" t="str">
        <f t="shared" si="13"/>
        <v>N/A</v>
      </c>
      <c r="I122" s="12" t="s">
        <v>1743</v>
      </c>
      <c r="J122" s="12" t="s">
        <v>1743</v>
      </c>
      <c r="K122" s="44" t="s">
        <v>732</v>
      </c>
      <c r="L122" s="9" t="str">
        <f t="shared" si="14"/>
        <v>N/A</v>
      </c>
    </row>
    <row r="123" spans="1:12" ht="25.5" x14ac:dyDescent="0.2">
      <c r="A123" s="45" t="s">
        <v>1456</v>
      </c>
      <c r="B123" s="34" t="s">
        <v>217</v>
      </c>
      <c r="C123" s="46" t="s">
        <v>1743</v>
      </c>
      <c r="D123" s="43" t="str">
        <f t="shared" si="11"/>
        <v>N/A</v>
      </c>
      <c r="E123" s="46" t="s">
        <v>1743</v>
      </c>
      <c r="F123" s="43" t="str">
        <f t="shared" si="12"/>
        <v>N/A</v>
      </c>
      <c r="G123" s="46" t="s">
        <v>1743</v>
      </c>
      <c r="H123" s="43" t="str">
        <f t="shared" si="13"/>
        <v>N/A</v>
      </c>
      <c r="I123" s="12" t="s">
        <v>1743</v>
      </c>
      <c r="J123" s="12" t="s">
        <v>1743</v>
      </c>
      <c r="K123" s="44" t="s">
        <v>732</v>
      </c>
      <c r="L123" s="9" t="str">
        <f t="shared" si="14"/>
        <v>N/A</v>
      </c>
    </row>
    <row r="124" spans="1:12" ht="25.5" x14ac:dyDescent="0.2">
      <c r="A124" s="45" t="s">
        <v>629</v>
      </c>
      <c r="B124" s="34" t="s">
        <v>217</v>
      </c>
      <c r="C124" s="46">
        <v>177885572</v>
      </c>
      <c r="D124" s="43" t="str">
        <f t="shared" si="11"/>
        <v>N/A</v>
      </c>
      <c r="E124" s="46">
        <v>182050404</v>
      </c>
      <c r="F124" s="43" t="str">
        <f t="shared" si="12"/>
        <v>N/A</v>
      </c>
      <c r="G124" s="46">
        <v>211102638</v>
      </c>
      <c r="H124" s="43" t="str">
        <f t="shared" si="13"/>
        <v>N/A</v>
      </c>
      <c r="I124" s="12">
        <v>2.3410000000000002</v>
      </c>
      <c r="J124" s="12">
        <v>15.96</v>
      </c>
      <c r="K124" s="44" t="s">
        <v>732</v>
      </c>
      <c r="L124" s="9" t="str">
        <f t="shared" si="14"/>
        <v>Yes</v>
      </c>
    </row>
    <row r="125" spans="1:12" ht="25.5" x14ac:dyDescent="0.2">
      <c r="A125" s="45" t="s">
        <v>630</v>
      </c>
      <c r="B125" s="34" t="s">
        <v>217</v>
      </c>
      <c r="C125" s="35">
        <v>134591</v>
      </c>
      <c r="D125" s="43" t="str">
        <f t="shared" si="11"/>
        <v>N/A</v>
      </c>
      <c r="E125" s="35">
        <v>106171</v>
      </c>
      <c r="F125" s="43" t="str">
        <f t="shared" si="12"/>
        <v>N/A</v>
      </c>
      <c r="G125" s="35">
        <v>127129</v>
      </c>
      <c r="H125" s="43" t="str">
        <f t="shared" si="13"/>
        <v>N/A</v>
      </c>
      <c r="I125" s="12">
        <v>-21.1</v>
      </c>
      <c r="J125" s="12">
        <v>19.739999999999998</v>
      </c>
      <c r="K125" s="44" t="s">
        <v>732</v>
      </c>
      <c r="L125" s="9" t="str">
        <f t="shared" si="14"/>
        <v>Yes</v>
      </c>
    </row>
    <row r="126" spans="1:12" ht="25.5" x14ac:dyDescent="0.2">
      <c r="A126" s="45" t="s">
        <v>1457</v>
      </c>
      <c r="B126" s="34" t="s">
        <v>217</v>
      </c>
      <c r="C126" s="46">
        <v>1321.6750896999999</v>
      </c>
      <c r="D126" s="43" t="str">
        <f t="shared" si="11"/>
        <v>N/A</v>
      </c>
      <c r="E126" s="46">
        <v>1714.6904899000001</v>
      </c>
      <c r="F126" s="43" t="str">
        <f t="shared" si="12"/>
        <v>N/A</v>
      </c>
      <c r="G126" s="46">
        <v>1660.5388069999999</v>
      </c>
      <c r="H126" s="43" t="str">
        <f t="shared" si="13"/>
        <v>N/A</v>
      </c>
      <c r="I126" s="12">
        <v>29.74</v>
      </c>
      <c r="J126" s="12">
        <v>-3.16</v>
      </c>
      <c r="K126" s="44" t="s">
        <v>732</v>
      </c>
      <c r="L126" s="9" t="str">
        <f t="shared" si="14"/>
        <v>Yes</v>
      </c>
    </row>
    <row r="127" spans="1:12" ht="25.5" x14ac:dyDescent="0.2">
      <c r="A127" s="45" t="s">
        <v>631</v>
      </c>
      <c r="B127" s="34" t="s">
        <v>217</v>
      </c>
      <c r="C127" s="46">
        <v>0</v>
      </c>
      <c r="D127" s="43" t="str">
        <f t="shared" si="11"/>
        <v>N/A</v>
      </c>
      <c r="E127" s="46">
        <v>0</v>
      </c>
      <c r="F127" s="43" t="str">
        <f t="shared" si="12"/>
        <v>N/A</v>
      </c>
      <c r="G127" s="46">
        <v>0</v>
      </c>
      <c r="H127" s="43" t="str">
        <f t="shared" si="13"/>
        <v>N/A</v>
      </c>
      <c r="I127" s="12" t="s">
        <v>1743</v>
      </c>
      <c r="J127" s="12" t="s">
        <v>1743</v>
      </c>
      <c r="K127" s="44" t="s">
        <v>732</v>
      </c>
      <c r="L127" s="9" t="str">
        <f t="shared" si="14"/>
        <v>N/A</v>
      </c>
    </row>
    <row r="128" spans="1:12" x14ac:dyDescent="0.2">
      <c r="A128" s="45" t="s">
        <v>632</v>
      </c>
      <c r="B128" s="34" t="s">
        <v>217</v>
      </c>
      <c r="C128" s="35">
        <v>0</v>
      </c>
      <c r="D128" s="43" t="str">
        <f t="shared" si="11"/>
        <v>N/A</v>
      </c>
      <c r="E128" s="35">
        <v>0</v>
      </c>
      <c r="F128" s="43" t="str">
        <f t="shared" si="12"/>
        <v>N/A</v>
      </c>
      <c r="G128" s="35">
        <v>0</v>
      </c>
      <c r="H128" s="43" t="str">
        <f t="shared" si="13"/>
        <v>N/A</v>
      </c>
      <c r="I128" s="12" t="s">
        <v>1743</v>
      </c>
      <c r="J128" s="12" t="s">
        <v>1743</v>
      </c>
      <c r="K128" s="44" t="s">
        <v>732</v>
      </c>
      <c r="L128" s="9" t="str">
        <f t="shared" si="14"/>
        <v>N/A</v>
      </c>
    </row>
    <row r="129" spans="1:12" ht="25.5" x14ac:dyDescent="0.2">
      <c r="A129" s="45" t="s">
        <v>1458</v>
      </c>
      <c r="B129" s="34" t="s">
        <v>217</v>
      </c>
      <c r="C129" s="46" t="s">
        <v>1743</v>
      </c>
      <c r="D129" s="43" t="str">
        <f t="shared" si="11"/>
        <v>N/A</v>
      </c>
      <c r="E129" s="46" t="s">
        <v>1743</v>
      </c>
      <c r="F129" s="43" t="str">
        <f t="shared" si="12"/>
        <v>N/A</v>
      </c>
      <c r="G129" s="46" t="s">
        <v>1743</v>
      </c>
      <c r="H129" s="43" t="str">
        <f t="shared" si="13"/>
        <v>N/A</v>
      </c>
      <c r="I129" s="12" t="s">
        <v>1743</v>
      </c>
      <c r="J129" s="12" t="s">
        <v>1743</v>
      </c>
      <c r="K129" s="44" t="s">
        <v>732</v>
      </c>
      <c r="L129" s="9" t="str">
        <f t="shared" si="14"/>
        <v>N/A</v>
      </c>
    </row>
    <row r="130" spans="1:12" ht="25.5" x14ac:dyDescent="0.2">
      <c r="A130" s="45" t="s">
        <v>633</v>
      </c>
      <c r="B130" s="34" t="s">
        <v>217</v>
      </c>
      <c r="C130" s="46">
        <v>55667</v>
      </c>
      <c r="D130" s="43" t="str">
        <f t="shared" si="11"/>
        <v>N/A</v>
      </c>
      <c r="E130" s="46">
        <v>42901</v>
      </c>
      <c r="F130" s="43" t="str">
        <f t="shared" si="12"/>
        <v>N/A</v>
      </c>
      <c r="G130" s="46">
        <v>37667</v>
      </c>
      <c r="H130" s="43" t="str">
        <f t="shared" si="13"/>
        <v>N/A</v>
      </c>
      <c r="I130" s="12">
        <v>-22.9</v>
      </c>
      <c r="J130" s="12">
        <v>-12.2</v>
      </c>
      <c r="K130" s="44" t="s">
        <v>732</v>
      </c>
      <c r="L130" s="9" t="str">
        <f t="shared" si="14"/>
        <v>Yes</v>
      </c>
    </row>
    <row r="131" spans="1:12" x14ac:dyDescent="0.2">
      <c r="A131" s="45" t="s">
        <v>634</v>
      </c>
      <c r="B131" s="34" t="s">
        <v>217</v>
      </c>
      <c r="C131" s="35">
        <v>1131</v>
      </c>
      <c r="D131" s="43" t="str">
        <f t="shared" si="11"/>
        <v>N/A</v>
      </c>
      <c r="E131" s="35">
        <v>1183</v>
      </c>
      <c r="F131" s="43" t="str">
        <f t="shared" si="12"/>
        <v>N/A</v>
      </c>
      <c r="G131" s="35">
        <v>877</v>
      </c>
      <c r="H131" s="43" t="str">
        <f t="shared" si="13"/>
        <v>N/A</v>
      </c>
      <c r="I131" s="12">
        <v>4.5979999999999999</v>
      </c>
      <c r="J131" s="12">
        <v>-25.9</v>
      </c>
      <c r="K131" s="44" t="s">
        <v>732</v>
      </c>
      <c r="L131" s="9" t="str">
        <f t="shared" si="14"/>
        <v>Yes</v>
      </c>
    </row>
    <row r="132" spans="1:12" ht="25.5" x14ac:dyDescent="0.2">
      <c r="A132" s="45" t="s">
        <v>1459</v>
      </c>
      <c r="B132" s="34" t="s">
        <v>217</v>
      </c>
      <c r="C132" s="46">
        <v>49.219274978000001</v>
      </c>
      <c r="D132" s="43" t="str">
        <f t="shared" si="11"/>
        <v>N/A</v>
      </c>
      <c r="E132" s="46">
        <v>36.264581571999997</v>
      </c>
      <c r="F132" s="43" t="str">
        <f t="shared" si="12"/>
        <v>N/A</v>
      </c>
      <c r="G132" s="46">
        <v>42.949828961999998</v>
      </c>
      <c r="H132" s="43" t="str">
        <f t="shared" si="13"/>
        <v>N/A</v>
      </c>
      <c r="I132" s="12">
        <v>-26.3</v>
      </c>
      <c r="J132" s="12">
        <v>18.43</v>
      </c>
      <c r="K132" s="44" t="s">
        <v>732</v>
      </c>
      <c r="L132" s="9" t="str">
        <f t="shared" si="14"/>
        <v>Yes</v>
      </c>
    </row>
    <row r="133" spans="1:12" ht="25.5" x14ac:dyDescent="0.2">
      <c r="A133" s="45" t="s">
        <v>635</v>
      </c>
      <c r="B133" s="34" t="s">
        <v>217</v>
      </c>
      <c r="C133" s="46">
        <v>77750539</v>
      </c>
      <c r="D133" s="43" t="str">
        <f t="shared" si="11"/>
        <v>N/A</v>
      </c>
      <c r="E133" s="46">
        <v>86773037</v>
      </c>
      <c r="F133" s="43" t="str">
        <f t="shared" si="12"/>
        <v>N/A</v>
      </c>
      <c r="G133" s="46">
        <v>95290683</v>
      </c>
      <c r="H133" s="43" t="str">
        <f t="shared" si="13"/>
        <v>N/A</v>
      </c>
      <c r="I133" s="12">
        <v>11.6</v>
      </c>
      <c r="J133" s="12">
        <v>9.8160000000000007</v>
      </c>
      <c r="K133" s="44" t="s">
        <v>732</v>
      </c>
      <c r="L133" s="9" t="str">
        <f t="shared" si="14"/>
        <v>Yes</v>
      </c>
    </row>
    <row r="134" spans="1:12" x14ac:dyDescent="0.2">
      <c r="A134" s="45" t="s">
        <v>636</v>
      </c>
      <c r="B134" s="34" t="s">
        <v>217</v>
      </c>
      <c r="C134" s="35">
        <v>6072</v>
      </c>
      <c r="D134" s="43" t="str">
        <f t="shared" si="11"/>
        <v>N/A</v>
      </c>
      <c r="E134" s="35">
        <v>6734</v>
      </c>
      <c r="F134" s="43" t="str">
        <f t="shared" si="12"/>
        <v>N/A</v>
      </c>
      <c r="G134" s="35">
        <v>7062</v>
      </c>
      <c r="H134" s="43" t="str">
        <f t="shared" si="13"/>
        <v>N/A</v>
      </c>
      <c r="I134" s="12">
        <v>10.9</v>
      </c>
      <c r="J134" s="12">
        <v>4.8710000000000004</v>
      </c>
      <c r="K134" s="44" t="s">
        <v>732</v>
      </c>
      <c r="L134" s="9" t="str">
        <f t="shared" si="14"/>
        <v>Yes</v>
      </c>
    </row>
    <row r="135" spans="1:12" x14ac:dyDescent="0.2">
      <c r="A135" s="45" t="s">
        <v>1460</v>
      </c>
      <c r="B135" s="34" t="s">
        <v>217</v>
      </c>
      <c r="C135" s="46">
        <v>12804.765975</v>
      </c>
      <c r="D135" s="43" t="str">
        <f t="shared" si="11"/>
        <v>N/A</v>
      </c>
      <c r="E135" s="46">
        <v>12885.80888</v>
      </c>
      <c r="F135" s="43" t="str">
        <f t="shared" si="12"/>
        <v>N/A</v>
      </c>
      <c r="G135" s="46">
        <v>13493.441376000001</v>
      </c>
      <c r="H135" s="43" t="str">
        <f t="shared" si="13"/>
        <v>N/A</v>
      </c>
      <c r="I135" s="12">
        <v>0.63290000000000002</v>
      </c>
      <c r="J135" s="12">
        <v>4.7160000000000002</v>
      </c>
      <c r="K135" s="44" t="s">
        <v>732</v>
      </c>
      <c r="L135" s="9" t="str">
        <f t="shared" si="14"/>
        <v>Yes</v>
      </c>
    </row>
    <row r="136" spans="1:12" ht="25.5" x14ac:dyDescent="0.2">
      <c r="A136" s="45" t="s">
        <v>637</v>
      </c>
      <c r="B136" s="34" t="s">
        <v>217</v>
      </c>
      <c r="C136" s="46">
        <v>4639551</v>
      </c>
      <c r="D136" s="43" t="str">
        <f t="shared" si="11"/>
        <v>N/A</v>
      </c>
      <c r="E136" s="46">
        <v>5403469</v>
      </c>
      <c r="F136" s="43" t="str">
        <f t="shared" si="12"/>
        <v>N/A</v>
      </c>
      <c r="G136" s="46">
        <v>6220951</v>
      </c>
      <c r="H136" s="43" t="str">
        <f t="shared" si="13"/>
        <v>N/A</v>
      </c>
      <c r="I136" s="12">
        <v>16.47</v>
      </c>
      <c r="J136" s="12">
        <v>15.13</v>
      </c>
      <c r="K136" s="44" t="s">
        <v>732</v>
      </c>
      <c r="L136" s="9" t="str">
        <f>IF(J136="Div by 0", "N/A", IF(OR(J136="N/A",K136="N/A"),"N/A", IF(J136&gt;VALUE(MID(K136,1,2)), "No", IF(J136&lt;-1*VALUE(MID(K136,1,2)), "No", "Yes"))))</f>
        <v>Yes</v>
      </c>
    </row>
    <row r="137" spans="1:12" x14ac:dyDescent="0.2">
      <c r="A137" s="45" t="s">
        <v>638</v>
      </c>
      <c r="B137" s="34" t="s">
        <v>217</v>
      </c>
      <c r="C137" s="35">
        <v>46201</v>
      </c>
      <c r="D137" s="43" t="str">
        <f t="shared" si="11"/>
        <v>N/A</v>
      </c>
      <c r="E137" s="35">
        <v>49745</v>
      </c>
      <c r="F137" s="43" t="str">
        <f t="shared" si="12"/>
        <v>N/A</v>
      </c>
      <c r="G137" s="35">
        <v>56677</v>
      </c>
      <c r="H137" s="43" t="str">
        <f t="shared" si="13"/>
        <v>N/A</v>
      </c>
      <c r="I137" s="12">
        <v>7.6710000000000003</v>
      </c>
      <c r="J137" s="12">
        <v>13.94</v>
      </c>
      <c r="K137" s="44" t="s">
        <v>732</v>
      </c>
      <c r="L137" s="9" t="str">
        <f t="shared" ref="L137:L141" si="15">IF(J137="Div by 0", "N/A", IF(OR(J137="N/A",K137="N/A"),"N/A", IF(J137&gt;VALUE(MID(K137,1,2)), "No", IF(J137&lt;-1*VALUE(MID(K137,1,2)), "No", "Yes"))))</f>
        <v>Yes</v>
      </c>
    </row>
    <row r="138" spans="1:12" ht="25.5" x14ac:dyDescent="0.2">
      <c r="A138" s="45" t="s">
        <v>1461</v>
      </c>
      <c r="B138" s="34" t="s">
        <v>217</v>
      </c>
      <c r="C138" s="46">
        <v>100.4210082</v>
      </c>
      <c r="D138" s="43" t="str">
        <f t="shared" si="11"/>
        <v>N/A</v>
      </c>
      <c r="E138" s="46">
        <v>108.62335913</v>
      </c>
      <c r="F138" s="43" t="str">
        <f t="shared" si="12"/>
        <v>N/A</v>
      </c>
      <c r="G138" s="46">
        <v>109.76147290999999</v>
      </c>
      <c r="H138" s="43" t="str">
        <f t="shared" si="13"/>
        <v>N/A</v>
      </c>
      <c r="I138" s="12">
        <v>8.1679999999999993</v>
      </c>
      <c r="J138" s="12">
        <v>1.048</v>
      </c>
      <c r="K138" s="44" t="s">
        <v>732</v>
      </c>
      <c r="L138" s="9" t="str">
        <f t="shared" si="15"/>
        <v>Yes</v>
      </c>
    </row>
    <row r="139" spans="1:12" ht="25.5" x14ac:dyDescent="0.2">
      <c r="A139" s="45" t="s">
        <v>639</v>
      </c>
      <c r="B139" s="34" t="s">
        <v>217</v>
      </c>
      <c r="C139" s="46">
        <v>44061643</v>
      </c>
      <c r="D139" s="43" t="str">
        <f t="shared" si="11"/>
        <v>N/A</v>
      </c>
      <c r="E139" s="46">
        <v>50853713</v>
      </c>
      <c r="F139" s="43" t="str">
        <f t="shared" si="12"/>
        <v>N/A</v>
      </c>
      <c r="G139" s="46">
        <v>53867831</v>
      </c>
      <c r="H139" s="43" t="str">
        <f t="shared" si="13"/>
        <v>N/A</v>
      </c>
      <c r="I139" s="12">
        <v>15.41</v>
      </c>
      <c r="J139" s="12">
        <v>5.9269999999999996</v>
      </c>
      <c r="K139" s="44" t="s">
        <v>732</v>
      </c>
      <c r="L139" s="9" t="str">
        <f t="shared" si="15"/>
        <v>Yes</v>
      </c>
    </row>
    <row r="140" spans="1:12" x14ac:dyDescent="0.2">
      <c r="A140" s="45" t="s">
        <v>640</v>
      </c>
      <c r="B140" s="34" t="s">
        <v>217</v>
      </c>
      <c r="C140" s="35">
        <v>823</v>
      </c>
      <c r="D140" s="43" t="str">
        <f t="shared" si="11"/>
        <v>N/A</v>
      </c>
      <c r="E140" s="35">
        <v>964</v>
      </c>
      <c r="F140" s="43" t="str">
        <f t="shared" si="12"/>
        <v>N/A</v>
      </c>
      <c r="G140" s="35">
        <v>1019</v>
      </c>
      <c r="H140" s="43" t="str">
        <f t="shared" si="13"/>
        <v>N/A</v>
      </c>
      <c r="I140" s="12">
        <v>17.13</v>
      </c>
      <c r="J140" s="12">
        <v>5.7050000000000001</v>
      </c>
      <c r="K140" s="44" t="s">
        <v>732</v>
      </c>
      <c r="L140" s="9" t="str">
        <f t="shared" si="15"/>
        <v>Yes</v>
      </c>
    </row>
    <row r="141" spans="1:12" ht="25.5" x14ac:dyDescent="0.2">
      <c r="A141" s="45" t="s">
        <v>1462</v>
      </c>
      <c r="B141" s="34" t="s">
        <v>217</v>
      </c>
      <c r="C141" s="46">
        <v>53537.840826</v>
      </c>
      <c r="D141" s="43" t="str">
        <f t="shared" si="11"/>
        <v>N/A</v>
      </c>
      <c r="E141" s="46">
        <v>52752.814315000003</v>
      </c>
      <c r="F141" s="43" t="str">
        <f t="shared" si="12"/>
        <v>N/A</v>
      </c>
      <c r="G141" s="46">
        <v>52863.425907999997</v>
      </c>
      <c r="H141" s="43" t="str">
        <f t="shared" si="13"/>
        <v>N/A</v>
      </c>
      <c r="I141" s="12">
        <v>-1.47</v>
      </c>
      <c r="J141" s="12">
        <v>0.2097</v>
      </c>
      <c r="K141" s="44" t="s">
        <v>732</v>
      </c>
      <c r="L141" s="9" t="str">
        <f t="shared" si="15"/>
        <v>Yes</v>
      </c>
    </row>
    <row r="142" spans="1:12" ht="25.5" x14ac:dyDescent="0.2">
      <c r="A142" s="45" t="s">
        <v>641</v>
      </c>
      <c r="B142" s="34" t="s">
        <v>217</v>
      </c>
      <c r="C142" s="46">
        <v>78148416</v>
      </c>
      <c r="D142" s="43" t="str">
        <f t="shared" si="11"/>
        <v>N/A</v>
      </c>
      <c r="E142" s="46">
        <v>82861329</v>
      </c>
      <c r="F142" s="43" t="str">
        <f t="shared" si="12"/>
        <v>N/A</v>
      </c>
      <c r="G142" s="46">
        <v>84651241</v>
      </c>
      <c r="H142" s="43" t="str">
        <f t="shared" si="13"/>
        <v>N/A</v>
      </c>
      <c r="I142" s="12">
        <v>6.0309999999999997</v>
      </c>
      <c r="J142" s="12">
        <v>2.16</v>
      </c>
      <c r="K142" s="44" t="s">
        <v>732</v>
      </c>
      <c r="L142" s="9" t="str">
        <f t="shared" ref="L142:L153" si="16">IF(J142="Div by 0", "N/A", IF(K142="N/A","N/A", IF(J142&gt;VALUE(MID(K142,1,2)), "No", IF(J142&lt;-1*VALUE(MID(K142,1,2)), "No", "Yes"))))</f>
        <v>Yes</v>
      </c>
    </row>
    <row r="143" spans="1:12" ht="25.5" x14ac:dyDescent="0.2">
      <c r="A143" s="45" t="s">
        <v>642</v>
      </c>
      <c r="B143" s="34" t="s">
        <v>217</v>
      </c>
      <c r="C143" s="35">
        <v>148910</v>
      </c>
      <c r="D143" s="43" t="str">
        <f t="shared" si="11"/>
        <v>N/A</v>
      </c>
      <c r="E143" s="35">
        <v>154826</v>
      </c>
      <c r="F143" s="43" t="str">
        <f t="shared" si="12"/>
        <v>N/A</v>
      </c>
      <c r="G143" s="35">
        <v>151226</v>
      </c>
      <c r="H143" s="43" t="str">
        <f t="shared" si="13"/>
        <v>N/A</v>
      </c>
      <c r="I143" s="12">
        <v>3.9729999999999999</v>
      </c>
      <c r="J143" s="12">
        <v>-2.33</v>
      </c>
      <c r="K143" s="44" t="s">
        <v>732</v>
      </c>
      <c r="L143" s="9" t="str">
        <f t="shared" si="16"/>
        <v>Yes</v>
      </c>
    </row>
    <row r="144" spans="1:12" ht="25.5" x14ac:dyDescent="0.2">
      <c r="A144" s="45" t="s">
        <v>1463</v>
      </c>
      <c r="B144" s="34" t="s">
        <v>217</v>
      </c>
      <c r="C144" s="46">
        <v>524.80300853000006</v>
      </c>
      <c r="D144" s="43" t="str">
        <f t="shared" si="11"/>
        <v>N/A</v>
      </c>
      <c r="E144" s="46">
        <v>535.19001331000004</v>
      </c>
      <c r="F144" s="43" t="str">
        <f t="shared" si="12"/>
        <v>N/A</v>
      </c>
      <c r="G144" s="46">
        <v>559.76644888999999</v>
      </c>
      <c r="H144" s="43" t="str">
        <f t="shared" si="13"/>
        <v>N/A</v>
      </c>
      <c r="I144" s="12">
        <v>1.9790000000000001</v>
      </c>
      <c r="J144" s="12">
        <v>4.5919999999999996</v>
      </c>
      <c r="K144" s="44" t="s">
        <v>732</v>
      </c>
      <c r="L144" s="9" t="str">
        <f t="shared" si="16"/>
        <v>Yes</v>
      </c>
    </row>
    <row r="145" spans="1:12" ht="25.5" x14ac:dyDescent="0.2">
      <c r="A145" s="45" t="s">
        <v>643</v>
      </c>
      <c r="B145" s="34" t="s">
        <v>217</v>
      </c>
      <c r="C145" s="46">
        <v>116804666</v>
      </c>
      <c r="D145" s="43" t="str">
        <f t="shared" ref="D145:D153" si="17">IF($B145="N/A","N/A",IF(C145&gt;10,"No",IF(C145&lt;-10,"No","Yes")))</f>
        <v>N/A</v>
      </c>
      <c r="E145" s="46">
        <v>157930306</v>
      </c>
      <c r="F145" s="43" t="str">
        <f t="shared" ref="F145:F153" si="18">IF($B145="N/A","N/A",IF(E145&gt;10,"No",IF(E145&lt;-10,"No","Yes")))</f>
        <v>N/A</v>
      </c>
      <c r="G145" s="46">
        <v>162982198</v>
      </c>
      <c r="H145" s="43" t="str">
        <f t="shared" ref="H145:H153" si="19">IF($B145="N/A","N/A",IF(G145&gt;10,"No",IF(G145&lt;-10,"No","Yes")))</f>
        <v>N/A</v>
      </c>
      <c r="I145" s="12">
        <v>35.21</v>
      </c>
      <c r="J145" s="12">
        <v>3.1989999999999998</v>
      </c>
      <c r="K145" s="44" t="s">
        <v>732</v>
      </c>
      <c r="L145" s="9" t="str">
        <f t="shared" si="16"/>
        <v>Yes</v>
      </c>
    </row>
    <row r="146" spans="1:12" x14ac:dyDescent="0.2">
      <c r="A146" s="45" t="s">
        <v>644</v>
      </c>
      <c r="B146" s="34" t="s">
        <v>217</v>
      </c>
      <c r="C146" s="35">
        <v>3276</v>
      </c>
      <c r="D146" s="43" t="str">
        <f t="shared" si="17"/>
        <v>N/A</v>
      </c>
      <c r="E146" s="35">
        <v>3534</v>
      </c>
      <c r="F146" s="43" t="str">
        <f t="shared" si="18"/>
        <v>N/A</v>
      </c>
      <c r="G146" s="35">
        <v>3685</v>
      </c>
      <c r="H146" s="43" t="str">
        <f t="shared" si="19"/>
        <v>N/A</v>
      </c>
      <c r="I146" s="12">
        <v>7.875</v>
      </c>
      <c r="J146" s="12">
        <v>4.2729999999999997</v>
      </c>
      <c r="K146" s="44" t="s">
        <v>732</v>
      </c>
      <c r="L146" s="9" t="str">
        <f t="shared" si="16"/>
        <v>Yes</v>
      </c>
    </row>
    <row r="147" spans="1:12" ht="25.5" x14ac:dyDescent="0.2">
      <c r="A147" s="45" t="s">
        <v>1464</v>
      </c>
      <c r="B147" s="34" t="s">
        <v>217</v>
      </c>
      <c r="C147" s="46">
        <v>35654.659951000001</v>
      </c>
      <c r="D147" s="43" t="str">
        <f t="shared" si="17"/>
        <v>N/A</v>
      </c>
      <c r="E147" s="46">
        <v>44688.824561000001</v>
      </c>
      <c r="F147" s="43" t="str">
        <f t="shared" si="18"/>
        <v>N/A</v>
      </c>
      <c r="G147" s="46">
        <v>44228.547626</v>
      </c>
      <c r="H147" s="43" t="str">
        <f t="shared" si="19"/>
        <v>N/A</v>
      </c>
      <c r="I147" s="12">
        <v>25.34</v>
      </c>
      <c r="J147" s="12">
        <v>-1.03</v>
      </c>
      <c r="K147" s="44" t="s">
        <v>732</v>
      </c>
      <c r="L147" s="9" t="str">
        <f t="shared" si="16"/>
        <v>Yes</v>
      </c>
    </row>
    <row r="148" spans="1:12" ht="25.5" x14ac:dyDescent="0.2">
      <c r="A148" s="45" t="s">
        <v>645</v>
      </c>
      <c r="B148" s="34" t="s">
        <v>217</v>
      </c>
      <c r="C148" s="46">
        <v>83113992</v>
      </c>
      <c r="D148" s="43" t="str">
        <f t="shared" si="17"/>
        <v>N/A</v>
      </c>
      <c r="E148" s="46">
        <v>101146029</v>
      </c>
      <c r="F148" s="43" t="str">
        <f t="shared" si="18"/>
        <v>N/A</v>
      </c>
      <c r="G148" s="46">
        <v>127693806</v>
      </c>
      <c r="H148" s="43" t="str">
        <f t="shared" si="19"/>
        <v>N/A</v>
      </c>
      <c r="I148" s="12">
        <v>21.7</v>
      </c>
      <c r="J148" s="12">
        <v>26.25</v>
      </c>
      <c r="K148" s="44" t="s">
        <v>732</v>
      </c>
      <c r="L148" s="9" t="str">
        <f t="shared" si="16"/>
        <v>Yes</v>
      </c>
    </row>
    <row r="149" spans="1:12" x14ac:dyDescent="0.2">
      <c r="A149" s="45" t="s">
        <v>646</v>
      </c>
      <c r="B149" s="34" t="s">
        <v>217</v>
      </c>
      <c r="C149" s="35">
        <v>83541</v>
      </c>
      <c r="D149" s="43" t="str">
        <f t="shared" si="17"/>
        <v>N/A</v>
      </c>
      <c r="E149" s="35">
        <v>82535</v>
      </c>
      <c r="F149" s="43" t="str">
        <f t="shared" si="18"/>
        <v>N/A</v>
      </c>
      <c r="G149" s="35">
        <v>63561</v>
      </c>
      <c r="H149" s="43" t="str">
        <f t="shared" si="19"/>
        <v>N/A</v>
      </c>
      <c r="I149" s="12">
        <v>-1.2</v>
      </c>
      <c r="J149" s="12">
        <v>-23</v>
      </c>
      <c r="K149" s="44" t="s">
        <v>732</v>
      </c>
      <c r="L149" s="9" t="str">
        <f t="shared" si="16"/>
        <v>Yes</v>
      </c>
    </row>
    <row r="150" spans="1:12" ht="25.5" x14ac:dyDescent="0.2">
      <c r="A150" s="45" t="s">
        <v>1465</v>
      </c>
      <c r="B150" s="34" t="s">
        <v>217</v>
      </c>
      <c r="C150" s="46">
        <v>994.88864150999996</v>
      </c>
      <c r="D150" s="43" t="str">
        <f t="shared" si="17"/>
        <v>N/A</v>
      </c>
      <c r="E150" s="46">
        <v>1225.4925668000001</v>
      </c>
      <c r="F150" s="43" t="str">
        <f t="shared" si="18"/>
        <v>N/A</v>
      </c>
      <c r="G150" s="46">
        <v>2008.9961768999999</v>
      </c>
      <c r="H150" s="43" t="str">
        <f t="shared" si="19"/>
        <v>N/A</v>
      </c>
      <c r="I150" s="12">
        <v>23.18</v>
      </c>
      <c r="J150" s="12">
        <v>63.93</v>
      </c>
      <c r="K150" s="44" t="s">
        <v>732</v>
      </c>
      <c r="L150" s="9" t="str">
        <f t="shared" si="16"/>
        <v>No</v>
      </c>
    </row>
    <row r="151" spans="1:12" ht="25.5" x14ac:dyDescent="0.2">
      <c r="A151" s="45" t="s">
        <v>647</v>
      </c>
      <c r="B151" s="34" t="s">
        <v>217</v>
      </c>
      <c r="C151" s="46">
        <v>13427020</v>
      </c>
      <c r="D151" s="43" t="str">
        <f t="shared" si="17"/>
        <v>N/A</v>
      </c>
      <c r="E151" s="46">
        <v>15612925</v>
      </c>
      <c r="F151" s="43" t="str">
        <f t="shared" si="18"/>
        <v>N/A</v>
      </c>
      <c r="G151" s="46">
        <v>17757681</v>
      </c>
      <c r="H151" s="43" t="str">
        <f t="shared" si="19"/>
        <v>N/A</v>
      </c>
      <c r="I151" s="12">
        <v>16.28</v>
      </c>
      <c r="J151" s="12">
        <v>13.74</v>
      </c>
      <c r="K151" s="44" t="s">
        <v>732</v>
      </c>
      <c r="L151" s="9" t="str">
        <f t="shared" si="16"/>
        <v>Yes</v>
      </c>
    </row>
    <row r="152" spans="1:12" x14ac:dyDescent="0.2">
      <c r="A152" s="45" t="s">
        <v>648</v>
      </c>
      <c r="B152" s="34" t="s">
        <v>217</v>
      </c>
      <c r="C152" s="35">
        <v>2127</v>
      </c>
      <c r="D152" s="43" t="str">
        <f t="shared" si="17"/>
        <v>N/A</v>
      </c>
      <c r="E152" s="35">
        <v>2521</v>
      </c>
      <c r="F152" s="43" t="str">
        <f t="shared" si="18"/>
        <v>N/A</v>
      </c>
      <c r="G152" s="35">
        <v>2798</v>
      </c>
      <c r="H152" s="43" t="str">
        <f t="shared" si="19"/>
        <v>N/A</v>
      </c>
      <c r="I152" s="12">
        <v>18.52</v>
      </c>
      <c r="J152" s="12">
        <v>10.99</v>
      </c>
      <c r="K152" s="44" t="s">
        <v>732</v>
      </c>
      <c r="L152" s="9" t="str">
        <f t="shared" si="16"/>
        <v>Yes</v>
      </c>
    </row>
    <row r="153" spans="1:12" ht="25.5" x14ac:dyDescent="0.2">
      <c r="A153" s="45" t="s">
        <v>1466</v>
      </c>
      <c r="B153" s="34" t="s">
        <v>217</v>
      </c>
      <c r="C153" s="46">
        <v>6312.6563235000003</v>
      </c>
      <c r="D153" s="43" t="str">
        <f t="shared" si="17"/>
        <v>N/A</v>
      </c>
      <c r="E153" s="46">
        <v>6193.1475604999996</v>
      </c>
      <c r="F153" s="43" t="str">
        <f t="shared" si="18"/>
        <v>N/A</v>
      </c>
      <c r="G153" s="46">
        <v>6346.5621873</v>
      </c>
      <c r="H153" s="43" t="str">
        <f t="shared" si="19"/>
        <v>N/A</v>
      </c>
      <c r="I153" s="12">
        <v>-1.89</v>
      </c>
      <c r="J153" s="12">
        <v>2.4769999999999999</v>
      </c>
      <c r="K153" s="44" t="s">
        <v>732</v>
      </c>
      <c r="L153" s="9" t="str">
        <f t="shared" si="16"/>
        <v>Yes</v>
      </c>
    </row>
    <row r="154" spans="1:12" x14ac:dyDescent="0.2">
      <c r="A154" s="45" t="s">
        <v>1532</v>
      </c>
      <c r="B154" s="34" t="s">
        <v>217</v>
      </c>
      <c r="C154" s="46">
        <v>1441.1337092000001</v>
      </c>
      <c r="D154" s="43" t="str">
        <f t="shared" ref="D154:D173" si="20">IF($B154="N/A","N/A",IF(C154&gt;10,"No",IF(C154&lt;-10,"No","Yes")))</f>
        <v>N/A</v>
      </c>
      <c r="E154" s="46">
        <v>1516.2063971</v>
      </c>
      <c r="F154" s="43" t="str">
        <f t="shared" ref="F154:F173" si="21">IF($B154="N/A","N/A",IF(E154&gt;10,"No",IF(E154&lt;-10,"No","Yes")))</f>
        <v>N/A</v>
      </c>
      <c r="G154" s="46">
        <v>1543.0162935000001</v>
      </c>
      <c r="H154" s="43" t="str">
        <f t="shared" ref="H154:H173" si="22">IF($B154="N/A","N/A",IF(G154&gt;10,"No",IF(G154&lt;-10,"No","Yes")))</f>
        <v>N/A</v>
      </c>
      <c r="I154" s="12">
        <v>5.2089999999999996</v>
      </c>
      <c r="J154" s="12">
        <v>1.768</v>
      </c>
      <c r="K154" s="44" t="s">
        <v>732</v>
      </c>
      <c r="L154" s="9" t="str">
        <f t="shared" ref="L154:L173" si="23">IF(J154="Div by 0", "N/A", IF(K154="N/A","N/A", IF(J154&gt;VALUE(MID(K154,1,2)), "No", IF(J154&lt;-1*VALUE(MID(K154,1,2)), "No", "Yes"))))</f>
        <v>Yes</v>
      </c>
    </row>
    <row r="155" spans="1:12" x14ac:dyDescent="0.2">
      <c r="A155" s="50" t="s">
        <v>1533</v>
      </c>
      <c r="B155" s="34" t="s">
        <v>217</v>
      </c>
      <c r="C155" s="46">
        <v>384.91670495</v>
      </c>
      <c r="D155" s="43" t="str">
        <f t="shared" si="20"/>
        <v>N/A</v>
      </c>
      <c r="E155" s="46">
        <v>380.84718142999998</v>
      </c>
      <c r="F155" s="43" t="str">
        <f t="shared" si="21"/>
        <v>N/A</v>
      </c>
      <c r="G155" s="46">
        <v>380.81069558000002</v>
      </c>
      <c r="H155" s="43" t="str">
        <f t="shared" si="22"/>
        <v>N/A</v>
      </c>
      <c r="I155" s="12">
        <v>-1.06</v>
      </c>
      <c r="J155" s="12">
        <v>-0.01</v>
      </c>
      <c r="K155" s="44" t="s">
        <v>732</v>
      </c>
      <c r="L155" s="9" t="str">
        <f t="shared" si="23"/>
        <v>Yes</v>
      </c>
    </row>
    <row r="156" spans="1:12" ht="25.5" x14ac:dyDescent="0.2">
      <c r="A156" s="50" t="s">
        <v>1534</v>
      </c>
      <c r="B156" s="34" t="s">
        <v>217</v>
      </c>
      <c r="C156" s="46">
        <v>2275.6300639000001</v>
      </c>
      <c r="D156" s="43" t="str">
        <f t="shared" si="20"/>
        <v>N/A</v>
      </c>
      <c r="E156" s="46">
        <v>2308.9181721</v>
      </c>
      <c r="F156" s="43" t="str">
        <f t="shared" si="21"/>
        <v>N/A</v>
      </c>
      <c r="G156" s="46">
        <v>2289.0718673000001</v>
      </c>
      <c r="H156" s="43" t="str">
        <f t="shared" si="22"/>
        <v>N/A</v>
      </c>
      <c r="I156" s="12">
        <v>1.4630000000000001</v>
      </c>
      <c r="J156" s="12">
        <v>-0.86</v>
      </c>
      <c r="K156" s="44" t="s">
        <v>732</v>
      </c>
      <c r="L156" s="9" t="str">
        <f t="shared" si="23"/>
        <v>Yes</v>
      </c>
    </row>
    <row r="157" spans="1:12" x14ac:dyDescent="0.2">
      <c r="A157" s="50" t="s">
        <v>1535</v>
      </c>
      <c r="B157" s="34" t="s">
        <v>217</v>
      </c>
      <c r="C157" s="46">
        <v>354.83832405999999</v>
      </c>
      <c r="D157" s="43" t="str">
        <f t="shared" si="20"/>
        <v>N/A</v>
      </c>
      <c r="E157" s="46">
        <v>372.56515545000002</v>
      </c>
      <c r="F157" s="43" t="str">
        <f t="shared" si="21"/>
        <v>N/A</v>
      </c>
      <c r="G157" s="46">
        <v>392.34159175999997</v>
      </c>
      <c r="H157" s="43" t="str">
        <f t="shared" si="22"/>
        <v>N/A</v>
      </c>
      <c r="I157" s="12">
        <v>4.9960000000000004</v>
      </c>
      <c r="J157" s="12">
        <v>5.3079999999999998</v>
      </c>
      <c r="K157" s="44" t="s">
        <v>732</v>
      </c>
      <c r="L157" s="9" t="str">
        <f t="shared" si="23"/>
        <v>Yes</v>
      </c>
    </row>
    <row r="158" spans="1:12" x14ac:dyDescent="0.2">
      <c r="A158" s="50" t="s">
        <v>1536</v>
      </c>
      <c r="B158" s="34" t="s">
        <v>217</v>
      </c>
      <c r="C158" s="46">
        <v>303.58690037999997</v>
      </c>
      <c r="D158" s="43" t="str">
        <f t="shared" si="20"/>
        <v>N/A</v>
      </c>
      <c r="E158" s="46">
        <v>339.49606892999998</v>
      </c>
      <c r="F158" s="43" t="str">
        <f t="shared" si="21"/>
        <v>N/A</v>
      </c>
      <c r="G158" s="46">
        <v>319.63572700999998</v>
      </c>
      <c r="H158" s="43" t="str">
        <f t="shared" si="22"/>
        <v>N/A</v>
      </c>
      <c r="I158" s="12">
        <v>11.83</v>
      </c>
      <c r="J158" s="12">
        <v>-5.85</v>
      </c>
      <c r="K158" s="44" t="s">
        <v>732</v>
      </c>
      <c r="L158" s="9" t="str">
        <f t="shared" si="23"/>
        <v>Yes</v>
      </c>
    </row>
    <row r="159" spans="1:12" x14ac:dyDescent="0.2">
      <c r="A159" s="45" t="s">
        <v>1537</v>
      </c>
      <c r="B159" s="34" t="s">
        <v>217</v>
      </c>
      <c r="C159" s="46">
        <v>2708.7282719</v>
      </c>
      <c r="D159" s="43" t="str">
        <f t="shared" si="20"/>
        <v>N/A</v>
      </c>
      <c r="E159" s="46">
        <v>2599.1352744999999</v>
      </c>
      <c r="F159" s="43" t="str">
        <f t="shared" si="21"/>
        <v>N/A</v>
      </c>
      <c r="G159" s="46">
        <v>2617.1022843999999</v>
      </c>
      <c r="H159" s="43" t="str">
        <f t="shared" si="22"/>
        <v>N/A</v>
      </c>
      <c r="I159" s="12">
        <v>-4.05</v>
      </c>
      <c r="J159" s="12">
        <v>0.69130000000000003</v>
      </c>
      <c r="K159" s="44" t="s">
        <v>732</v>
      </c>
      <c r="L159" s="9" t="str">
        <f t="shared" si="23"/>
        <v>Yes</v>
      </c>
    </row>
    <row r="160" spans="1:12" x14ac:dyDescent="0.2">
      <c r="A160" s="50" t="s">
        <v>1538</v>
      </c>
      <c r="B160" s="34" t="s">
        <v>217</v>
      </c>
      <c r="C160" s="46">
        <v>11389.917206</v>
      </c>
      <c r="D160" s="43" t="str">
        <f t="shared" si="20"/>
        <v>N/A</v>
      </c>
      <c r="E160" s="46">
        <v>11328.103476</v>
      </c>
      <c r="F160" s="43" t="str">
        <f t="shared" si="21"/>
        <v>N/A</v>
      </c>
      <c r="G160" s="46">
        <v>11639.976552</v>
      </c>
      <c r="H160" s="43" t="str">
        <f t="shared" si="22"/>
        <v>N/A</v>
      </c>
      <c r="I160" s="12">
        <v>-0.54300000000000004</v>
      </c>
      <c r="J160" s="12">
        <v>2.7530000000000001</v>
      </c>
      <c r="K160" s="44" t="s">
        <v>732</v>
      </c>
      <c r="L160" s="9" t="str">
        <f t="shared" si="23"/>
        <v>Yes</v>
      </c>
    </row>
    <row r="161" spans="1:12" ht="25.5" x14ac:dyDescent="0.2">
      <c r="A161" s="50" t="s">
        <v>1539</v>
      </c>
      <c r="B161" s="34" t="s">
        <v>217</v>
      </c>
      <c r="C161" s="46">
        <v>1401.6803937</v>
      </c>
      <c r="D161" s="43" t="str">
        <f t="shared" si="20"/>
        <v>N/A</v>
      </c>
      <c r="E161" s="46">
        <v>1275.5215767</v>
      </c>
      <c r="F161" s="43" t="str">
        <f t="shared" si="21"/>
        <v>N/A</v>
      </c>
      <c r="G161" s="46">
        <v>1228.1959397000001</v>
      </c>
      <c r="H161" s="43" t="str">
        <f t="shared" si="22"/>
        <v>N/A</v>
      </c>
      <c r="I161" s="12">
        <v>-9</v>
      </c>
      <c r="J161" s="12">
        <v>-3.71</v>
      </c>
      <c r="K161" s="44" t="s">
        <v>732</v>
      </c>
      <c r="L161" s="9" t="str">
        <f t="shared" si="23"/>
        <v>Yes</v>
      </c>
    </row>
    <row r="162" spans="1:12" x14ac:dyDescent="0.2">
      <c r="A162" s="50" t="s">
        <v>1540</v>
      </c>
      <c r="B162" s="34" t="s">
        <v>217</v>
      </c>
      <c r="C162" s="46">
        <v>377.28717058000001</v>
      </c>
      <c r="D162" s="43" t="str">
        <f t="shared" si="20"/>
        <v>N/A</v>
      </c>
      <c r="E162" s="46">
        <v>261.25801005</v>
      </c>
      <c r="F162" s="43" t="str">
        <f t="shared" si="21"/>
        <v>N/A</v>
      </c>
      <c r="G162" s="46">
        <v>206.88589429999999</v>
      </c>
      <c r="H162" s="43" t="str">
        <f t="shared" si="22"/>
        <v>N/A</v>
      </c>
      <c r="I162" s="12">
        <v>-30.8</v>
      </c>
      <c r="J162" s="12">
        <v>-20.8</v>
      </c>
      <c r="K162" s="44" t="s">
        <v>732</v>
      </c>
      <c r="L162" s="9" t="str">
        <f t="shared" si="23"/>
        <v>Yes</v>
      </c>
    </row>
    <row r="163" spans="1:12" x14ac:dyDescent="0.2">
      <c r="A163" s="50" t="s">
        <v>1541</v>
      </c>
      <c r="B163" s="34" t="s">
        <v>217</v>
      </c>
      <c r="C163" s="46">
        <v>1.0119786800999999</v>
      </c>
      <c r="D163" s="43" t="str">
        <f t="shared" si="20"/>
        <v>N/A</v>
      </c>
      <c r="E163" s="46">
        <v>0.60840175230000004</v>
      </c>
      <c r="F163" s="43" t="str">
        <f t="shared" si="21"/>
        <v>N/A</v>
      </c>
      <c r="G163" s="46">
        <v>0</v>
      </c>
      <c r="H163" s="43" t="str">
        <f t="shared" si="22"/>
        <v>N/A</v>
      </c>
      <c r="I163" s="12">
        <v>-39.9</v>
      </c>
      <c r="J163" s="12">
        <v>-100</v>
      </c>
      <c r="K163" s="44" t="s">
        <v>732</v>
      </c>
      <c r="L163" s="9" t="str">
        <f t="shared" si="23"/>
        <v>No</v>
      </c>
    </row>
    <row r="164" spans="1:12" x14ac:dyDescent="0.2">
      <c r="A164" s="45" t="s">
        <v>1542</v>
      </c>
      <c r="B164" s="34" t="s">
        <v>217</v>
      </c>
      <c r="C164" s="46">
        <v>957.38952353000002</v>
      </c>
      <c r="D164" s="43" t="str">
        <f t="shared" si="20"/>
        <v>N/A</v>
      </c>
      <c r="E164" s="46">
        <v>1035.8701308</v>
      </c>
      <c r="F164" s="43" t="str">
        <f t="shared" si="21"/>
        <v>N/A</v>
      </c>
      <c r="G164" s="46">
        <v>1018.0720582</v>
      </c>
      <c r="H164" s="43" t="str">
        <f t="shared" si="22"/>
        <v>N/A</v>
      </c>
      <c r="I164" s="12">
        <v>8.1969999999999992</v>
      </c>
      <c r="J164" s="12">
        <v>-1.72</v>
      </c>
      <c r="K164" s="44" t="s">
        <v>732</v>
      </c>
      <c r="L164" s="9" t="str">
        <f t="shared" si="23"/>
        <v>Yes</v>
      </c>
    </row>
    <row r="165" spans="1:12" x14ac:dyDescent="0.2">
      <c r="A165" s="50" t="s">
        <v>1543</v>
      </c>
      <c r="B165" s="34" t="s">
        <v>217</v>
      </c>
      <c r="C165" s="46">
        <v>93.136621149000007</v>
      </c>
      <c r="D165" s="43" t="str">
        <f t="shared" si="20"/>
        <v>N/A</v>
      </c>
      <c r="E165" s="46">
        <v>109.29316244</v>
      </c>
      <c r="F165" s="43" t="str">
        <f t="shared" si="21"/>
        <v>N/A</v>
      </c>
      <c r="G165" s="46">
        <v>126.49835475</v>
      </c>
      <c r="H165" s="43" t="str">
        <f t="shared" si="22"/>
        <v>N/A</v>
      </c>
      <c r="I165" s="12">
        <v>17.350000000000001</v>
      </c>
      <c r="J165" s="12">
        <v>15.74</v>
      </c>
      <c r="K165" s="44" t="s">
        <v>732</v>
      </c>
      <c r="L165" s="9" t="str">
        <f t="shared" si="23"/>
        <v>Yes</v>
      </c>
    </row>
    <row r="166" spans="1:12" x14ac:dyDescent="0.2">
      <c r="A166" s="50" t="s">
        <v>1544</v>
      </c>
      <c r="B166" s="34" t="s">
        <v>217</v>
      </c>
      <c r="C166" s="46">
        <v>1533.5204868999999</v>
      </c>
      <c r="D166" s="43" t="str">
        <f t="shared" si="20"/>
        <v>N/A</v>
      </c>
      <c r="E166" s="46">
        <v>1603.0230383999999</v>
      </c>
      <c r="F166" s="43" t="str">
        <f t="shared" si="21"/>
        <v>N/A</v>
      </c>
      <c r="G166" s="46">
        <v>1531.0314715</v>
      </c>
      <c r="H166" s="43" t="str">
        <f t="shared" si="22"/>
        <v>N/A</v>
      </c>
      <c r="I166" s="12">
        <v>4.532</v>
      </c>
      <c r="J166" s="12">
        <v>-4.49</v>
      </c>
      <c r="K166" s="44" t="s">
        <v>732</v>
      </c>
      <c r="L166" s="9" t="str">
        <f t="shared" si="23"/>
        <v>Yes</v>
      </c>
    </row>
    <row r="167" spans="1:12" x14ac:dyDescent="0.2">
      <c r="A167" s="50" t="s">
        <v>1545</v>
      </c>
      <c r="B167" s="34" t="s">
        <v>217</v>
      </c>
      <c r="C167" s="46">
        <v>384.47923975999998</v>
      </c>
      <c r="D167" s="43" t="str">
        <f t="shared" si="20"/>
        <v>N/A</v>
      </c>
      <c r="E167" s="46">
        <v>399.23546714999998</v>
      </c>
      <c r="F167" s="43" t="str">
        <f t="shared" si="21"/>
        <v>N/A</v>
      </c>
      <c r="G167" s="46">
        <v>388.62241153999997</v>
      </c>
      <c r="H167" s="43" t="str">
        <f t="shared" si="22"/>
        <v>N/A</v>
      </c>
      <c r="I167" s="12">
        <v>3.8380000000000001</v>
      </c>
      <c r="J167" s="12">
        <v>-2.66</v>
      </c>
      <c r="K167" s="44" t="s">
        <v>732</v>
      </c>
      <c r="L167" s="9" t="str">
        <f t="shared" si="23"/>
        <v>Yes</v>
      </c>
    </row>
    <row r="168" spans="1:12" x14ac:dyDescent="0.2">
      <c r="A168" s="50" t="s">
        <v>1546</v>
      </c>
      <c r="B168" s="34" t="s">
        <v>217</v>
      </c>
      <c r="C168" s="46">
        <v>26.764877191</v>
      </c>
      <c r="D168" s="43" t="str">
        <f t="shared" si="20"/>
        <v>N/A</v>
      </c>
      <c r="E168" s="46">
        <v>27.124024486</v>
      </c>
      <c r="F168" s="43" t="str">
        <f t="shared" si="21"/>
        <v>N/A</v>
      </c>
      <c r="G168" s="46">
        <v>26.248141778000001</v>
      </c>
      <c r="H168" s="43" t="str">
        <f t="shared" si="22"/>
        <v>N/A</v>
      </c>
      <c r="I168" s="12">
        <v>1.3420000000000001</v>
      </c>
      <c r="J168" s="12">
        <v>-3.23</v>
      </c>
      <c r="K168" s="44" t="s">
        <v>732</v>
      </c>
      <c r="L168" s="9" t="str">
        <f t="shared" si="23"/>
        <v>Yes</v>
      </c>
    </row>
    <row r="169" spans="1:12" x14ac:dyDescent="0.2">
      <c r="A169" s="45" t="s">
        <v>1547</v>
      </c>
      <c r="B169" s="34" t="s">
        <v>217</v>
      </c>
      <c r="C169" s="46">
        <v>3252.2203398000001</v>
      </c>
      <c r="D169" s="43" t="str">
        <f t="shared" si="20"/>
        <v>N/A</v>
      </c>
      <c r="E169" s="46">
        <v>3516.2746766</v>
      </c>
      <c r="F169" s="43" t="str">
        <f t="shared" si="21"/>
        <v>N/A</v>
      </c>
      <c r="G169" s="46">
        <v>3787.0026585000001</v>
      </c>
      <c r="H169" s="43" t="str">
        <f t="shared" si="22"/>
        <v>N/A</v>
      </c>
      <c r="I169" s="12">
        <v>8.1189999999999998</v>
      </c>
      <c r="J169" s="12">
        <v>7.6989999999999998</v>
      </c>
      <c r="K169" s="44" t="s">
        <v>732</v>
      </c>
      <c r="L169" s="9" t="str">
        <f t="shared" si="23"/>
        <v>Yes</v>
      </c>
    </row>
    <row r="170" spans="1:12" x14ac:dyDescent="0.2">
      <c r="A170" s="50" t="s">
        <v>1548</v>
      </c>
      <c r="B170" s="34" t="s">
        <v>217</v>
      </c>
      <c r="C170" s="46">
        <v>2437.0476607999999</v>
      </c>
      <c r="D170" s="43" t="str">
        <f t="shared" si="20"/>
        <v>N/A</v>
      </c>
      <c r="E170" s="46">
        <v>2566.0428701999999</v>
      </c>
      <c r="F170" s="43" t="str">
        <f t="shared" si="21"/>
        <v>N/A</v>
      </c>
      <c r="G170" s="46">
        <v>2763.0409168000001</v>
      </c>
      <c r="H170" s="43" t="str">
        <f t="shared" si="22"/>
        <v>N/A</v>
      </c>
      <c r="I170" s="12">
        <v>5.2930000000000001</v>
      </c>
      <c r="J170" s="12">
        <v>7.6769999999999996</v>
      </c>
      <c r="K170" s="44" t="s">
        <v>732</v>
      </c>
      <c r="L170" s="9" t="str">
        <f t="shared" si="23"/>
        <v>Yes</v>
      </c>
    </row>
    <row r="171" spans="1:12" x14ac:dyDescent="0.2">
      <c r="A171" s="50" t="s">
        <v>1549</v>
      </c>
      <c r="B171" s="34" t="s">
        <v>217</v>
      </c>
      <c r="C171" s="46">
        <v>4641.6959631999998</v>
      </c>
      <c r="D171" s="43" t="str">
        <f t="shared" si="20"/>
        <v>N/A</v>
      </c>
      <c r="E171" s="46">
        <v>4860.1704258999998</v>
      </c>
      <c r="F171" s="43" t="str">
        <f t="shared" si="21"/>
        <v>N/A</v>
      </c>
      <c r="G171" s="46">
        <v>5097.2939631999998</v>
      </c>
      <c r="H171" s="43" t="str">
        <f t="shared" si="22"/>
        <v>N/A</v>
      </c>
      <c r="I171" s="12">
        <v>4.7069999999999999</v>
      </c>
      <c r="J171" s="12">
        <v>4.8789999999999996</v>
      </c>
      <c r="K171" s="44" t="s">
        <v>732</v>
      </c>
      <c r="L171" s="9" t="str">
        <f t="shared" si="23"/>
        <v>Yes</v>
      </c>
    </row>
    <row r="172" spans="1:12" x14ac:dyDescent="0.2">
      <c r="A172" s="50" t="s">
        <v>1550</v>
      </c>
      <c r="B172" s="34" t="s">
        <v>217</v>
      </c>
      <c r="C172" s="46">
        <v>1067.0547385</v>
      </c>
      <c r="D172" s="43" t="str">
        <f t="shared" si="20"/>
        <v>N/A</v>
      </c>
      <c r="E172" s="46">
        <v>1190.7154897999999</v>
      </c>
      <c r="F172" s="43" t="str">
        <f t="shared" si="21"/>
        <v>N/A</v>
      </c>
      <c r="G172" s="46">
        <v>1323.5110649999999</v>
      </c>
      <c r="H172" s="43" t="str">
        <f t="shared" si="22"/>
        <v>N/A</v>
      </c>
      <c r="I172" s="12">
        <v>11.59</v>
      </c>
      <c r="J172" s="12">
        <v>11.15</v>
      </c>
      <c r="K172" s="44" t="s">
        <v>732</v>
      </c>
      <c r="L172" s="9" t="str">
        <f t="shared" si="23"/>
        <v>Yes</v>
      </c>
    </row>
    <row r="173" spans="1:12" x14ac:dyDescent="0.2">
      <c r="A173" s="50" t="s">
        <v>1551</v>
      </c>
      <c r="B173" s="34" t="s">
        <v>217</v>
      </c>
      <c r="C173" s="46">
        <v>371.48321335999998</v>
      </c>
      <c r="D173" s="43" t="str">
        <f t="shared" si="20"/>
        <v>N/A</v>
      </c>
      <c r="E173" s="46">
        <v>388.78853463000002</v>
      </c>
      <c r="F173" s="43" t="str">
        <f t="shared" si="21"/>
        <v>N/A</v>
      </c>
      <c r="G173" s="46">
        <v>410.33721358999998</v>
      </c>
      <c r="H173" s="43" t="str">
        <f t="shared" si="22"/>
        <v>N/A</v>
      </c>
      <c r="I173" s="12">
        <v>4.6580000000000004</v>
      </c>
      <c r="J173" s="12">
        <v>5.5430000000000001</v>
      </c>
      <c r="K173" s="44" t="s">
        <v>732</v>
      </c>
      <c r="L173" s="9" t="str">
        <f t="shared" si="23"/>
        <v>Yes</v>
      </c>
    </row>
    <row r="174" spans="1:12" x14ac:dyDescent="0.2">
      <c r="A174" s="45" t="s">
        <v>372</v>
      </c>
      <c r="B174" s="34" t="s">
        <v>217</v>
      </c>
      <c r="C174" s="8">
        <v>13.936011469</v>
      </c>
      <c r="D174" s="43" t="str">
        <f t="shared" ref="D174:D203" si="24">IF($B174="N/A","N/A",IF(C174&gt;10,"No",IF(C174&lt;-10,"No","Yes")))</f>
        <v>N/A</v>
      </c>
      <c r="E174" s="8">
        <v>13.867260505999999</v>
      </c>
      <c r="F174" s="43" t="str">
        <f t="shared" ref="F174:F203" si="25">IF($B174="N/A","N/A",IF(E174&gt;10,"No",IF(E174&lt;-10,"No","Yes")))</f>
        <v>N/A</v>
      </c>
      <c r="G174" s="8">
        <v>13.435733468</v>
      </c>
      <c r="H174" s="43" t="str">
        <f t="shared" ref="H174:H203" si="26">IF($B174="N/A","N/A",IF(G174&gt;10,"No",IF(G174&lt;-10,"No","Yes")))</f>
        <v>N/A</v>
      </c>
      <c r="I174" s="12">
        <v>-0.49299999999999999</v>
      </c>
      <c r="J174" s="12">
        <v>-3.11</v>
      </c>
      <c r="K174" s="44" t="s">
        <v>732</v>
      </c>
      <c r="L174" s="9" t="str">
        <f t="shared" ref="L174:L203" si="27">IF(J174="Div by 0", "N/A", IF(K174="N/A","N/A", IF(J174&gt;VALUE(MID(K174,1,2)), "No", IF(J174&lt;-1*VALUE(MID(K174,1,2)), "No", "Yes"))))</f>
        <v>Yes</v>
      </c>
    </row>
    <row r="175" spans="1:12" x14ac:dyDescent="0.2">
      <c r="A175" s="50" t="s">
        <v>483</v>
      </c>
      <c r="B175" s="34" t="s">
        <v>217</v>
      </c>
      <c r="C175" s="8">
        <v>17.359168163</v>
      </c>
      <c r="D175" s="43" t="str">
        <f t="shared" si="24"/>
        <v>N/A</v>
      </c>
      <c r="E175" s="8">
        <v>15.974736962</v>
      </c>
      <c r="F175" s="43" t="str">
        <f t="shared" si="25"/>
        <v>N/A</v>
      </c>
      <c r="G175" s="8">
        <v>14.340896734999999</v>
      </c>
      <c r="H175" s="43" t="str">
        <f t="shared" si="26"/>
        <v>N/A</v>
      </c>
      <c r="I175" s="12">
        <v>-7.98</v>
      </c>
      <c r="J175" s="12">
        <v>-10.199999999999999</v>
      </c>
      <c r="K175" s="44" t="s">
        <v>732</v>
      </c>
      <c r="L175" s="9" t="str">
        <f t="shared" si="27"/>
        <v>Yes</v>
      </c>
    </row>
    <row r="176" spans="1:12" x14ac:dyDescent="0.2">
      <c r="A176" s="50" t="s">
        <v>484</v>
      </c>
      <c r="B176" s="34" t="s">
        <v>217</v>
      </c>
      <c r="C176" s="8">
        <v>16.020993356000002</v>
      </c>
      <c r="D176" s="43" t="str">
        <f t="shared" si="24"/>
        <v>N/A</v>
      </c>
      <c r="E176" s="8">
        <v>15.883202618</v>
      </c>
      <c r="F176" s="43" t="str">
        <f t="shared" si="25"/>
        <v>N/A</v>
      </c>
      <c r="G176" s="8">
        <v>15.290649782999999</v>
      </c>
      <c r="H176" s="43" t="str">
        <f t="shared" si="26"/>
        <v>N/A</v>
      </c>
      <c r="I176" s="12">
        <v>-0.86</v>
      </c>
      <c r="J176" s="12">
        <v>-3.73</v>
      </c>
      <c r="K176" s="44" t="s">
        <v>732</v>
      </c>
      <c r="L176" s="9" t="str">
        <f t="shared" si="27"/>
        <v>Yes</v>
      </c>
    </row>
    <row r="177" spans="1:12" x14ac:dyDescent="0.2">
      <c r="A177" s="50" t="s">
        <v>485</v>
      </c>
      <c r="B177" s="34" t="s">
        <v>217</v>
      </c>
      <c r="C177" s="8">
        <v>8.5509762925999997</v>
      </c>
      <c r="D177" s="43" t="str">
        <f t="shared" si="24"/>
        <v>N/A</v>
      </c>
      <c r="E177" s="8">
        <v>8.8404057459000001</v>
      </c>
      <c r="F177" s="43" t="str">
        <f t="shared" si="25"/>
        <v>N/A</v>
      </c>
      <c r="G177" s="8">
        <v>9.1477983842999997</v>
      </c>
      <c r="H177" s="43" t="str">
        <f t="shared" si="26"/>
        <v>N/A</v>
      </c>
      <c r="I177" s="12">
        <v>3.3849999999999998</v>
      </c>
      <c r="J177" s="12">
        <v>3.4769999999999999</v>
      </c>
      <c r="K177" s="44" t="s">
        <v>732</v>
      </c>
      <c r="L177" s="9" t="str">
        <f t="shared" si="27"/>
        <v>Yes</v>
      </c>
    </row>
    <row r="178" spans="1:12" x14ac:dyDescent="0.2">
      <c r="A178" s="50" t="s">
        <v>486</v>
      </c>
      <c r="B178" s="34" t="s">
        <v>217</v>
      </c>
      <c r="C178" s="8">
        <v>5.3409527996000001</v>
      </c>
      <c r="D178" s="43" t="str">
        <f t="shared" si="24"/>
        <v>N/A</v>
      </c>
      <c r="E178" s="8">
        <v>5.370042647</v>
      </c>
      <c r="F178" s="43" t="str">
        <f t="shared" si="25"/>
        <v>N/A</v>
      </c>
      <c r="G178" s="8">
        <v>5.3289514098000001</v>
      </c>
      <c r="H178" s="43" t="str">
        <f t="shared" si="26"/>
        <v>N/A</v>
      </c>
      <c r="I178" s="12">
        <v>0.54469999999999996</v>
      </c>
      <c r="J178" s="12">
        <v>-0.76500000000000001</v>
      </c>
      <c r="K178" s="44" t="s">
        <v>732</v>
      </c>
      <c r="L178" s="9" t="str">
        <f t="shared" si="27"/>
        <v>Yes</v>
      </c>
    </row>
    <row r="179" spans="1:12" x14ac:dyDescent="0.2">
      <c r="A179" s="45" t="s">
        <v>1552</v>
      </c>
      <c r="B179" s="34" t="s">
        <v>217</v>
      </c>
      <c r="C179" s="8">
        <v>8.5697476794000007</v>
      </c>
      <c r="D179" s="43" t="str">
        <f t="shared" si="24"/>
        <v>N/A</v>
      </c>
      <c r="E179" s="8">
        <v>8.5156800423999996</v>
      </c>
      <c r="F179" s="43" t="str">
        <f t="shared" si="25"/>
        <v>N/A</v>
      </c>
      <c r="G179" s="8">
        <v>8.3582681870000002</v>
      </c>
      <c r="H179" s="43" t="str">
        <f t="shared" si="26"/>
        <v>N/A</v>
      </c>
      <c r="I179" s="12">
        <v>-0.63100000000000001</v>
      </c>
      <c r="J179" s="12">
        <v>-1.85</v>
      </c>
      <c r="K179" s="44" t="s">
        <v>732</v>
      </c>
      <c r="L179" s="9" t="str">
        <f t="shared" si="27"/>
        <v>Yes</v>
      </c>
    </row>
    <row r="180" spans="1:12" x14ac:dyDescent="0.2">
      <c r="A180" s="50" t="s">
        <v>1553</v>
      </c>
      <c r="B180" s="34" t="s">
        <v>217</v>
      </c>
      <c r="C180" s="8">
        <v>39.768377389000001</v>
      </c>
      <c r="D180" s="43" t="str">
        <f t="shared" si="24"/>
        <v>N/A</v>
      </c>
      <c r="E180" s="8">
        <v>40.010264890999998</v>
      </c>
      <c r="F180" s="43" t="str">
        <f t="shared" si="25"/>
        <v>N/A</v>
      </c>
      <c r="G180" s="8">
        <v>39.513290795000003</v>
      </c>
      <c r="H180" s="43" t="str">
        <f t="shared" si="26"/>
        <v>N/A</v>
      </c>
      <c r="I180" s="12">
        <v>0.60819999999999996</v>
      </c>
      <c r="J180" s="12">
        <v>-1.24</v>
      </c>
      <c r="K180" s="44" t="s">
        <v>732</v>
      </c>
      <c r="L180" s="9" t="str">
        <f t="shared" si="27"/>
        <v>Yes</v>
      </c>
    </row>
    <row r="181" spans="1:12" x14ac:dyDescent="0.2">
      <c r="A181" s="50" t="s">
        <v>1554</v>
      </c>
      <c r="B181" s="34" t="s">
        <v>217</v>
      </c>
      <c r="C181" s="8">
        <v>3.6100276774000002</v>
      </c>
      <c r="D181" s="43" t="str">
        <f t="shared" si="24"/>
        <v>N/A</v>
      </c>
      <c r="E181" s="8">
        <v>3.5149559959999999</v>
      </c>
      <c r="F181" s="43" t="str">
        <f t="shared" si="25"/>
        <v>N/A</v>
      </c>
      <c r="G181" s="8">
        <v>3.3691512663999998</v>
      </c>
      <c r="H181" s="43" t="str">
        <f t="shared" si="26"/>
        <v>N/A</v>
      </c>
      <c r="I181" s="12">
        <v>-2.63</v>
      </c>
      <c r="J181" s="12">
        <v>-4.1500000000000004</v>
      </c>
      <c r="K181" s="44" t="s">
        <v>732</v>
      </c>
      <c r="L181" s="9" t="str">
        <f t="shared" si="27"/>
        <v>Yes</v>
      </c>
    </row>
    <row r="182" spans="1:12" x14ac:dyDescent="0.2">
      <c r="A182" s="50" t="s">
        <v>1555</v>
      </c>
      <c r="B182" s="34" t="s">
        <v>217</v>
      </c>
      <c r="C182" s="8">
        <v>0.46658870499999999</v>
      </c>
      <c r="D182" s="43" t="str">
        <f t="shared" si="24"/>
        <v>N/A</v>
      </c>
      <c r="E182" s="8">
        <v>0.4603553574</v>
      </c>
      <c r="F182" s="43" t="str">
        <f t="shared" si="25"/>
        <v>N/A</v>
      </c>
      <c r="G182" s="8">
        <v>0.46649220619999998</v>
      </c>
      <c r="H182" s="43" t="str">
        <f t="shared" si="26"/>
        <v>N/A</v>
      </c>
      <c r="I182" s="12">
        <v>-1.34</v>
      </c>
      <c r="J182" s="12">
        <v>1.333</v>
      </c>
      <c r="K182" s="44" t="s">
        <v>732</v>
      </c>
      <c r="L182" s="9" t="str">
        <f t="shared" si="27"/>
        <v>Yes</v>
      </c>
    </row>
    <row r="183" spans="1:12" x14ac:dyDescent="0.2">
      <c r="A183" s="50" t="s">
        <v>1556</v>
      </c>
      <c r="B183" s="34" t="s">
        <v>217</v>
      </c>
      <c r="C183" s="8">
        <v>5.4948074000000001E-3</v>
      </c>
      <c r="D183" s="43" t="str">
        <f t="shared" si="24"/>
        <v>N/A</v>
      </c>
      <c r="E183" s="8">
        <v>8.7034726999999992E-3</v>
      </c>
      <c r="F183" s="43" t="str">
        <f t="shared" si="25"/>
        <v>N/A</v>
      </c>
      <c r="G183" s="8">
        <v>0</v>
      </c>
      <c r="H183" s="43" t="str">
        <f t="shared" si="26"/>
        <v>N/A</v>
      </c>
      <c r="I183" s="12">
        <v>58.39</v>
      </c>
      <c r="J183" s="12">
        <v>-100</v>
      </c>
      <c r="K183" s="44" t="s">
        <v>732</v>
      </c>
      <c r="L183" s="9" t="str">
        <f t="shared" si="27"/>
        <v>No</v>
      </c>
    </row>
    <row r="184" spans="1:12" x14ac:dyDescent="0.2">
      <c r="A184" s="45" t="s">
        <v>97</v>
      </c>
      <c r="B184" s="34" t="s">
        <v>217</v>
      </c>
      <c r="C184" s="8">
        <v>49.224149201000003</v>
      </c>
      <c r="D184" s="43" t="str">
        <f t="shared" si="24"/>
        <v>N/A</v>
      </c>
      <c r="E184" s="8">
        <v>48.840675908000001</v>
      </c>
      <c r="F184" s="43" t="str">
        <f t="shared" si="25"/>
        <v>N/A</v>
      </c>
      <c r="G184" s="8">
        <v>51.021784080000003</v>
      </c>
      <c r="H184" s="43" t="str">
        <f t="shared" si="26"/>
        <v>N/A</v>
      </c>
      <c r="I184" s="12">
        <v>-0.77900000000000003</v>
      </c>
      <c r="J184" s="12">
        <v>4.4660000000000002</v>
      </c>
      <c r="K184" s="44" t="s">
        <v>732</v>
      </c>
      <c r="L184" s="9" t="str">
        <f t="shared" si="27"/>
        <v>Yes</v>
      </c>
    </row>
    <row r="185" spans="1:12" x14ac:dyDescent="0.2">
      <c r="A185" s="50" t="s">
        <v>487</v>
      </c>
      <c r="B185" s="34" t="s">
        <v>217</v>
      </c>
      <c r="C185" s="8">
        <v>32.818307095000002</v>
      </c>
      <c r="D185" s="43" t="str">
        <f t="shared" si="24"/>
        <v>N/A</v>
      </c>
      <c r="E185" s="8">
        <v>33.691654073000002</v>
      </c>
      <c r="F185" s="43" t="str">
        <f t="shared" si="25"/>
        <v>N/A</v>
      </c>
      <c r="G185" s="8">
        <v>35.816475435999998</v>
      </c>
      <c r="H185" s="43" t="str">
        <f t="shared" si="26"/>
        <v>N/A</v>
      </c>
      <c r="I185" s="12">
        <v>2.661</v>
      </c>
      <c r="J185" s="12">
        <v>6.3070000000000004</v>
      </c>
      <c r="K185" s="44" t="s">
        <v>732</v>
      </c>
      <c r="L185" s="9" t="str">
        <f t="shared" si="27"/>
        <v>Yes</v>
      </c>
    </row>
    <row r="186" spans="1:12" x14ac:dyDescent="0.2">
      <c r="A186" s="50" t="s">
        <v>488</v>
      </c>
      <c r="B186" s="34" t="s">
        <v>217</v>
      </c>
      <c r="C186" s="8">
        <v>59.850206982000003</v>
      </c>
      <c r="D186" s="43" t="str">
        <f t="shared" si="24"/>
        <v>N/A</v>
      </c>
      <c r="E186" s="8">
        <v>59.223981701</v>
      </c>
      <c r="F186" s="43" t="str">
        <f t="shared" si="25"/>
        <v>N/A</v>
      </c>
      <c r="G186" s="8">
        <v>60.893687597000003</v>
      </c>
      <c r="H186" s="43" t="str">
        <f t="shared" si="26"/>
        <v>N/A</v>
      </c>
      <c r="I186" s="12">
        <v>-1.05</v>
      </c>
      <c r="J186" s="12">
        <v>2.819</v>
      </c>
      <c r="K186" s="44" t="s">
        <v>732</v>
      </c>
      <c r="L186" s="9" t="str">
        <f t="shared" si="27"/>
        <v>Yes</v>
      </c>
    </row>
    <row r="187" spans="1:12" x14ac:dyDescent="0.2">
      <c r="A187" s="50" t="s">
        <v>489</v>
      </c>
      <c r="B187" s="34" t="s">
        <v>217</v>
      </c>
      <c r="C187" s="8">
        <v>39.354099484000002</v>
      </c>
      <c r="D187" s="43" t="str">
        <f t="shared" si="24"/>
        <v>N/A</v>
      </c>
      <c r="E187" s="8">
        <v>35.418342985000002</v>
      </c>
      <c r="F187" s="43" t="str">
        <f t="shared" si="25"/>
        <v>N/A</v>
      </c>
      <c r="G187" s="8">
        <v>37.342132210999999</v>
      </c>
      <c r="H187" s="43" t="str">
        <f t="shared" si="26"/>
        <v>N/A</v>
      </c>
      <c r="I187" s="12">
        <v>-10</v>
      </c>
      <c r="J187" s="12">
        <v>5.4320000000000004</v>
      </c>
      <c r="K187" s="44" t="s">
        <v>732</v>
      </c>
      <c r="L187" s="9" t="str">
        <f t="shared" si="27"/>
        <v>Yes</v>
      </c>
    </row>
    <row r="188" spans="1:12" x14ac:dyDescent="0.2">
      <c r="A188" s="50" t="s">
        <v>490</v>
      </c>
      <c r="B188" s="34" t="s">
        <v>217</v>
      </c>
      <c r="C188" s="8">
        <v>31.358865871999999</v>
      </c>
      <c r="D188" s="43" t="str">
        <f t="shared" si="24"/>
        <v>N/A</v>
      </c>
      <c r="E188" s="8">
        <v>30.566596071999999</v>
      </c>
      <c r="F188" s="43" t="str">
        <f t="shared" si="25"/>
        <v>N/A</v>
      </c>
      <c r="G188" s="8">
        <v>31.122919098000001</v>
      </c>
      <c r="H188" s="43" t="str">
        <f t="shared" si="26"/>
        <v>N/A</v>
      </c>
      <c r="I188" s="12">
        <v>-2.5299999999999998</v>
      </c>
      <c r="J188" s="12">
        <v>1.82</v>
      </c>
      <c r="K188" s="44" t="s">
        <v>732</v>
      </c>
      <c r="L188" s="9" t="str">
        <f t="shared" si="27"/>
        <v>Yes</v>
      </c>
    </row>
    <row r="189" spans="1:12" x14ac:dyDescent="0.2">
      <c r="A189" s="45" t="s">
        <v>118</v>
      </c>
      <c r="B189" s="34" t="s">
        <v>217</v>
      </c>
      <c r="C189" s="8">
        <v>78.055053399000002</v>
      </c>
      <c r="D189" s="43" t="str">
        <f t="shared" si="24"/>
        <v>N/A</v>
      </c>
      <c r="E189" s="8">
        <v>79.171131414000001</v>
      </c>
      <c r="F189" s="43" t="str">
        <f t="shared" si="25"/>
        <v>N/A</v>
      </c>
      <c r="G189" s="8">
        <v>80.119010844000002</v>
      </c>
      <c r="H189" s="43" t="str">
        <f t="shared" si="26"/>
        <v>N/A</v>
      </c>
      <c r="I189" s="12">
        <v>1.43</v>
      </c>
      <c r="J189" s="12">
        <v>1.1970000000000001</v>
      </c>
      <c r="K189" s="44" t="s">
        <v>732</v>
      </c>
      <c r="L189" s="9" t="str">
        <f t="shared" si="27"/>
        <v>Yes</v>
      </c>
    </row>
    <row r="190" spans="1:12" x14ac:dyDescent="0.2">
      <c r="A190" s="50" t="s">
        <v>491</v>
      </c>
      <c r="B190" s="34" t="s">
        <v>217</v>
      </c>
      <c r="C190" s="8">
        <v>80.075444383999994</v>
      </c>
      <c r="D190" s="43" t="str">
        <f t="shared" si="24"/>
        <v>N/A</v>
      </c>
      <c r="E190" s="8">
        <v>81.114025832999999</v>
      </c>
      <c r="F190" s="43" t="str">
        <f t="shared" si="25"/>
        <v>N/A</v>
      </c>
      <c r="G190" s="8">
        <v>79.942201494000003</v>
      </c>
      <c r="H190" s="43" t="str">
        <f t="shared" si="26"/>
        <v>N/A</v>
      </c>
      <c r="I190" s="12">
        <v>1.2969999999999999</v>
      </c>
      <c r="J190" s="12">
        <v>-1.44</v>
      </c>
      <c r="K190" s="44" t="s">
        <v>732</v>
      </c>
      <c r="L190" s="9" t="str">
        <f t="shared" si="27"/>
        <v>Yes</v>
      </c>
    </row>
    <row r="191" spans="1:12" x14ac:dyDescent="0.2">
      <c r="A191" s="50" t="s">
        <v>492</v>
      </c>
      <c r="B191" s="34" t="s">
        <v>217</v>
      </c>
      <c r="C191" s="8">
        <v>88.427332839000002</v>
      </c>
      <c r="D191" s="43" t="str">
        <f t="shared" si="24"/>
        <v>N/A</v>
      </c>
      <c r="E191" s="8">
        <v>88.075816381999999</v>
      </c>
      <c r="F191" s="43" t="str">
        <f t="shared" si="25"/>
        <v>N/A</v>
      </c>
      <c r="G191" s="8">
        <v>88.454164989000006</v>
      </c>
      <c r="H191" s="43" t="str">
        <f t="shared" si="26"/>
        <v>N/A</v>
      </c>
      <c r="I191" s="12">
        <v>-0.39800000000000002</v>
      </c>
      <c r="J191" s="12">
        <v>0.42959999999999998</v>
      </c>
      <c r="K191" s="44" t="s">
        <v>732</v>
      </c>
      <c r="L191" s="9" t="str">
        <f t="shared" si="27"/>
        <v>Yes</v>
      </c>
    </row>
    <row r="192" spans="1:12" x14ac:dyDescent="0.2">
      <c r="A192" s="50" t="s">
        <v>493</v>
      </c>
      <c r="B192" s="34" t="s">
        <v>217</v>
      </c>
      <c r="C192" s="8">
        <v>55.202759370000003</v>
      </c>
      <c r="D192" s="43" t="str">
        <f t="shared" si="24"/>
        <v>N/A</v>
      </c>
      <c r="E192" s="8">
        <v>57.632797351000001</v>
      </c>
      <c r="F192" s="43" t="str">
        <f t="shared" si="25"/>
        <v>N/A</v>
      </c>
      <c r="G192" s="8">
        <v>59.537490044000002</v>
      </c>
      <c r="H192" s="43" t="str">
        <f t="shared" si="26"/>
        <v>N/A</v>
      </c>
      <c r="I192" s="12">
        <v>4.4020000000000001</v>
      </c>
      <c r="J192" s="12">
        <v>3.3050000000000002</v>
      </c>
      <c r="K192" s="44" t="s">
        <v>732</v>
      </c>
      <c r="L192" s="9" t="str">
        <f t="shared" si="27"/>
        <v>Yes</v>
      </c>
    </row>
    <row r="193" spans="1:12" x14ac:dyDescent="0.2">
      <c r="A193" s="50" t="s">
        <v>494</v>
      </c>
      <c r="B193" s="34" t="s">
        <v>217</v>
      </c>
      <c r="C193" s="8">
        <v>55.764052970000002</v>
      </c>
      <c r="D193" s="43" t="str">
        <f t="shared" si="24"/>
        <v>N/A</v>
      </c>
      <c r="E193" s="8">
        <v>55.162609881000002</v>
      </c>
      <c r="F193" s="43" t="str">
        <f t="shared" si="25"/>
        <v>N/A</v>
      </c>
      <c r="G193" s="8">
        <v>55.639167024999999</v>
      </c>
      <c r="H193" s="43" t="str">
        <f t="shared" si="26"/>
        <v>N/A</v>
      </c>
      <c r="I193" s="12">
        <v>-1.08</v>
      </c>
      <c r="J193" s="12">
        <v>0.8639</v>
      </c>
      <c r="K193" s="44" t="s">
        <v>732</v>
      </c>
      <c r="L193" s="9" t="str">
        <f t="shared" si="27"/>
        <v>Yes</v>
      </c>
    </row>
    <row r="194" spans="1:12" x14ac:dyDescent="0.2">
      <c r="A194" s="45" t="s">
        <v>1557</v>
      </c>
      <c r="B194" s="34" t="s">
        <v>217</v>
      </c>
      <c r="C194" s="35">
        <v>6.8764273930000002</v>
      </c>
      <c r="D194" s="43" t="str">
        <f t="shared" si="24"/>
        <v>N/A</v>
      </c>
      <c r="E194" s="35">
        <v>6.8641628411999998</v>
      </c>
      <c r="F194" s="43" t="str">
        <f t="shared" si="25"/>
        <v>N/A</v>
      </c>
      <c r="G194" s="35">
        <v>6.9084684322000003</v>
      </c>
      <c r="H194" s="43" t="str">
        <f t="shared" si="26"/>
        <v>N/A</v>
      </c>
      <c r="I194" s="12">
        <v>-0.17799999999999999</v>
      </c>
      <c r="J194" s="12">
        <v>0.64549999999999996</v>
      </c>
      <c r="K194" s="44" t="s">
        <v>732</v>
      </c>
      <c r="L194" s="9" t="str">
        <f t="shared" si="27"/>
        <v>Yes</v>
      </c>
    </row>
    <row r="195" spans="1:12" x14ac:dyDescent="0.2">
      <c r="A195" s="50" t="s">
        <v>1558</v>
      </c>
      <c r="B195" s="34" t="s">
        <v>217</v>
      </c>
      <c r="C195" s="35">
        <v>0.80234143209999997</v>
      </c>
      <c r="D195" s="43" t="str">
        <f t="shared" si="24"/>
        <v>N/A</v>
      </c>
      <c r="E195" s="35">
        <v>0.9723337796</v>
      </c>
      <c r="F195" s="43" t="str">
        <f t="shared" si="25"/>
        <v>N/A</v>
      </c>
      <c r="G195" s="35">
        <v>1.0606544294</v>
      </c>
      <c r="H195" s="43" t="str">
        <f t="shared" si="26"/>
        <v>N/A</v>
      </c>
      <c r="I195" s="12">
        <v>21.19</v>
      </c>
      <c r="J195" s="12">
        <v>9.0830000000000002</v>
      </c>
      <c r="K195" s="44" t="s">
        <v>732</v>
      </c>
      <c r="L195" s="9" t="str">
        <f t="shared" si="27"/>
        <v>Yes</v>
      </c>
    </row>
    <row r="196" spans="1:12" x14ac:dyDescent="0.2">
      <c r="A196" s="50" t="s">
        <v>1559</v>
      </c>
      <c r="B196" s="34" t="s">
        <v>217</v>
      </c>
      <c r="C196" s="35">
        <v>9.4577566464</v>
      </c>
      <c r="D196" s="43" t="str">
        <f t="shared" si="24"/>
        <v>N/A</v>
      </c>
      <c r="E196" s="35">
        <v>9.1084549512000006</v>
      </c>
      <c r="F196" s="43" t="str">
        <f t="shared" si="25"/>
        <v>N/A</v>
      </c>
      <c r="G196" s="35">
        <v>8.9640536297000004</v>
      </c>
      <c r="H196" s="43" t="str">
        <f t="shared" si="26"/>
        <v>N/A</v>
      </c>
      <c r="I196" s="12">
        <v>-3.69</v>
      </c>
      <c r="J196" s="12">
        <v>-1.59</v>
      </c>
      <c r="K196" s="44" t="s">
        <v>732</v>
      </c>
      <c r="L196" s="9" t="str">
        <f t="shared" si="27"/>
        <v>Yes</v>
      </c>
    </row>
    <row r="197" spans="1:12" x14ac:dyDescent="0.2">
      <c r="A197" s="50" t="s">
        <v>1560</v>
      </c>
      <c r="B197" s="34" t="s">
        <v>217</v>
      </c>
      <c r="C197" s="35">
        <v>3.897361514</v>
      </c>
      <c r="D197" s="43" t="str">
        <f t="shared" si="24"/>
        <v>N/A</v>
      </c>
      <c r="E197" s="35">
        <v>3.6660698299000001</v>
      </c>
      <c r="F197" s="43" t="str">
        <f t="shared" si="25"/>
        <v>N/A</v>
      </c>
      <c r="G197" s="35">
        <v>3.6990049750999998</v>
      </c>
      <c r="H197" s="43" t="str">
        <f t="shared" si="26"/>
        <v>N/A</v>
      </c>
      <c r="I197" s="12">
        <v>-5.93</v>
      </c>
      <c r="J197" s="12">
        <v>0.89839999999999998</v>
      </c>
      <c r="K197" s="44" t="s">
        <v>732</v>
      </c>
      <c r="L197" s="9" t="str">
        <f t="shared" si="27"/>
        <v>Yes</v>
      </c>
    </row>
    <row r="198" spans="1:12" x14ac:dyDescent="0.2">
      <c r="A198" s="50" t="s">
        <v>1561</v>
      </c>
      <c r="B198" s="34" t="s">
        <v>217</v>
      </c>
      <c r="C198" s="35">
        <v>3.5936213991999999</v>
      </c>
      <c r="D198" s="43" t="str">
        <f t="shared" si="24"/>
        <v>N/A</v>
      </c>
      <c r="E198" s="35">
        <v>3.8465694219</v>
      </c>
      <c r="F198" s="43" t="str">
        <f t="shared" si="25"/>
        <v>N/A</v>
      </c>
      <c r="G198" s="35">
        <v>3.54870317</v>
      </c>
      <c r="H198" s="43" t="str">
        <f t="shared" si="26"/>
        <v>N/A</v>
      </c>
      <c r="I198" s="12">
        <v>7.0389999999999997</v>
      </c>
      <c r="J198" s="12">
        <v>-7.74</v>
      </c>
      <c r="K198" s="44" t="s">
        <v>732</v>
      </c>
      <c r="L198" s="9" t="str">
        <f t="shared" si="27"/>
        <v>Yes</v>
      </c>
    </row>
    <row r="199" spans="1:12" x14ac:dyDescent="0.2">
      <c r="A199" s="45" t="s">
        <v>1562</v>
      </c>
      <c r="B199" s="34" t="s">
        <v>217</v>
      </c>
      <c r="C199" s="35">
        <v>252.88503116999999</v>
      </c>
      <c r="D199" s="43" t="str">
        <f t="shared" si="24"/>
        <v>N/A</v>
      </c>
      <c r="E199" s="35">
        <v>245.63442405000001</v>
      </c>
      <c r="F199" s="43" t="str">
        <f t="shared" si="25"/>
        <v>N/A</v>
      </c>
      <c r="G199" s="35">
        <v>246.50151073999999</v>
      </c>
      <c r="H199" s="43" t="str">
        <f t="shared" si="26"/>
        <v>N/A</v>
      </c>
      <c r="I199" s="12">
        <v>-2.87</v>
      </c>
      <c r="J199" s="12">
        <v>0.35299999999999998</v>
      </c>
      <c r="K199" s="44" t="s">
        <v>732</v>
      </c>
      <c r="L199" s="9" t="str">
        <f t="shared" si="27"/>
        <v>Yes</v>
      </c>
    </row>
    <row r="200" spans="1:12" x14ac:dyDescent="0.2">
      <c r="A200" s="50" t="s">
        <v>1563</v>
      </c>
      <c r="B200" s="34" t="s">
        <v>217</v>
      </c>
      <c r="C200" s="35">
        <v>248.87115856</v>
      </c>
      <c r="D200" s="43" t="str">
        <f t="shared" si="24"/>
        <v>N/A</v>
      </c>
      <c r="E200" s="35">
        <v>246.44555302000001</v>
      </c>
      <c r="F200" s="43" t="str">
        <f t="shared" si="25"/>
        <v>N/A</v>
      </c>
      <c r="G200" s="35">
        <v>248.27332633</v>
      </c>
      <c r="H200" s="43" t="str">
        <f t="shared" si="26"/>
        <v>N/A</v>
      </c>
      <c r="I200" s="12">
        <v>-0.97499999999999998</v>
      </c>
      <c r="J200" s="12">
        <v>0.74170000000000003</v>
      </c>
      <c r="K200" s="44" t="s">
        <v>732</v>
      </c>
      <c r="L200" s="9" t="str">
        <f t="shared" si="27"/>
        <v>Yes</v>
      </c>
    </row>
    <row r="201" spans="1:12" x14ac:dyDescent="0.2">
      <c r="A201" s="50" t="s">
        <v>1564</v>
      </c>
      <c r="B201" s="34" t="s">
        <v>217</v>
      </c>
      <c r="C201" s="35">
        <v>266.76657091999999</v>
      </c>
      <c r="D201" s="43" t="str">
        <f t="shared" si="24"/>
        <v>N/A</v>
      </c>
      <c r="E201" s="35">
        <v>247.35426204000001</v>
      </c>
      <c r="F201" s="43" t="str">
        <f t="shared" si="25"/>
        <v>N/A</v>
      </c>
      <c r="G201" s="35">
        <v>246.36278917000001</v>
      </c>
      <c r="H201" s="43" t="str">
        <f t="shared" si="26"/>
        <v>N/A</v>
      </c>
      <c r="I201" s="12">
        <v>-7.28</v>
      </c>
      <c r="J201" s="12">
        <v>-0.40100000000000002</v>
      </c>
      <c r="K201" s="44" t="s">
        <v>732</v>
      </c>
      <c r="L201" s="9" t="str">
        <f t="shared" si="27"/>
        <v>Yes</v>
      </c>
    </row>
    <row r="202" spans="1:12" x14ac:dyDescent="0.2">
      <c r="A202" s="50" t="s">
        <v>1565</v>
      </c>
      <c r="B202" s="34" t="s">
        <v>217</v>
      </c>
      <c r="C202" s="35">
        <v>226.32151898999999</v>
      </c>
      <c r="D202" s="43" t="str">
        <f t="shared" si="24"/>
        <v>N/A</v>
      </c>
      <c r="E202" s="35">
        <v>136.75071632999999</v>
      </c>
      <c r="F202" s="43" t="str">
        <f t="shared" si="25"/>
        <v>N/A</v>
      </c>
      <c r="G202" s="35">
        <v>101.16463415</v>
      </c>
      <c r="H202" s="43" t="str">
        <f t="shared" si="26"/>
        <v>N/A</v>
      </c>
      <c r="I202" s="12">
        <v>-39.6</v>
      </c>
      <c r="J202" s="12">
        <v>-26</v>
      </c>
      <c r="K202" s="44" t="s">
        <v>732</v>
      </c>
      <c r="L202" s="9" t="str">
        <f t="shared" si="27"/>
        <v>Yes</v>
      </c>
    </row>
    <row r="203" spans="1:12" x14ac:dyDescent="0.2">
      <c r="A203" s="50" t="s">
        <v>1566</v>
      </c>
      <c r="B203" s="34" t="s">
        <v>217</v>
      </c>
      <c r="C203" s="35">
        <v>9.5</v>
      </c>
      <c r="D203" s="43" t="str">
        <f t="shared" si="24"/>
        <v>N/A</v>
      </c>
      <c r="E203" s="35">
        <v>65.333333332999999</v>
      </c>
      <c r="F203" s="43" t="str">
        <f t="shared" si="25"/>
        <v>N/A</v>
      </c>
      <c r="G203" s="35" t="s">
        <v>1743</v>
      </c>
      <c r="H203" s="43" t="str">
        <f t="shared" si="26"/>
        <v>N/A</v>
      </c>
      <c r="I203" s="12">
        <v>587.70000000000005</v>
      </c>
      <c r="J203" s="12" t="s">
        <v>1743</v>
      </c>
      <c r="K203" s="44" t="s">
        <v>732</v>
      </c>
      <c r="L203" s="9" t="str">
        <f t="shared" si="27"/>
        <v>N/A</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60</v>
      </c>
      <c r="J204" s="12">
        <v>-37.5</v>
      </c>
      <c r="K204" s="14" t="s">
        <v>217</v>
      </c>
      <c r="L204" s="9" t="str">
        <f t="shared" ref="L204:L214" si="31">IF(J204="Div by 0", "N/A", IF(K204="N/A","N/A", IF(J204&gt;VALUE(MID(K204,1,2)), "No", IF(J204&lt;-1*VALUE(MID(K204,1,2)), "No", "Yes"))))</f>
        <v>N/A</v>
      </c>
    </row>
    <row r="205" spans="1:12" x14ac:dyDescent="0.2">
      <c r="A205" s="45" t="s">
        <v>128</v>
      </c>
      <c r="B205" s="34" t="s">
        <v>217</v>
      </c>
      <c r="C205" s="35">
        <v>50</v>
      </c>
      <c r="D205" s="43" t="str">
        <f t="shared" si="28"/>
        <v>N/A</v>
      </c>
      <c r="E205" s="35">
        <v>46</v>
      </c>
      <c r="F205" s="43" t="str">
        <f t="shared" si="29"/>
        <v>N/A</v>
      </c>
      <c r="G205" s="35">
        <v>36</v>
      </c>
      <c r="H205" s="43" t="str">
        <f t="shared" si="30"/>
        <v>N/A</v>
      </c>
      <c r="I205" s="12">
        <v>-8</v>
      </c>
      <c r="J205" s="12">
        <v>-21.7</v>
      </c>
      <c r="K205" s="14" t="s">
        <v>217</v>
      </c>
      <c r="L205" s="9" t="str">
        <f t="shared" si="31"/>
        <v>N/A</v>
      </c>
    </row>
    <row r="206" spans="1:12" ht="25.5" x14ac:dyDescent="0.2">
      <c r="A206" s="45" t="s">
        <v>1614</v>
      </c>
      <c r="B206" s="34" t="s">
        <v>217</v>
      </c>
      <c r="C206" s="35">
        <v>38</v>
      </c>
      <c r="D206" s="43" t="str">
        <f t="shared" si="28"/>
        <v>N/A</v>
      </c>
      <c r="E206" s="35">
        <v>28</v>
      </c>
      <c r="F206" s="43" t="str">
        <f t="shared" si="29"/>
        <v>N/A</v>
      </c>
      <c r="G206" s="35">
        <v>17</v>
      </c>
      <c r="H206" s="43" t="str">
        <f t="shared" si="30"/>
        <v>N/A</v>
      </c>
      <c r="I206" s="12">
        <v>-26.3</v>
      </c>
      <c r="J206" s="12">
        <v>-39.299999999999997</v>
      </c>
      <c r="K206" s="14" t="s">
        <v>217</v>
      </c>
      <c r="L206" s="9" t="str">
        <f t="shared" si="31"/>
        <v>N/A</v>
      </c>
    </row>
    <row r="207" spans="1:12" ht="25.5" x14ac:dyDescent="0.2">
      <c r="A207" s="45" t="s">
        <v>1567</v>
      </c>
      <c r="B207" s="34" t="s">
        <v>217</v>
      </c>
      <c r="C207" s="35">
        <v>24</v>
      </c>
      <c r="D207" s="43" t="str">
        <f t="shared" si="28"/>
        <v>N/A</v>
      </c>
      <c r="E207" s="35">
        <v>0</v>
      </c>
      <c r="F207" s="43" t="str">
        <f t="shared" si="29"/>
        <v>N/A</v>
      </c>
      <c r="G207" s="35">
        <v>11</v>
      </c>
      <c r="H207" s="43" t="str">
        <f t="shared" si="30"/>
        <v>N/A</v>
      </c>
      <c r="I207" s="12">
        <v>-100</v>
      </c>
      <c r="J207" s="12" t="s">
        <v>1743</v>
      </c>
      <c r="K207" s="14" t="s">
        <v>217</v>
      </c>
      <c r="L207" s="9" t="str">
        <f t="shared" si="31"/>
        <v>N/A</v>
      </c>
    </row>
    <row r="208" spans="1:12" x14ac:dyDescent="0.2">
      <c r="A208" s="45" t="s">
        <v>1615</v>
      </c>
      <c r="B208" s="34" t="s">
        <v>217</v>
      </c>
      <c r="C208" s="35">
        <v>36</v>
      </c>
      <c r="D208" s="43" t="str">
        <f t="shared" si="28"/>
        <v>N/A</v>
      </c>
      <c r="E208" s="35">
        <v>31</v>
      </c>
      <c r="F208" s="43" t="str">
        <f t="shared" si="29"/>
        <v>N/A</v>
      </c>
      <c r="G208" s="35">
        <v>37</v>
      </c>
      <c r="H208" s="43" t="str">
        <f t="shared" si="30"/>
        <v>N/A</v>
      </c>
      <c r="I208" s="12">
        <v>-13.9</v>
      </c>
      <c r="J208" s="12">
        <v>19.350000000000001</v>
      </c>
      <c r="K208" s="14" t="s">
        <v>217</v>
      </c>
      <c r="L208" s="9" t="str">
        <f t="shared" si="31"/>
        <v>N/A</v>
      </c>
    </row>
    <row r="209" spans="1:12" x14ac:dyDescent="0.2">
      <c r="A209" s="45" t="s">
        <v>1616</v>
      </c>
      <c r="B209" s="34" t="s">
        <v>217</v>
      </c>
      <c r="C209" s="35">
        <v>11</v>
      </c>
      <c r="D209" s="43" t="str">
        <f t="shared" si="28"/>
        <v>N/A</v>
      </c>
      <c r="E209" s="35">
        <v>11</v>
      </c>
      <c r="F209" s="43" t="str">
        <f t="shared" si="29"/>
        <v>N/A</v>
      </c>
      <c r="G209" s="35">
        <v>11</v>
      </c>
      <c r="H209" s="43" t="str">
        <f t="shared" si="30"/>
        <v>N/A</v>
      </c>
      <c r="I209" s="12">
        <v>-25</v>
      </c>
      <c r="J209" s="12">
        <v>-66.7</v>
      </c>
      <c r="K209" s="14" t="s">
        <v>217</v>
      </c>
      <c r="L209" s="9" t="str">
        <f t="shared" si="31"/>
        <v>N/A</v>
      </c>
    </row>
    <row r="210" spans="1:12" x14ac:dyDescent="0.2">
      <c r="A210" s="45" t="s">
        <v>125</v>
      </c>
      <c r="B210" s="34" t="s">
        <v>217</v>
      </c>
      <c r="C210" s="46">
        <v>2215906</v>
      </c>
      <c r="D210" s="43" t="str">
        <f t="shared" si="28"/>
        <v>N/A</v>
      </c>
      <c r="E210" s="46">
        <v>3101811</v>
      </c>
      <c r="F210" s="43" t="str">
        <f t="shared" si="29"/>
        <v>N/A</v>
      </c>
      <c r="G210" s="46">
        <v>2033287</v>
      </c>
      <c r="H210" s="43" t="str">
        <f t="shared" si="30"/>
        <v>N/A</v>
      </c>
      <c r="I210" s="12">
        <v>39.979999999999997</v>
      </c>
      <c r="J210" s="12">
        <v>-34.4</v>
      </c>
      <c r="K210" s="14" t="s">
        <v>217</v>
      </c>
      <c r="L210" s="9" t="str">
        <f t="shared" si="31"/>
        <v>N/A</v>
      </c>
    </row>
    <row r="211" spans="1:12" x14ac:dyDescent="0.2">
      <c r="A211" s="45" t="s">
        <v>1617</v>
      </c>
      <c r="B211" s="34" t="s">
        <v>217</v>
      </c>
      <c r="C211" s="46">
        <v>1389387</v>
      </c>
      <c r="D211" s="43" t="str">
        <f t="shared" si="28"/>
        <v>N/A</v>
      </c>
      <c r="E211" s="46">
        <v>3065890</v>
      </c>
      <c r="F211" s="43" t="str">
        <f t="shared" si="29"/>
        <v>N/A</v>
      </c>
      <c r="G211" s="46">
        <v>2009306</v>
      </c>
      <c r="H211" s="43" t="str">
        <f t="shared" si="30"/>
        <v>N/A</v>
      </c>
      <c r="I211" s="12">
        <v>120.7</v>
      </c>
      <c r="J211" s="12">
        <v>-34.5</v>
      </c>
      <c r="K211" s="14" t="s">
        <v>217</v>
      </c>
      <c r="L211" s="9" t="str">
        <f t="shared" si="31"/>
        <v>N/A</v>
      </c>
    </row>
    <row r="212" spans="1:12" x14ac:dyDescent="0.2">
      <c r="A212" s="45" t="s">
        <v>1568</v>
      </c>
      <c r="B212" s="34" t="s">
        <v>217</v>
      </c>
      <c r="C212" s="46">
        <v>229816</v>
      </c>
      <c r="D212" s="43" t="str">
        <f t="shared" si="28"/>
        <v>N/A</v>
      </c>
      <c r="E212" s="46">
        <v>147274</v>
      </c>
      <c r="F212" s="43" t="str">
        <f t="shared" si="29"/>
        <v>N/A</v>
      </c>
      <c r="G212" s="46">
        <v>243791</v>
      </c>
      <c r="H212" s="43" t="str">
        <f t="shared" si="30"/>
        <v>N/A</v>
      </c>
      <c r="I212" s="12">
        <v>-35.9</v>
      </c>
      <c r="J212" s="12">
        <v>65.540000000000006</v>
      </c>
      <c r="K212" s="14" t="s">
        <v>217</v>
      </c>
      <c r="L212" s="9" t="str">
        <f t="shared" si="31"/>
        <v>N/A</v>
      </c>
    </row>
    <row r="213" spans="1:12" x14ac:dyDescent="0.2">
      <c r="A213" s="45" t="s">
        <v>1618</v>
      </c>
      <c r="B213" s="34" t="s">
        <v>217</v>
      </c>
      <c r="C213" s="46">
        <v>1601795</v>
      </c>
      <c r="D213" s="43" t="str">
        <f t="shared" si="28"/>
        <v>N/A</v>
      </c>
      <c r="E213" s="46">
        <v>1463774</v>
      </c>
      <c r="F213" s="43" t="str">
        <f t="shared" si="29"/>
        <v>N/A</v>
      </c>
      <c r="G213" s="46">
        <v>767247</v>
      </c>
      <c r="H213" s="43" t="str">
        <f t="shared" si="30"/>
        <v>N/A</v>
      </c>
      <c r="I213" s="12">
        <v>-8.6199999999999992</v>
      </c>
      <c r="J213" s="12">
        <v>-47.6</v>
      </c>
      <c r="K213" s="14" t="s">
        <v>217</v>
      </c>
      <c r="L213" s="9" t="str">
        <f t="shared" si="31"/>
        <v>N/A</v>
      </c>
    </row>
    <row r="214" spans="1:12" x14ac:dyDescent="0.2">
      <c r="A214" s="50" t="s">
        <v>1619</v>
      </c>
      <c r="B214" s="34" t="s">
        <v>217</v>
      </c>
      <c r="C214" s="46">
        <v>316920</v>
      </c>
      <c r="D214" s="43" t="str">
        <f t="shared" si="28"/>
        <v>N/A</v>
      </c>
      <c r="E214" s="46">
        <v>241967</v>
      </c>
      <c r="F214" s="43" t="str">
        <f t="shared" si="29"/>
        <v>N/A</v>
      </c>
      <c r="G214" s="46">
        <v>246497</v>
      </c>
      <c r="H214" s="43" t="str">
        <f t="shared" si="30"/>
        <v>N/A</v>
      </c>
      <c r="I214" s="12">
        <v>-23.7</v>
      </c>
      <c r="J214" s="12">
        <v>1.8720000000000001</v>
      </c>
      <c r="K214" s="14" t="s">
        <v>217</v>
      </c>
      <c r="L214" s="9" t="str">
        <f t="shared" si="31"/>
        <v>N/A</v>
      </c>
    </row>
    <row r="215" spans="1:12" ht="25.5" x14ac:dyDescent="0.2">
      <c r="A215" s="45" t="s">
        <v>1382</v>
      </c>
      <c r="B215" s="34" t="s">
        <v>217</v>
      </c>
      <c r="C215" s="46">
        <v>252920</v>
      </c>
      <c r="D215" s="43" t="str">
        <f t="shared" ref="D215:D229" si="32">IF($B215="N/A","N/A",IF(C215&gt;10,"No",IF(C215&lt;-10,"No","Yes")))</f>
        <v>N/A</v>
      </c>
      <c r="E215" s="46">
        <v>244433</v>
      </c>
      <c r="F215" s="43" t="str">
        <f t="shared" ref="F215:F229" si="33">IF($B215="N/A","N/A",IF(E215&gt;10,"No",IF(E215&lt;-10,"No","Yes")))</f>
        <v>N/A</v>
      </c>
      <c r="G215" s="46">
        <v>223315</v>
      </c>
      <c r="H215" s="43" t="str">
        <f t="shared" ref="H215:H229" si="34">IF($B215="N/A","N/A",IF(G215&gt;10,"No",IF(G215&lt;-10,"No","Yes")))</f>
        <v>N/A</v>
      </c>
      <c r="I215" s="12">
        <v>-3.36</v>
      </c>
      <c r="J215" s="12">
        <v>-8.64</v>
      </c>
      <c r="K215" s="44" t="s">
        <v>732</v>
      </c>
      <c r="L215" s="9" t="str">
        <f t="shared" ref="L215:L229" si="35">IF(J215="Div by 0", "N/A", IF(K215="N/A","N/A", IF(J215&gt;VALUE(MID(K215,1,2)), "No", IF(J215&lt;-1*VALUE(MID(K215,1,2)), "No", "Yes"))))</f>
        <v>Yes</v>
      </c>
    </row>
    <row r="216" spans="1:12" x14ac:dyDescent="0.2">
      <c r="A216" s="45" t="s">
        <v>649</v>
      </c>
      <c r="B216" s="34" t="s">
        <v>217</v>
      </c>
      <c r="C216" s="35">
        <v>2261</v>
      </c>
      <c r="D216" s="43" t="str">
        <f t="shared" si="32"/>
        <v>N/A</v>
      </c>
      <c r="E216" s="35">
        <v>2091</v>
      </c>
      <c r="F216" s="43" t="str">
        <f t="shared" si="33"/>
        <v>N/A</v>
      </c>
      <c r="G216" s="35">
        <v>1865</v>
      </c>
      <c r="H216" s="43" t="str">
        <f t="shared" si="34"/>
        <v>N/A</v>
      </c>
      <c r="I216" s="12">
        <v>-7.52</v>
      </c>
      <c r="J216" s="12">
        <v>-10.8</v>
      </c>
      <c r="K216" s="44" t="s">
        <v>732</v>
      </c>
      <c r="L216" s="9" t="str">
        <f t="shared" si="35"/>
        <v>Yes</v>
      </c>
    </row>
    <row r="217" spans="1:12" ht="25.5" x14ac:dyDescent="0.2">
      <c r="A217" s="45" t="s">
        <v>1383</v>
      </c>
      <c r="B217" s="34" t="s">
        <v>217</v>
      </c>
      <c r="C217" s="46">
        <v>111.86200796</v>
      </c>
      <c r="D217" s="43" t="str">
        <f t="shared" si="32"/>
        <v>N/A</v>
      </c>
      <c r="E217" s="46">
        <v>116.89765662000001</v>
      </c>
      <c r="F217" s="43" t="str">
        <f t="shared" si="33"/>
        <v>N/A</v>
      </c>
      <c r="G217" s="46">
        <v>119.73994638000001</v>
      </c>
      <c r="H217" s="43" t="str">
        <f t="shared" si="34"/>
        <v>N/A</v>
      </c>
      <c r="I217" s="12">
        <v>4.5019999999999998</v>
      </c>
      <c r="J217" s="12">
        <v>2.431</v>
      </c>
      <c r="K217" s="44" t="s">
        <v>732</v>
      </c>
      <c r="L217" s="9" t="str">
        <f t="shared" si="35"/>
        <v>Yes</v>
      </c>
    </row>
    <row r="218" spans="1:12" ht="25.5" x14ac:dyDescent="0.2">
      <c r="A218" s="45" t="s">
        <v>1384</v>
      </c>
      <c r="B218" s="34" t="s">
        <v>217</v>
      </c>
      <c r="C218" s="46">
        <v>1067535</v>
      </c>
      <c r="D218" s="43" t="str">
        <f t="shared" si="32"/>
        <v>N/A</v>
      </c>
      <c r="E218" s="46">
        <v>1336758</v>
      </c>
      <c r="F218" s="43" t="str">
        <f t="shared" si="33"/>
        <v>N/A</v>
      </c>
      <c r="G218" s="46">
        <v>1519494</v>
      </c>
      <c r="H218" s="43" t="str">
        <f t="shared" si="34"/>
        <v>N/A</v>
      </c>
      <c r="I218" s="12">
        <v>25.22</v>
      </c>
      <c r="J218" s="12">
        <v>13.67</v>
      </c>
      <c r="K218" s="44" t="s">
        <v>732</v>
      </c>
      <c r="L218" s="9" t="str">
        <f t="shared" si="35"/>
        <v>Yes</v>
      </c>
    </row>
    <row r="219" spans="1:12" x14ac:dyDescent="0.2">
      <c r="A219" s="45" t="s">
        <v>516</v>
      </c>
      <c r="B219" s="34" t="s">
        <v>217</v>
      </c>
      <c r="C219" s="35">
        <v>4386</v>
      </c>
      <c r="D219" s="43" t="str">
        <f t="shared" si="32"/>
        <v>N/A</v>
      </c>
      <c r="E219" s="35">
        <v>4978</v>
      </c>
      <c r="F219" s="43" t="str">
        <f t="shared" si="33"/>
        <v>N/A</v>
      </c>
      <c r="G219" s="35">
        <v>6016</v>
      </c>
      <c r="H219" s="43" t="str">
        <f t="shared" si="34"/>
        <v>N/A</v>
      </c>
      <c r="I219" s="12">
        <v>13.5</v>
      </c>
      <c r="J219" s="12">
        <v>20.85</v>
      </c>
      <c r="K219" s="44" t="s">
        <v>732</v>
      </c>
      <c r="L219" s="9" t="str">
        <f t="shared" si="35"/>
        <v>Yes</v>
      </c>
    </row>
    <row r="220" spans="1:12" ht="25.5" x14ac:dyDescent="0.2">
      <c r="A220" s="45" t="s">
        <v>1385</v>
      </c>
      <c r="B220" s="34" t="s">
        <v>217</v>
      </c>
      <c r="C220" s="46">
        <v>243.39603283</v>
      </c>
      <c r="D220" s="43" t="str">
        <f t="shared" si="32"/>
        <v>N/A</v>
      </c>
      <c r="E220" s="46">
        <v>268.53314583999997</v>
      </c>
      <c r="F220" s="43" t="str">
        <f t="shared" si="33"/>
        <v>N/A</v>
      </c>
      <c r="G220" s="46">
        <v>252.57546543000001</v>
      </c>
      <c r="H220" s="43" t="str">
        <f t="shared" si="34"/>
        <v>N/A</v>
      </c>
      <c r="I220" s="12">
        <v>10.33</v>
      </c>
      <c r="J220" s="12">
        <v>-5.94</v>
      </c>
      <c r="K220" s="44" t="s">
        <v>732</v>
      </c>
      <c r="L220" s="9" t="str">
        <f t="shared" si="35"/>
        <v>Yes</v>
      </c>
    </row>
    <row r="221" spans="1:12" ht="25.5" x14ac:dyDescent="0.2">
      <c r="A221" s="45" t="s">
        <v>1386</v>
      </c>
      <c r="B221" s="34" t="s">
        <v>217</v>
      </c>
      <c r="C221" s="46">
        <v>3555988</v>
      </c>
      <c r="D221" s="43" t="str">
        <f t="shared" si="32"/>
        <v>N/A</v>
      </c>
      <c r="E221" s="46">
        <v>4259519</v>
      </c>
      <c r="F221" s="43" t="str">
        <f t="shared" si="33"/>
        <v>N/A</v>
      </c>
      <c r="G221" s="46">
        <v>4828968</v>
      </c>
      <c r="H221" s="43" t="str">
        <f t="shared" si="34"/>
        <v>N/A</v>
      </c>
      <c r="I221" s="12">
        <v>19.78</v>
      </c>
      <c r="J221" s="12">
        <v>13.37</v>
      </c>
      <c r="K221" s="44" t="s">
        <v>732</v>
      </c>
      <c r="L221" s="9" t="str">
        <f t="shared" si="35"/>
        <v>Yes</v>
      </c>
    </row>
    <row r="222" spans="1:12" x14ac:dyDescent="0.2">
      <c r="A222" s="45" t="s">
        <v>517</v>
      </c>
      <c r="B222" s="34" t="s">
        <v>217</v>
      </c>
      <c r="C222" s="35">
        <v>11740</v>
      </c>
      <c r="D222" s="43" t="str">
        <f t="shared" si="32"/>
        <v>N/A</v>
      </c>
      <c r="E222" s="35">
        <v>13553</v>
      </c>
      <c r="F222" s="43" t="str">
        <f t="shared" si="33"/>
        <v>N/A</v>
      </c>
      <c r="G222" s="35">
        <v>17038</v>
      </c>
      <c r="H222" s="43" t="str">
        <f t="shared" si="34"/>
        <v>N/A</v>
      </c>
      <c r="I222" s="12">
        <v>15.44</v>
      </c>
      <c r="J222" s="12">
        <v>25.71</v>
      </c>
      <c r="K222" s="44" t="s">
        <v>732</v>
      </c>
      <c r="L222" s="9" t="str">
        <f t="shared" si="35"/>
        <v>Yes</v>
      </c>
    </row>
    <row r="223" spans="1:12" ht="25.5" x14ac:dyDescent="0.2">
      <c r="A223" s="45" t="s">
        <v>1387</v>
      </c>
      <c r="B223" s="34" t="s">
        <v>217</v>
      </c>
      <c r="C223" s="46">
        <v>302.89505962999999</v>
      </c>
      <c r="D223" s="43" t="str">
        <f t="shared" si="32"/>
        <v>N/A</v>
      </c>
      <c r="E223" s="46">
        <v>314.28606213</v>
      </c>
      <c r="F223" s="43" t="str">
        <f t="shared" si="33"/>
        <v>N/A</v>
      </c>
      <c r="G223" s="46">
        <v>283.4234065</v>
      </c>
      <c r="H223" s="43" t="str">
        <f t="shared" si="34"/>
        <v>N/A</v>
      </c>
      <c r="I223" s="12">
        <v>3.7610000000000001</v>
      </c>
      <c r="J223" s="12">
        <v>-9.82</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472006348</v>
      </c>
      <c r="D227" s="43" t="str">
        <f t="shared" si="32"/>
        <v>N/A</v>
      </c>
      <c r="E227" s="46">
        <v>490825213</v>
      </c>
      <c r="F227" s="43" t="str">
        <f t="shared" si="33"/>
        <v>N/A</v>
      </c>
      <c r="G227" s="46">
        <v>570517793</v>
      </c>
      <c r="H227" s="43" t="str">
        <f t="shared" si="34"/>
        <v>N/A</v>
      </c>
      <c r="I227" s="12">
        <v>3.9870000000000001</v>
      </c>
      <c r="J227" s="12">
        <v>16.239999999999998</v>
      </c>
      <c r="K227" s="44" t="s">
        <v>732</v>
      </c>
      <c r="L227" s="9" t="str">
        <f t="shared" si="35"/>
        <v>Yes</v>
      </c>
    </row>
    <row r="228" spans="1:12" ht="25.5" x14ac:dyDescent="0.2">
      <c r="A228" s="45" t="s">
        <v>519</v>
      </c>
      <c r="B228" s="34" t="s">
        <v>217</v>
      </c>
      <c r="C228" s="35">
        <v>23688</v>
      </c>
      <c r="D228" s="43" t="str">
        <f t="shared" si="32"/>
        <v>N/A</v>
      </c>
      <c r="E228" s="35">
        <v>22992</v>
      </c>
      <c r="F228" s="43" t="str">
        <f t="shared" si="33"/>
        <v>N/A</v>
      </c>
      <c r="G228" s="35">
        <v>42934</v>
      </c>
      <c r="H228" s="43" t="str">
        <f t="shared" si="34"/>
        <v>N/A</v>
      </c>
      <c r="I228" s="12">
        <v>-2.94</v>
      </c>
      <c r="J228" s="12">
        <v>86.73</v>
      </c>
      <c r="K228" s="44" t="s">
        <v>732</v>
      </c>
      <c r="L228" s="9" t="str">
        <f t="shared" si="35"/>
        <v>No</v>
      </c>
    </row>
    <row r="229" spans="1:12" ht="25.5" x14ac:dyDescent="0.2">
      <c r="A229" s="45" t="s">
        <v>1391</v>
      </c>
      <c r="B229" s="34" t="s">
        <v>217</v>
      </c>
      <c r="C229" s="46">
        <v>19925.968761</v>
      </c>
      <c r="D229" s="43" t="str">
        <f t="shared" si="32"/>
        <v>N/A</v>
      </c>
      <c r="E229" s="46">
        <v>21347.651922000001</v>
      </c>
      <c r="F229" s="43" t="str">
        <f t="shared" si="33"/>
        <v>N/A</v>
      </c>
      <c r="G229" s="46">
        <v>13288.251571999999</v>
      </c>
      <c r="H229" s="43" t="str">
        <f t="shared" si="34"/>
        <v>N/A</v>
      </c>
      <c r="I229" s="12">
        <v>7.1349999999999998</v>
      </c>
      <c r="J229" s="12">
        <v>-37.799999999999997</v>
      </c>
      <c r="K229" s="44" t="s">
        <v>732</v>
      </c>
      <c r="L229" s="9" t="str">
        <f t="shared" si="35"/>
        <v>No</v>
      </c>
    </row>
    <row r="230" spans="1:12" x14ac:dyDescent="0.2">
      <c r="A230" s="4" t="s">
        <v>1392</v>
      </c>
      <c r="B230" s="34" t="s">
        <v>217</v>
      </c>
      <c r="C230" s="51">
        <v>530311657</v>
      </c>
      <c r="D230" s="43" t="str">
        <f t="shared" ref="D230:D253" si="36">IF($B230="N/A","N/A",IF(C230&gt;10,"No",IF(C230&lt;-10,"No","Yes")))</f>
        <v>N/A</v>
      </c>
      <c r="E230" s="51">
        <v>558516095</v>
      </c>
      <c r="F230" s="43" t="str">
        <f t="shared" ref="F230:F253" si="37">IF($B230="N/A","N/A",IF(E230&gt;10,"No",IF(E230&lt;-10,"No","Yes")))</f>
        <v>N/A</v>
      </c>
      <c r="G230" s="51">
        <v>635647622</v>
      </c>
      <c r="H230" s="43" t="str">
        <f t="shared" ref="H230:H253" si="38">IF($B230="N/A","N/A",IF(G230&gt;10,"No",IF(G230&lt;-10,"No","Yes")))</f>
        <v>N/A</v>
      </c>
      <c r="I230" s="12">
        <v>5.3179999999999996</v>
      </c>
      <c r="J230" s="12">
        <v>13.81</v>
      </c>
      <c r="K230" s="44" t="s">
        <v>732</v>
      </c>
      <c r="L230" s="9" t="str">
        <f t="shared" ref="L230:L253" si="39">IF(J230="Div by 0", "N/A", IF(K230="N/A","N/A", IF(J230&gt;VALUE(MID(K230,1,2)), "No", IF(J230&lt;-1*VALUE(MID(K230,1,2)), "No", "Yes"))))</f>
        <v>Yes</v>
      </c>
    </row>
    <row r="231" spans="1:12" x14ac:dyDescent="0.2">
      <c r="A231" s="4" t="s">
        <v>1569</v>
      </c>
      <c r="B231" s="34" t="s">
        <v>217</v>
      </c>
      <c r="C231" s="49">
        <v>30263</v>
      </c>
      <c r="D231" s="49" t="str">
        <f t="shared" si="36"/>
        <v>N/A</v>
      </c>
      <c r="E231" s="49">
        <v>30864</v>
      </c>
      <c r="F231" s="49" t="str">
        <f t="shared" si="37"/>
        <v>N/A</v>
      </c>
      <c r="G231" s="49">
        <v>47679</v>
      </c>
      <c r="H231" s="43" t="str">
        <f t="shared" si="38"/>
        <v>N/A</v>
      </c>
      <c r="I231" s="12">
        <v>1.986</v>
      </c>
      <c r="J231" s="12">
        <v>54.48</v>
      </c>
      <c r="K231" s="44" t="s">
        <v>732</v>
      </c>
      <c r="L231" s="9" t="str">
        <f t="shared" si="39"/>
        <v>No</v>
      </c>
    </row>
    <row r="232" spans="1:12" x14ac:dyDescent="0.2">
      <c r="A232" s="4" t="s">
        <v>1570</v>
      </c>
      <c r="B232" s="34" t="s">
        <v>217</v>
      </c>
      <c r="C232" s="51">
        <v>17523.433136</v>
      </c>
      <c r="D232" s="43" t="str">
        <f t="shared" si="36"/>
        <v>N/A</v>
      </c>
      <c r="E232" s="51">
        <v>18096.037293000001</v>
      </c>
      <c r="F232" s="43" t="str">
        <f t="shared" si="37"/>
        <v>N/A</v>
      </c>
      <c r="G232" s="51">
        <v>13331.815307000001</v>
      </c>
      <c r="H232" s="43" t="str">
        <f t="shared" si="38"/>
        <v>N/A</v>
      </c>
      <c r="I232" s="12">
        <v>3.2679999999999998</v>
      </c>
      <c r="J232" s="12">
        <v>-26.3</v>
      </c>
      <c r="K232" s="44" t="s">
        <v>732</v>
      </c>
      <c r="L232" s="9" t="str">
        <f t="shared" si="39"/>
        <v>Yes</v>
      </c>
    </row>
    <row r="233" spans="1:12" x14ac:dyDescent="0.2">
      <c r="A233" s="52" t="s">
        <v>1571</v>
      </c>
      <c r="B233" s="34" t="s">
        <v>217</v>
      </c>
      <c r="C233" s="51">
        <v>8936.4474143999996</v>
      </c>
      <c r="D233" s="43" t="str">
        <f t="shared" si="36"/>
        <v>N/A</v>
      </c>
      <c r="E233" s="51">
        <v>9366.9697586999991</v>
      </c>
      <c r="F233" s="43" t="str">
        <f t="shared" si="37"/>
        <v>N/A</v>
      </c>
      <c r="G233" s="51">
        <v>7714.6560681999999</v>
      </c>
      <c r="H233" s="43" t="str">
        <f t="shared" si="38"/>
        <v>N/A</v>
      </c>
      <c r="I233" s="12">
        <v>4.8179999999999996</v>
      </c>
      <c r="J233" s="12">
        <v>-17.600000000000001</v>
      </c>
      <c r="K233" s="44" t="s">
        <v>732</v>
      </c>
      <c r="L233" s="9" t="str">
        <f t="shared" si="39"/>
        <v>Yes</v>
      </c>
    </row>
    <row r="234" spans="1:12" x14ac:dyDescent="0.2">
      <c r="A234" s="52" t="s">
        <v>1572</v>
      </c>
      <c r="B234" s="34" t="s">
        <v>217</v>
      </c>
      <c r="C234" s="51">
        <v>20233.662897999999</v>
      </c>
      <c r="D234" s="43" t="str">
        <f t="shared" si="36"/>
        <v>N/A</v>
      </c>
      <c r="E234" s="51">
        <v>20511.658961000001</v>
      </c>
      <c r="F234" s="43" t="str">
        <f t="shared" si="37"/>
        <v>N/A</v>
      </c>
      <c r="G234" s="51">
        <v>14729.228761</v>
      </c>
      <c r="H234" s="43" t="str">
        <f t="shared" si="38"/>
        <v>N/A</v>
      </c>
      <c r="I234" s="12">
        <v>1.3740000000000001</v>
      </c>
      <c r="J234" s="12">
        <v>-28.2</v>
      </c>
      <c r="K234" s="44" t="s">
        <v>732</v>
      </c>
      <c r="L234" s="9" t="str">
        <f t="shared" si="39"/>
        <v>Yes</v>
      </c>
    </row>
    <row r="235" spans="1:12" x14ac:dyDescent="0.2">
      <c r="A235" s="52" t="s">
        <v>1573</v>
      </c>
      <c r="B235" s="34" t="s">
        <v>217</v>
      </c>
      <c r="C235" s="51">
        <v>35080.833333000002</v>
      </c>
      <c r="D235" s="43" t="str">
        <f t="shared" si="36"/>
        <v>N/A</v>
      </c>
      <c r="E235" s="51">
        <v>33903.798883000003</v>
      </c>
      <c r="F235" s="43" t="str">
        <f t="shared" si="37"/>
        <v>N/A</v>
      </c>
      <c r="G235" s="51">
        <v>36254.124223999999</v>
      </c>
      <c r="H235" s="43" t="str">
        <f t="shared" si="38"/>
        <v>N/A</v>
      </c>
      <c r="I235" s="12">
        <v>-3.36</v>
      </c>
      <c r="J235" s="12">
        <v>6.9320000000000004</v>
      </c>
      <c r="K235" s="44" t="s">
        <v>732</v>
      </c>
      <c r="L235" s="9" t="str">
        <f t="shared" si="39"/>
        <v>Yes</v>
      </c>
    </row>
    <row r="236" spans="1:12" x14ac:dyDescent="0.2">
      <c r="A236" s="52" t="s">
        <v>1574</v>
      </c>
      <c r="B236" s="34" t="s">
        <v>217</v>
      </c>
      <c r="C236" s="51">
        <v>411.4375</v>
      </c>
      <c r="D236" s="43" t="str">
        <f t="shared" si="36"/>
        <v>N/A</v>
      </c>
      <c r="E236" s="51">
        <v>527.13333333000003</v>
      </c>
      <c r="F236" s="43" t="str">
        <f t="shared" si="37"/>
        <v>N/A</v>
      </c>
      <c r="G236" s="51">
        <v>411.54545454999999</v>
      </c>
      <c r="H236" s="43" t="str">
        <f t="shared" si="38"/>
        <v>N/A</v>
      </c>
      <c r="I236" s="12">
        <v>28.12</v>
      </c>
      <c r="J236" s="12">
        <v>-21.9</v>
      </c>
      <c r="K236" s="44" t="s">
        <v>732</v>
      </c>
      <c r="L236" s="9" t="str">
        <f t="shared" si="39"/>
        <v>Yes</v>
      </c>
    </row>
    <row r="237" spans="1:12" x14ac:dyDescent="0.2">
      <c r="A237" s="45" t="s">
        <v>1575</v>
      </c>
      <c r="B237" s="34" t="s">
        <v>217</v>
      </c>
      <c r="C237" s="43">
        <v>6.8214912023999998</v>
      </c>
      <c r="D237" s="43" t="str">
        <f t="shared" si="36"/>
        <v>N/A</v>
      </c>
      <c r="E237" s="43">
        <v>6.9919645871</v>
      </c>
      <c r="F237" s="43" t="str">
        <f t="shared" si="37"/>
        <v>N/A</v>
      </c>
      <c r="G237" s="43">
        <v>10.750886719</v>
      </c>
      <c r="H237" s="43" t="str">
        <f t="shared" si="38"/>
        <v>N/A</v>
      </c>
      <c r="I237" s="12">
        <v>2.4990000000000001</v>
      </c>
      <c r="J237" s="12">
        <v>53.76</v>
      </c>
      <c r="K237" s="44" t="s">
        <v>732</v>
      </c>
      <c r="L237" s="9" t="str">
        <f t="shared" si="39"/>
        <v>No</v>
      </c>
    </row>
    <row r="238" spans="1:12" x14ac:dyDescent="0.2">
      <c r="A238" s="50" t="s">
        <v>1576</v>
      </c>
      <c r="B238" s="34" t="s">
        <v>217</v>
      </c>
      <c r="C238" s="43">
        <v>10.363163095999999</v>
      </c>
      <c r="D238" s="43" t="str">
        <f t="shared" si="36"/>
        <v>N/A</v>
      </c>
      <c r="E238" s="43">
        <v>9.8058224743999993</v>
      </c>
      <c r="F238" s="43" t="str">
        <f t="shared" si="37"/>
        <v>N/A</v>
      </c>
      <c r="G238" s="43">
        <v>14.263641306</v>
      </c>
      <c r="H238" s="43" t="str">
        <f t="shared" si="38"/>
        <v>N/A</v>
      </c>
      <c r="I238" s="12">
        <v>-5.38</v>
      </c>
      <c r="J238" s="12">
        <v>45.46</v>
      </c>
      <c r="K238" s="44" t="s">
        <v>732</v>
      </c>
      <c r="L238" s="9" t="str">
        <f t="shared" si="39"/>
        <v>No</v>
      </c>
    </row>
    <row r="239" spans="1:12" x14ac:dyDescent="0.2">
      <c r="A239" s="50" t="s">
        <v>1577</v>
      </c>
      <c r="B239" s="34" t="s">
        <v>217</v>
      </c>
      <c r="C239" s="43">
        <v>9.0290572929999993</v>
      </c>
      <c r="D239" s="43" t="str">
        <f t="shared" si="36"/>
        <v>N/A</v>
      </c>
      <c r="E239" s="43">
        <v>9.1157437385000009</v>
      </c>
      <c r="F239" s="43" t="str">
        <f t="shared" si="37"/>
        <v>N/A</v>
      </c>
      <c r="G239" s="43">
        <v>13.865566395</v>
      </c>
      <c r="H239" s="43" t="str">
        <f t="shared" si="38"/>
        <v>N/A</v>
      </c>
      <c r="I239" s="12">
        <v>0.96009999999999995</v>
      </c>
      <c r="J239" s="12">
        <v>52.11</v>
      </c>
      <c r="K239" s="44" t="s">
        <v>732</v>
      </c>
      <c r="L239" s="9" t="str">
        <f t="shared" si="39"/>
        <v>No</v>
      </c>
    </row>
    <row r="240" spans="1:12" x14ac:dyDescent="0.2">
      <c r="A240" s="50" t="s">
        <v>1578</v>
      </c>
      <c r="B240" s="34" t="s">
        <v>217</v>
      </c>
      <c r="C240" s="43">
        <v>0.19136043089999999</v>
      </c>
      <c r="D240" s="43" t="str">
        <f t="shared" si="36"/>
        <v>N/A</v>
      </c>
      <c r="E240" s="43">
        <v>0.23611349279999999</v>
      </c>
      <c r="F240" s="43" t="str">
        <f t="shared" si="37"/>
        <v>N/A</v>
      </c>
      <c r="G240" s="43">
        <v>0.2289794061</v>
      </c>
      <c r="H240" s="43" t="str">
        <f t="shared" si="38"/>
        <v>N/A</v>
      </c>
      <c r="I240" s="12">
        <v>23.39</v>
      </c>
      <c r="J240" s="12">
        <v>-3.02</v>
      </c>
      <c r="K240" s="44" t="s">
        <v>732</v>
      </c>
      <c r="L240" s="9" t="str">
        <f t="shared" si="39"/>
        <v>Yes</v>
      </c>
    </row>
    <row r="241" spans="1:12" x14ac:dyDescent="0.2">
      <c r="A241" s="50" t="s">
        <v>1579</v>
      </c>
      <c r="B241" s="34" t="s">
        <v>217</v>
      </c>
      <c r="C241" s="43">
        <v>4.3958459300000002E-2</v>
      </c>
      <c r="D241" s="43" t="str">
        <f t="shared" si="36"/>
        <v>N/A</v>
      </c>
      <c r="E241" s="43">
        <v>4.3517363400000002E-2</v>
      </c>
      <c r="F241" s="43" t="str">
        <f t="shared" si="37"/>
        <v>N/A</v>
      </c>
      <c r="G241" s="43">
        <v>3.3785859100000003E-2</v>
      </c>
      <c r="H241" s="43" t="str">
        <f t="shared" si="38"/>
        <v>N/A</v>
      </c>
      <c r="I241" s="12">
        <v>-1</v>
      </c>
      <c r="J241" s="12">
        <v>-22.4</v>
      </c>
      <c r="K241" s="44" t="s">
        <v>732</v>
      </c>
      <c r="L241" s="9" t="str">
        <f t="shared" si="39"/>
        <v>Yes</v>
      </c>
    </row>
    <row r="242" spans="1:12" ht="25.5" x14ac:dyDescent="0.2">
      <c r="A242" s="4" t="s">
        <v>1404</v>
      </c>
      <c r="B242" s="34" t="s">
        <v>217</v>
      </c>
      <c r="C242" s="51">
        <v>472006348</v>
      </c>
      <c r="D242" s="43" t="str">
        <f t="shared" si="36"/>
        <v>N/A</v>
      </c>
      <c r="E242" s="51">
        <v>490825213</v>
      </c>
      <c r="F242" s="43" t="str">
        <f t="shared" si="37"/>
        <v>N/A</v>
      </c>
      <c r="G242" s="51">
        <v>570517793</v>
      </c>
      <c r="H242" s="43" t="str">
        <f t="shared" si="38"/>
        <v>N/A</v>
      </c>
      <c r="I242" s="12">
        <v>3.9870000000000001</v>
      </c>
      <c r="J242" s="12">
        <v>16.239999999999998</v>
      </c>
      <c r="K242" s="44" t="s">
        <v>732</v>
      </c>
      <c r="L242" s="9" t="str">
        <f t="shared" si="39"/>
        <v>Yes</v>
      </c>
    </row>
    <row r="243" spans="1:12" x14ac:dyDescent="0.2">
      <c r="A243" s="4" t="s">
        <v>1580</v>
      </c>
      <c r="B243" s="34" t="s">
        <v>217</v>
      </c>
      <c r="C243" s="49">
        <v>23688</v>
      </c>
      <c r="D243" s="49" t="str">
        <f t="shared" si="36"/>
        <v>N/A</v>
      </c>
      <c r="E243" s="49">
        <v>22992</v>
      </c>
      <c r="F243" s="49" t="str">
        <f t="shared" si="37"/>
        <v>N/A</v>
      </c>
      <c r="G243" s="49">
        <v>42934</v>
      </c>
      <c r="H243" s="43" t="str">
        <f t="shared" si="38"/>
        <v>N/A</v>
      </c>
      <c r="I243" s="12">
        <v>-2.94</v>
      </c>
      <c r="J243" s="12">
        <v>86.73</v>
      </c>
      <c r="K243" s="44" t="s">
        <v>732</v>
      </c>
      <c r="L243" s="9" t="str">
        <f t="shared" si="39"/>
        <v>No</v>
      </c>
    </row>
    <row r="244" spans="1:12" ht="25.5" x14ac:dyDescent="0.2">
      <c r="A244" s="4" t="s">
        <v>1581</v>
      </c>
      <c r="B244" s="34" t="s">
        <v>217</v>
      </c>
      <c r="C244" s="51">
        <v>19925.968761</v>
      </c>
      <c r="D244" s="43" t="str">
        <f t="shared" si="36"/>
        <v>N/A</v>
      </c>
      <c r="E244" s="51">
        <v>21347.651922000001</v>
      </c>
      <c r="F244" s="43" t="str">
        <f t="shared" si="37"/>
        <v>N/A</v>
      </c>
      <c r="G244" s="51">
        <v>13288.251571999999</v>
      </c>
      <c r="H244" s="43" t="str">
        <f t="shared" si="38"/>
        <v>N/A</v>
      </c>
      <c r="I244" s="12">
        <v>7.1349999999999998</v>
      </c>
      <c r="J244" s="12">
        <v>-37.799999999999997</v>
      </c>
      <c r="K244" s="44" t="s">
        <v>732</v>
      </c>
      <c r="L244" s="9" t="str">
        <f t="shared" si="39"/>
        <v>No</v>
      </c>
    </row>
    <row r="245" spans="1:12" ht="25.5" x14ac:dyDescent="0.2">
      <c r="A245" s="52" t="s">
        <v>1582</v>
      </c>
      <c r="B245" s="34" t="s">
        <v>217</v>
      </c>
      <c r="C245" s="51">
        <v>9322.3550226999996</v>
      </c>
      <c r="D245" s="43" t="str">
        <f t="shared" si="36"/>
        <v>N/A</v>
      </c>
      <c r="E245" s="51">
        <v>9983.3496321000002</v>
      </c>
      <c r="F245" s="43" t="str">
        <f t="shared" si="37"/>
        <v>N/A</v>
      </c>
      <c r="G245" s="51">
        <v>7551.5796035000003</v>
      </c>
      <c r="H245" s="43" t="str">
        <f t="shared" si="38"/>
        <v>N/A</v>
      </c>
      <c r="I245" s="12">
        <v>7.09</v>
      </c>
      <c r="J245" s="12">
        <v>-24.4</v>
      </c>
      <c r="K245" s="44" t="s">
        <v>732</v>
      </c>
      <c r="L245" s="9" t="str">
        <f t="shared" si="39"/>
        <v>Yes</v>
      </c>
    </row>
    <row r="246" spans="1:12" ht="25.5" x14ac:dyDescent="0.2">
      <c r="A246" s="52" t="s">
        <v>1583</v>
      </c>
      <c r="B246" s="34" t="s">
        <v>217</v>
      </c>
      <c r="C246" s="51">
        <v>24229.894358000001</v>
      </c>
      <c r="D246" s="43" t="str">
        <f t="shared" si="36"/>
        <v>N/A</v>
      </c>
      <c r="E246" s="51">
        <v>25474.045483999998</v>
      </c>
      <c r="F246" s="43" t="str">
        <f t="shared" si="37"/>
        <v>N/A</v>
      </c>
      <c r="G246" s="51">
        <v>14981.058472999999</v>
      </c>
      <c r="H246" s="43" t="str">
        <f t="shared" si="38"/>
        <v>N/A</v>
      </c>
      <c r="I246" s="12">
        <v>5.1349999999999998</v>
      </c>
      <c r="J246" s="12">
        <v>-41.2</v>
      </c>
      <c r="K246" s="44" t="s">
        <v>732</v>
      </c>
      <c r="L246" s="9" t="str">
        <f t="shared" si="39"/>
        <v>No</v>
      </c>
    </row>
    <row r="247" spans="1:12" ht="25.5" x14ac:dyDescent="0.2">
      <c r="A247" s="52" t="s">
        <v>1584</v>
      </c>
      <c r="B247" s="34" t="s">
        <v>217</v>
      </c>
      <c r="C247" s="51">
        <v>25321.933333000001</v>
      </c>
      <c r="D247" s="43" t="str">
        <f t="shared" si="36"/>
        <v>N/A</v>
      </c>
      <c r="E247" s="51">
        <v>21952.285714000001</v>
      </c>
      <c r="F247" s="43" t="str">
        <f t="shared" si="37"/>
        <v>N/A</v>
      </c>
      <c r="G247" s="51">
        <v>15443.714286</v>
      </c>
      <c r="H247" s="43" t="str">
        <f t="shared" si="38"/>
        <v>N/A</v>
      </c>
      <c r="I247" s="12">
        <v>-13.3</v>
      </c>
      <c r="J247" s="12">
        <v>-29.6</v>
      </c>
      <c r="K247" s="44" t="s">
        <v>732</v>
      </c>
      <c r="L247" s="9" t="str">
        <f t="shared" si="39"/>
        <v>Yes</v>
      </c>
    </row>
    <row r="248" spans="1:12" ht="25.5" x14ac:dyDescent="0.2">
      <c r="A248" s="52" t="s">
        <v>1585</v>
      </c>
      <c r="B248" s="34" t="s">
        <v>217</v>
      </c>
      <c r="C248" s="51">
        <v>295</v>
      </c>
      <c r="D248" s="43" t="str">
        <f t="shared" si="36"/>
        <v>N/A</v>
      </c>
      <c r="E248" s="51">
        <v>300</v>
      </c>
      <c r="F248" s="43" t="str">
        <f t="shared" si="37"/>
        <v>N/A</v>
      </c>
      <c r="G248" s="51" t="s">
        <v>1743</v>
      </c>
      <c r="H248" s="43" t="str">
        <f t="shared" si="38"/>
        <v>N/A</v>
      </c>
      <c r="I248" s="12">
        <v>1.6950000000000001</v>
      </c>
      <c r="J248" s="12" t="s">
        <v>1743</v>
      </c>
      <c r="K248" s="44" t="s">
        <v>732</v>
      </c>
      <c r="L248" s="9" t="str">
        <f t="shared" si="39"/>
        <v>N/A</v>
      </c>
    </row>
    <row r="249" spans="1:12" ht="25.5" x14ac:dyDescent="0.2">
      <c r="A249" s="45" t="s">
        <v>1586</v>
      </c>
      <c r="B249" s="34" t="s">
        <v>217</v>
      </c>
      <c r="C249" s="43">
        <v>5.3394403596000002</v>
      </c>
      <c r="D249" s="43" t="str">
        <f t="shared" si="36"/>
        <v>N/A</v>
      </c>
      <c r="E249" s="43">
        <v>5.2086330283000004</v>
      </c>
      <c r="F249" s="43" t="str">
        <f t="shared" si="37"/>
        <v>N/A</v>
      </c>
      <c r="G249" s="43">
        <v>9.6809616473000002</v>
      </c>
      <c r="H249" s="43" t="str">
        <f t="shared" si="38"/>
        <v>N/A</v>
      </c>
      <c r="I249" s="12">
        <v>-2.4500000000000002</v>
      </c>
      <c r="J249" s="12">
        <v>85.86</v>
      </c>
      <c r="K249" s="44" t="s">
        <v>732</v>
      </c>
      <c r="L249" s="9" t="str">
        <f t="shared" si="39"/>
        <v>No</v>
      </c>
    </row>
    <row r="250" spans="1:12" ht="25.5" x14ac:dyDescent="0.2">
      <c r="A250" s="50" t="s">
        <v>1587</v>
      </c>
      <c r="B250" s="34" t="s">
        <v>217</v>
      </c>
      <c r="C250" s="43">
        <v>9.5196336354</v>
      </c>
      <c r="D250" s="43" t="str">
        <f t="shared" si="36"/>
        <v>N/A</v>
      </c>
      <c r="E250" s="43">
        <v>8.7180291409000006</v>
      </c>
      <c r="F250" s="43" t="str">
        <f t="shared" si="37"/>
        <v>N/A</v>
      </c>
      <c r="G250" s="43">
        <v>14.000400583999999</v>
      </c>
      <c r="H250" s="43" t="str">
        <f t="shared" si="38"/>
        <v>N/A</v>
      </c>
      <c r="I250" s="12">
        <v>-8.42</v>
      </c>
      <c r="J250" s="12">
        <v>60.59</v>
      </c>
      <c r="K250" s="44" t="s">
        <v>732</v>
      </c>
      <c r="L250" s="9" t="str">
        <f t="shared" si="39"/>
        <v>No</v>
      </c>
    </row>
    <row r="251" spans="1:12" ht="25.5" x14ac:dyDescent="0.2">
      <c r="A251" s="50" t="s">
        <v>1588</v>
      </c>
      <c r="B251" s="34" t="s">
        <v>217</v>
      </c>
      <c r="C251" s="43">
        <v>6.7008047985000001</v>
      </c>
      <c r="D251" s="43" t="str">
        <f t="shared" si="36"/>
        <v>N/A</v>
      </c>
      <c r="E251" s="43">
        <v>6.4525151437000003</v>
      </c>
      <c r="F251" s="43" t="str">
        <f t="shared" si="37"/>
        <v>N/A</v>
      </c>
      <c r="G251" s="43">
        <v>12.223654611000001</v>
      </c>
      <c r="H251" s="43" t="str">
        <f t="shared" si="38"/>
        <v>N/A</v>
      </c>
      <c r="I251" s="12">
        <v>-3.71</v>
      </c>
      <c r="J251" s="12">
        <v>89.44</v>
      </c>
      <c r="K251" s="44" t="s">
        <v>732</v>
      </c>
      <c r="L251" s="9" t="str">
        <f t="shared" si="39"/>
        <v>No</v>
      </c>
    </row>
    <row r="252" spans="1:12" ht="25.5" x14ac:dyDescent="0.2">
      <c r="A252" s="50" t="s">
        <v>1589</v>
      </c>
      <c r="B252" s="34" t="s">
        <v>217</v>
      </c>
      <c r="C252" s="43">
        <v>5.3155675300000003E-2</v>
      </c>
      <c r="D252" s="43" t="str">
        <f t="shared" si="36"/>
        <v>N/A</v>
      </c>
      <c r="E252" s="43">
        <v>4.6167442699999998E-2</v>
      </c>
      <c r="F252" s="43" t="str">
        <f t="shared" si="37"/>
        <v>N/A</v>
      </c>
      <c r="G252" s="43">
        <v>7.9645010799999999E-2</v>
      </c>
      <c r="H252" s="43" t="str">
        <f t="shared" si="38"/>
        <v>N/A</v>
      </c>
      <c r="I252" s="12">
        <v>-13.1</v>
      </c>
      <c r="J252" s="12">
        <v>72.510000000000005</v>
      </c>
      <c r="K252" s="44" t="s">
        <v>732</v>
      </c>
      <c r="L252" s="9" t="str">
        <f t="shared" si="39"/>
        <v>No</v>
      </c>
    </row>
    <row r="253" spans="1:12" ht="25.5" x14ac:dyDescent="0.2">
      <c r="A253" s="50" t="s">
        <v>1590</v>
      </c>
      <c r="B253" s="34" t="s">
        <v>217</v>
      </c>
      <c r="C253" s="43">
        <v>5.4948074000000001E-3</v>
      </c>
      <c r="D253" s="43" t="str">
        <f t="shared" si="36"/>
        <v>N/A</v>
      </c>
      <c r="E253" s="43">
        <v>2.9011575999999999E-3</v>
      </c>
      <c r="F253" s="43" t="str">
        <f t="shared" si="37"/>
        <v>N/A</v>
      </c>
      <c r="G253" s="43">
        <v>0</v>
      </c>
      <c r="H253" s="43" t="str">
        <f t="shared" si="38"/>
        <v>N/A</v>
      </c>
      <c r="I253" s="12">
        <v>-47.2</v>
      </c>
      <c r="J253" s="12">
        <v>-100</v>
      </c>
      <c r="K253" s="44" t="s">
        <v>732</v>
      </c>
      <c r="L253" s="9" t="str">
        <f t="shared" si="39"/>
        <v>No</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285433</v>
      </c>
      <c r="D7" s="146" t="str">
        <f>IF($B7="N/A","N/A",IF(C7&gt;15,"No",IF(C7&lt;-15,"No","Yes")))</f>
        <v>N/A</v>
      </c>
      <c r="E7" s="145">
        <v>298213</v>
      </c>
      <c r="F7" s="146" t="str">
        <f>IF($B7="N/A","N/A",IF(E7&gt;15,"No",IF(E7&lt;-15,"No","Yes")))</f>
        <v>N/A</v>
      </c>
      <c r="G7" s="145">
        <v>285244</v>
      </c>
      <c r="H7" s="146" t="str">
        <f>IF($B7="N/A","N/A",IF(G7&gt;15,"No",IF(G7&lt;-15,"No","Yes")))</f>
        <v>N/A</v>
      </c>
      <c r="I7" s="147">
        <v>4.4770000000000003</v>
      </c>
      <c r="J7" s="147">
        <v>-4.3499999999999996</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49.566336188999998</v>
      </c>
      <c r="H8" s="146" t="str">
        <f>IF($B8="N/A","N/A",IF(G8&gt;15,"No",IF(G8&lt;-15,"No","Yes")))</f>
        <v>N/A</v>
      </c>
      <c r="I8" s="147" t="s">
        <v>217</v>
      </c>
      <c r="J8" s="147" t="s">
        <v>217</v>
      </c>
      <c r="K8" s="146" t="str">
        <f t="shared" si="0"/>
        <v>N/A</v>
      </c>
    </row>
    <row r="9" spans="1:11" x14ac:dyDescent="0.2">
      <c r="A9" s="25" t="s">
        <v>306</v>
      </c>
      <c r="B9" s="136" t="s">
        <v>217</v>
      </c>
      <c r="C9" s="134">
        <v>0</v>
      </c>
      <c r="D9" s="134" t="str">
        <f>IF($B9="N/A","N/A",IF(C9&gt;15,"No",IF(C9&lt;-15,"No","Yes")))</f>
        <v>N/A</v>
      </c>
      <c r="E9" s="134">
        <v>44.747546217</v>
      </c>
      <c r="F9" s="134" t="str">
        <f>IF($B9="N/A","N/A",IF(E9&gt;15,"No",IF(E9&lt;-15,"No","Yes")))</f>
        <v>N/A</v>
      </c>
      <c r="G9" s="134">
        <v>50.433663811000002</v>
      </c>
      <c r="H9" s="134" t="str">
        <f>IF($B9="N/A","N/A",IF(G9&gt;15,"No",IF(G9&lt;-15,"No","Yes")))</f>
        <v>N/A</v>
      </c>
      <c r="I9" s="143" t="s">
        <v>1743</v>
      </c>
      <c r="J9" s="143">
        <v>12.71</v>
      </c>
      <c r="K9" s="134" t="str">
        <f t="shared" si="0"/>
        <v>Yes</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0</v>
      </c>
      <c r="F11" s="134" t="str">
        <f>IF(OR($B11="N/A",$E11="N/A"),"N/A",IF(E11&gt;100,"No",IF(E11&lt;95,"No","Yes")))</f>
        <v>No</v>
      </c>
      <c r="G11" s="134">
        <v>99.980017107999998</v>
      </c>
      <c r="H11" s="134" t="str">
        <f>IF($B11="N/A","N/A",IF(G11&gt;100,"No",IF(G11&lt;95,"No","Yes")))</f>
        <v>Yes</v>
      </c>
      <c r="I11" s="143" t="s">
        <v>217</v>
      </c>
      <c r="J11" s="143" t="s">
        <v>1743</v>
      </c>
      <c r="K11" s="134" t="str">
        <f t="shared" si="0"/>
        <v>N/A</v>
      </c>
    </row>
    <row r="12" spans="1:11" x14ac:dyDescent="0.2">
      <c r="A12" s="25" t="s">
        <v>308</v>
      </c>
      <c r="B12" s="136" t="s">
        <v>217</v>
      </c>
      <c r="C12" s="134" t="s">
        <v>217</v>
      </c>
      <c r="D12" s="134" t="str">
        <f t="shared" ref="D12:D13" si="1">IF(OR($B12="N/A",$C12="N/A"),"N/A",IF(C12&gt;100,"No",IF(C12&lt;95,"No","Yes")))</f>
        <v>N/A</v>
      </c>
      <c r="E12" s="134" t="s">
        <v>1743</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99.950371043999994</v>
      </c>
      <c r="F13" s="134" t="str">
        <f t="shared" si="2"/>
        <v>Yes</v>
      </c>
      <c r="G13" s="134">
        <v>99.939350169999997</v>
      </c>
      <c r="H13" s="134" t="str">
        <f t="shared" si="3"/>
        <v>Yes</v>
      </c>
      <c r="I13" s="143" t="s">
        <v>217</v>
      </c>
      <c r="J13" s="143">
        <v>-1.0999999999999999E-2</v>
      </c>
      <c r="K13" s="134" t="str">
        <f t="shared" si="0"/>
        <v>Yes</v>
      </c>
    </row>
    <row r="14" spans="1:11" x14ac:dyDescent="0.2">
      <c r="A14" s="28" t="s">
        <v>309</v>
      </c>
      <c r="B14" s="136" t="s">
        <v>217</v>
      </c>
      <c r="C14" s="149">
        <v>285433</v>
      </c>
      <c r="D14" s="134" t="str">
        <f>IF($B14="N/A","N/A",IF(C14&gt;15,"No",IF(C14&lt;-15,"No","Yes")))</f>
        <v>N/A</v>
      </c>
      <c r="E14" s="149">
        <v>164770</v>
      </c>
      <c r="F14" s="134" t="str">
        <f>IF($B14="N/A","N/A",IF(E14&gt;15,"No",IF(E14&lt;-15,"No","Yes")))</f>
        <v>N/A</v>
      </c>
      <c r="G14" s="149">
        <v>141385</v>
      </c>
      <c r="H14" s="134" t="str">
        <f>IF($B14="N/A","N/A",IF(G14&gt;15,"No",IF(G14&lt;-15,"No","Yes")))</f>
        <v>N/A</v>
      </c>
      <c r="I14" s="143">
        <v>-42.3</v>
      </c>
      <c r="J14" s="143">
        <v>-14.2</v>
      </c>
      <c r="K14" s="134" t="str">
        <f t="shared" si="0"/>
        <v>Yes</v>
      </c>
    </row>
    <row r="15" spans="1:11" x14ac:dyDescent="0.2">
      <c r="A15" s="25" t="s">
        <v>435</v>
      </c>
      <c r="B15" s="136" t="s">
        <v>219</v>
      </c>
      <c r="C15" s="134">
        <v>14.248878019999999</v>
      </c>
      <c r="D15" s="134" t="str">
        <f>IF($B15="N/A","N/A",IF(C15&gt;20,"No",IF(C15&lt;5,"No","Yes")))</f>
        <v>Yes</v>
      </c>
      <c r="E15" s="134">
        <v>21.763670570999999</v>
      </c>
      <c r="F15" s="134" t="str">
        <f>IF($B15="N/A","N/A",IF(E15&gt;20,"No",IF(E15&lt;5,"No","Yes")))</f>
        <v>No</v>
      </c>
      <c r="G15" s="134">
        <v>23.489761996999999</v>
      </c>
      <c r="H15" s="134" t="str">
        <f>IF($B15="N/A","N/A",IF(G15&gt;20,"No",IF(G15&lt;5,"No","Yes")))</f>
        <v>No</v>
      </c>
      <c r="I15" s="143">
        <v>52.74</v>
      </c>
      <c r="J15" s="143">
        <v>7.931</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76.510238002999998</v>
      </c>
      <c r="H16" s="134" t="str">
        <f>IF($B16="N/A","N/A",IF(G16&gt;15,"No",IF(G16&lt;-15,"No","Yes")))</f>
        <v>N/A</v>
      </c>
      <c r="I16" s="143" t="s">
        <v>217</v>
      </c>
      <c r="J16" s="143" t="s">
        <v>217</v>
      </c>
      <c r="K16" s="134" t="str">
        <f t="shared" si="0"/>
        <v>N/A</v>
      </c>
    </row>
    <row r="17" spans="1:11" x14ac:dyDescent="0.2">
      <c r="A17" s="25" t="s">
        <v>437</v>
      </c>
      <c r="B17" s="136" t="s">
        <v>217</v>
      </c>
      <c r="C17" s="134">
        <v>4.6007294181000002</v>
      </c>
      <c r="D17" s="134" t="str">
        <f>IF($B17="N/A","N/A",IF(C17&gt;15,"No",IF(C17&lt;-15,"No","Yes")))</f>
        <v>N/A</v>
      </c>
      <c r="E17" s="134">
        <v>4.1063300358000001</v>
      </c>
      <c r="F17" s="134" t="str">
        <f>IF($B17="N/A","N/A",IF(E17&gt;15,"No",IF(E17&lt;-15,"No","Yes")))</f>
        <v>N/A</v>
      </c>
      <c r="G17" s="134">
        <v>15.402624040999999</v>
      </c>
      <c r="H17" s="134" t="str">
        <f>IF($B17="N/A","N/A",IF(G17&gt;15,"No",IF(G17&lt;-15,"No","Yes")))</f>
        <v>N/A</v>
      </c>
      <c r="I17" s="143">
        <v>-10.7</v>
      </c>
      <c r="J17" s="143">
        <v>275.10000000000002</v>
      </c>
      <c r="K17" s="134" t="str">
        <f t="shared" si="0"/>
        <v>No</v>
      </c>
    </row>
    <row r="18" spans="1:11" x14ac:dyDescent="0.2">
      <c r="A18" s="25" t="s">
        <v>813</v>
      </c>
      <c r="B18" s="136" t="s">
        <v>217</v>
      </c>
      <c r="C18" s="182">
        <v>15535.005483000001</v>
      </c>
      <c r="D18" s="134" t="str">
        <f>IF($B18="N/A","N/A",IF(C18&gt;15,"No",IF(C18&lt;-15,"No","Yes")))</f>
        <v>N/A</v>
      </c>
      <c r="E18" s="182">
        <v>25821.317470000002</v>
      </c>
      <c r="F18" s="134" t="str">
        <f>IF($B18="N/A","N/A",IF(E18&gt;15,"No",IF(E18&lt;-15,"No","Yes")))</f>
        <v>N/A</v>
      </c>
      <c r="G18" s="182">
        <v>11650.409055</v>
      </c>
      <c r="H18" s="134" t="str">
        <f>IF($B18="N/A","N/A",IF(G18&gt;15,"No",IF(G18&lt;-15,"No","Yes")))</f>
        <v>N/A</v>
      </c>
      <c r="I18" s="143">
        <v>66.209999999999994</v>
      </c>
      <c r="J18" s="143">
        <v>-54.9</v>
      </c>
      <c r="K18" s="134" t="str">
        <f t="shared" si="0"/>
        <v>No</v>
      </c>
    </row>
    <row r="19" spans="1:11" x14ac:dyDescent="0.2">
      <c r="A19" s="3" t="s">
        <v>310</v>
      </c>
      <c r="B19" s="136" t="s">
        <v>217</v>
      </c>
      <c r="C19" s="149">
        <v>6028</v>
      </c>
      <c r="D19" s="136" t="s">
        <v>217</v>
      </c>
      <c r="E19" s="149">
        <v>2297</v>
      </c>
      <c r="F19" s="136" t="s">
        <v>217</v>
      </c>
      <c r="G19" s="149">
        <v>1574</v>
      </c>
      <c r="H19" s="134" t="str">
        <f>IF($B19="N/A","N/A",IF(G19&gt;15,"No",IF(G19&lt;-15,"No","Yes")))</f>
        <v>N/A</v>
      </c>
      <c r="I19" s="143">
        <v>-61.9</v>
      </c>
      <c r="J19" s="143">
        <v>-31.5</v>
      </c>
      <c r="K19" s="134" t="str">
        <f t="shared" si="0"/>
        <v>No</v>
      </c>
    </row>
    <row r="20" spans="1:11" x14ac:dyDescent="0.2">
      <c r="A20" s="3" t="s">
        <v>350</v>
      </c>
      <c r="B20" s="136" t="s">
        <v>217</v>
      </c>
      <c r="C20" s="149" t="s">
        <v>217</v>
      </c>
      <c r="D20" s="136" t="s">
        <v>217</v>
      </c>
      <c r="E20" s="149" t="s">
        <v>217</v>
      </c>
      <c r="F20" s="136" t="s">
        <v>217</v>
      </c>
      <c r="G20" s="150">
        <v>0.55180827639999996</v>
      </c>
      <c r="H20" s="134" t="str">
        <f>IF($B20="N/A","N/A",IF(G20&gt;15,"No",IF(G20&lt;-15,"No","Yes")))</f>
        <v>N/A</v>
      </c>
      <c r="I20" s="143" t="s">
        <v>217</v>
      </c>
      <c r="J20" s="143" t="s">
        <v>217</v>
      </c>
      <c r="K20" s="134" t="str">
        <f t="shared" si="0"/>
        <v>N/A</v>
      </c>
    </row>
    <row r="21" spans="1:11" ht="25.5" x14ac:dyDescent="0.2">
      <c r="A21" s="3" t="s">
        <v>814</v>
      </c>
      <c r="B21" s="136" t="s">
        <v>217</v>
      </c>
      <c r="C21" s="151">
        <v>5880.0255473999996</v>
      </c>
      <c r="D21" s="134" t="str">
        <f>IF($B21="N/A","N/A",IF(C21&gt;60,"No",IF(C21&lt;15,"No","Yes")))</f>
        <v>N/A</v>
      </c>
      <c r="E21" s="151">
        <v>3310.8380496</v>
      </c>
      <c r="F21" s="134" t="str">
        <f>IF($B21="N/A","N/A",IF(E21&gt;60,"No",IF(E21&lt;15,"No","Yes")))</f>
        <v>N/A</v>
      </c>
      <c r="G21" s="151">
        <v>9543.9205844999997</v>
      </c>
      <c r="H21" s="134" t="str">
        <f>IF($B21="N/A","N/A",IF(G21&gt;60,"No",IF(G21&lt;15,"No","Yes")))</f>
        <v>N/A</v>
      </c>
      <c r="I21" s="143">
        <v>-43.7</v>
      </c>
      <c r="J21" s="143">
        <v>188.3</v>
      </c>
      <c r="K21" s="134" t="str">
        <f t="shared" si="0"/>
        <v>No</v>
      </c>
    </row>
    <row r="22" spans="1:11" x14ac:dyDescent="0.2">
      <c r="A22" s="3" t="s">
        <v>815</v>
      </c>
      <c r="B22" s="136" t="s">
        <v>221</v>
      </c>
      <c r="C22" s="149">
        <v>11</v>
      </c>
      <c r="D22" s="134" t="str">
        <f>IF($B22="N/A","N/A",IF(C22="N/A","N/A",IF(C22=0,"Yes","No")))</f>
        <v>No</v>
      </c>
      <c r="E22" s="149">
        <v>11</v>
      </c>
      <c r="F22" s="134" t="str">
        <f>IF($B22="N/A","N/A",IF(E22="N/A","N/A",IF(E22=0,"Yes","No")))</f>
        <v>No</v>
      </c>
      <c r="G22" s="149">
        <v>11</v>
      </c>
      <c r="H22" s="134" t="str">
        <f>IF($B22="N/A","N/A",IF(G22=0,"Yes","No"))</f>
        <v>No</v>
      </c>
      <c r="I22" s="143">
        <v>-25</v>
      </c>
      <c r="J22" s="143">
        <v>66.67</v>
      </c>
      <c r="K22" s="134" t="str">
        <f t="shared" si="0"/>
        <v>No</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244762</v>
      </c>
      <c r="D6" s="9" t="str">
        <f>IF($B6="N/A","N/A",IF(C6&gt;15,"No",IF(C6&lt;-15,"No","Yes")))</f>
        <v>N/A</v>
      </c>
      <c r="E6" s="35">
        <v>128910</v>
      </c>
      <c r="F6" s="9" t="str">
        <f>IF($B6="N/A","N/A",IF(E6&gt;15,"No",IF(E6&lt;-15,"No","Yes")))</f>
        <v>N/A</v>
      </c>
      <c r="G6" s="35">
        <v>108174</v>
      </c>
      <c r="H6" s="9" t="str">
        <f>IF($B6="N/A","N/A",IF(G6&gt;15,"No",IF(G6&lt;-15,"No","Yes")))</f>
        <v>N/A</v>
      </c>
      <c r="I6" s="10">
        <v>-47.3</v>
      </c>
      <c r="J6" s="10">
        <v>-16.100000000000001</v>
      </c>
      <c r="K6" s="9" t="str">
        <f t="shared" ref="K6:K36" si="0">IF(J6="Div by 0", "N/A", IF(J6="N/A","N/A", IF(J6&gt;30, "No", IF(J6&lt;-30, "No", "Yes"))))</f>
        <v>Yes</v>
      </c>
    </row>
    <row r="7" spans="1:11" x14ac:dyDescent="0.2">
      <c r="A7" s="102" t="s">
        <v>311</v>
      </c>
      <c r="B7" s="34" t="s">
        <v>218</v>
      </c>
      <c r="C7" s="103">
        <v>100</v>
      </c>
      <c r="D7" s="9" t="str">
        <f>IF($B7="N/A","N/A",IF(C7&gt;100,"No",IF(C7&lt;95,"No","Yes")))</f>
        <v>Yes</v>
      </c>
      <c r="E7" s="103">
        <v>99.802187572999998</v>
      </c>
      <c r="F7" s="9" t="str">
        <f>IF($B7="N/A","N/A",IF(E7&gt;100,"No",IF(E7&lt;95,"No","Yes")))</f>
        <v>Yes</v>
      </c>
      <c r="G7" s="9">
        <v>100</v>
      </c>
      <c r="H7" s="9" t="str">
        <f>IF($B7="N/A","N/A",IF(G7&gt;100,"No",IF(G7&lt;95,"No","Yes")))</f>
        <v>Yes</v>
      </c>
      <c r="I7" s="10">
        <v>-0.19800000000000001</v>
      </c>
      <c r="J7" s="10">
        <v>0.19819999999999999</v>
      </c>
      <c r="K7" s="9" t="str">
        <f t="shared" si="0"/>
        <v>Yes</v>
      </c>
    </row>
    <row r="8" spans="1:11" x14ac:dyDescent="0.2">
      <c r="A8" s="102" t="s">
        <v>312</v>
      </c>
      <c r="B8" s="34" t="s">
        <v>221</v>
      </c>
      <c r="C8" s="103">
        <v>0</v>
      </c>
      <c r="D8" s="9" t="str">
        <f>IF($B8="N/A","N/A",IF(C8=0,"Yes","No"))</f>
        <v>Yes</v>
      </c>
      <c r="E8" s="103">
        <v>1.24117601E-2</v>
      </c>
      <c r="F8" s="9" t="str">
        <f>IF($B8="N/A","N/A",IF(E8=0,"Yes","No"))</f>
        <v>No</v>
      </c>
      <c r="G8" s="103">
        <v>0</v>
      </c>
      <c r="H8" s="9" t="str">
        <f>IF($B8="N/A","N/A",IF(G8=0,"Yes","No"))</f>
        <v>Yes</v>
      </c>
      <c r="I8" s="10" t="s">
        <v>1743</v>
      </c>
      <c r="J8" s="10">
        <v>-100</v>
      </c>
      <c r="K8" s="9" t="str">
        <f t="shared" si="0"/>
        <v>No</v>
      </c>
    </row>
    <row r="9" spans="1:11" x14ac:dyDescent="0.2">
      <c r="A9" s="102" t="s">
        <v>818</v>
      </c>
      <c r="B9" s="34" t="s">
        <v>222</v>
      </c>
      <c r="C9" s="88">
        <v>5259.6124153000001</v>
      </c>
      <c r="D9" s="9" t="str">
        <f>IF($B9="N/A","N/A",IF(C9&gt;7000,"No",IF(C9&lt;2000,"No","Yes")))</f>
        <v>Yes</v>
      </c>
      <c r="E9" s="88">
        <v>7013.8360887999997</v>
      </c>
      <c r="F9" s="9" t="str">
        <f>IF($B9="N/A","N/A",IF(E9&gt;7000,"No",IF(E9&lt;2000,"No","Yes")))</f>
        <v>No</v>
      </c>
      <c r="G9" s="88">
        <v>7985.9895630999999</v>
      </c>
      <c r="H9" s="9" t="str">
        <f>IF($B9="N/A","N/A",IF(G9&gt;7000,"No",IF(G9&lt;2000,"No","Yes")))</f>
        <v>No</v>
      </c>
      <c r="I9" s="10">
        <v>33.35</v>
      </c>
      <c r="J9" s="10">
        <v>13.86</v>
      </c>
      <c r="K9" s="9" t="str">
        <f t="shared" si="0"/>
        <v>Yes</v>
      </c>
    </row>
    <row r="10" spans="1:11" x14ac:dyDescent="0.2">
      <c r="A10" s="102" t="s">
        <v>819</v>
      </c>
      <c r="B10" s="34" t="s">
        <v>217</v>
      </c>
      <c r="C10" s="88">
        <v>1246.4864459999999</v>
      </c>
      <c r="D10" s="9" t="str">
        <f>IF($B10="N/A","N/A",IF(C10&gt;15,"No",IF(C10&lt;-15,"No","Yes")))</f>
        <v>N/A</v>
      </c>
      <c r="E10" s="88">
        <v>1423.6155649</v>
      </c>
      <c r="F10" s="9" t="str">
        <f>IF($B10="N/A","N/A",IF(E10&gt;15,"No",IF(E10&lt;-15,"No","Yes")))</f>
        <v>N/A</v>
      </c>
      <c r="G10" s="88">
        <v>1537.1736821</v>
      </c>
      <c r="H10" s="9" t="str">
        <f>IF($B10="N/A","N/A",IF(G10&gt;15,"No",IF(G10&lt;-15,"No","Yes")))</f>
        <v>N/A</v>
      </c>
      <c r="I10" s="10">
        <v>14.21</v>
      </c>
      <c r="J10" s="10">
        <v>7.9770000000000003</v>
      </c>
      <c r="K10" s="9" t="str">
        <f t="shared" si="0"/>
        <v>Yes</v>
      </c>
    </row>
    <row r="11" spans="1:11" x14ac:dyDescent="0.2">
      <c r="A11" s="102" t="s">
        <v>313</v>
      </c>
      <c r="B11" s="34" t="s">
        <v>223</v>
      </c>
      <c r="C11" s="9">
        <v>1.3764391531</v>
      </c>
      <c r="D11" s="9" t="str">
        <f>IF($B11="N/A","N/A",IF(C11&gt;10,"No",IF(C11&lt;=0,"No","Yes")))</f>
        <v>Yes</v>
      </c>
      <c r="E11" s="9">
        <v>2.2186021254999999</v>
      </c>
      <c r="F11" s="9" t="str">
        <f>IF($B11="N/A","N/A",IF(E11&gt;10,"No",IF(E11&lt;=0,"No","Yes")))</f>
        <v>Yes</v>
      </c>
      <c r="G11" s="9">
        <v>2.1946123838</v>
      </c>
      <c r="H11" s="9" t="str">
        <f>IF($B11="N/A","N/A",IF(G11&gt;10,"No",IF(G11&lt;=0,"No","Yes")))</f>
        <v>Yes</v>
      </c>
      <c r="I11" s="10">
        <v>61.18</v>
      </c>
      <c r="J11" s="10">
        <v>-1.08</v>
      </c>
      <c r="K11" s="9" t="str">
        <f t="shared" si="0"/>
        <v>Yes</v>
      </c>
    </row>
    <row r="12" spans="1:11" x14ac:dyDescent="0.2">
      <c r="A12" s="102" t="s">
        <v>820</v>
      </c>
      <c r="B12" s="34" t="s">
        <v>217</v>
      </c>
      <c r="C12" s="88">
        <v>1933.6645888999999</v>
      </c>
      <c r="D12" s="9" t="str">
        <f>IF($B12="N/A","N/A",IF(C12&gt;15,"No",IF(C12&lt;-15,"No","Yes")))</f>
        <v>N/A</v>
      </c>
      <c r="E12" s="88">
        <v>1827.1790209999999</v>
      </c>
      <c r="F12" s="9" t="str">
        <f>IF($B12="N/A","N/A",IF(E12&gt;15,"No",IF(E12&lt;-15,"No","Yes")))</f>
        <v>N/A</v>
      </c>
      <c r="G12" s="88">
        <v>1672.6870260999999</v>
      </c>
      <c r="H12" s="9" t="str">
        <f>IF($B12="N/A","N/A",IF(G12&gt;15,"No",IF(G12&lt;-15,"No","Yes")))</f>
        <v>N/A</v>
      </c>
      <c r="I12" s="10">
        <v>-5.51</v>
      </c>
      <c r="J12" s="10">
        <v>-8.4600000000000009</v>
      </c>
      <c r="K12" s="9" t="str">
        <f t="shared" si="0"/>
        <v>Yes</v>
      </c>
    </row>
    <row r="13" spans="1:11" x14ac:dyDescent="0.2">
      <c r="A13" s="102" t="s">
        <v>314</v>
      </c>
      <c r="B13" s="34" t="s">
        <v>218</v>
      </c>
      <c r="C13" s="8">
        <v>99.849241304000003</v>
      </c>
      <c r="D13" s="9" t="str">
        <f>IF($B13="N/A","N/A",IF(C13&gt;100,"No",IF(C13&lt;95,"No","Yes")))</f>
        <v>Yes</v>
      </c>
      <c r="E13" s="8">
        <v>99.986036769999998</v>
      </c>
      <c r="F13" s="9" t="str">
        <f>IF($B13="N/A","N/A",IF(E13&gt;100,"No",IF(E13&lt;95,"No","Yes")))</f>
        <v>Yes</v>
      </c>
      <c r="G13" s="8">
        <v>99.978737959</v>
      </c>
      <c r="H13" s="9" t="str">
        <f>IF($B13="N/A","N/A",IF(G13&gt;100,"No",IF(G13&lt;95,"No","Yes")))</f>
        <v>Yes</v>
      </c>
      <c r="I13" s="10">
        <v>0.13700000000000001</v>
      </c>
      <c r="J13" s="10">
        <v>-7.0000000000000001E-3</v>
      </c>
      <c r="K13" s="9" t="str">
        <f t="shared" si="0"/>
        <v>Yes</v>
      </c>
    </row>
    <row r="14" spans="1:11" x14ac:dyDescent="0.2">
      <c r="A14" s="102" t="s">
        <v>821</v>
      </c>
      <c r="B14" s="34" t="s">
        <v>224</v>
      </c>
      <c r="C14" s="8">
        <v>1.1550494490000001</v>
      </c>
      <c r="D14" s="9" t="str">
        <f>IF($B14="N/A","N/A",IF(C14&gt;1,"Yes","No"))</f>
        <v>Yes</v>
      </c>
      <c r="E14" s="8">
        <v>1.1890419886000001</v>
      </c>
      <c r="F14" s="9" t="str">
        <f>IF($B14="N/A","N/A",IF(E14&gt;1,"Yes","No"))</f>
        <v>Yes</v>
      </c>
      <c r="G14" s="8">
        <v>1.2022635020000001</v>
      </c>
      <c r="H14" s="9" t="str">
        <f>IF($B14="N/A","N/A",IF(G14&gt;1,"Yes","No"))</f>
        <v>Yes</v>
      </c>
      <c r="I14" s="10">
        <v>2.9430000000000001</v>
      </c>
      <c r="J14" s="10">
        <v>1.1120000000000001</v>
      </c>
      <c r="K14" s="9" t="str">
        <f t="shared" si="0"/>
        <v>Yes</v>
      </c>
    </row>
    <row r="15" spans="1:11" x14ac:dyDescent="0.2">
      <c r="A15" s="102" t="s">
        <v>315</v>
      </c>
      <c r="B15" s="34" t="s">
        <v>218</v>
      </c>
      <c r="C15" s="8">
        <v>99.859046746999994</v>
      </c>
      <c r="D15" s="9" t="str">
        <f>IF($B15="N/A","N/A",IF(C15&gt;100,"No",IF(C15&lt;95,"No","Yes")))</f>
        <v>Yes</v>
      </c>
      <c r="E15" s="8">
        <v>99.924753703999997</v>
      </c>
      <c r="F15" s="9" t="str">
        <f>IF($B15="N/A","N/A",IF(E15&gt;100,"No",IF(E15&lt;95,"No","Yes")))</f>
        <v>Yes</v>
      </c>
      <c r="G15" s="8">
        <v>99.940836059999995</v>
      </c>
      <c r="H15" s="9" t="str">
        <f>IF($B15="N/A","N/A",IF(G15&gt;100,"No",IF(G15&lt;95,"No","Yes")))</f>
        <v>Yes</v>
      </c>
      <c r="I15" s="10">
        <v>6.5799999999999997E-2</v>
      </c>
      <c r="J15" s="10">
        <v>1.61E-2</v>
      </c>
      <c r="K15" s="9" t="str">
        <f t="shared" si="0"/>
        <v>Yes</v>
      </c>
    </row>
    <row r="16" spans="1:11" x14ac:dyDescent="0.2">
      <c r="A16" s="102" t="s">
        <v>822</v>
      </c>
      <c r="B16" s="34" t="s">
        <v>225</v>
      </c>
      <c r="C16" s="8">
        <v>9.3947515926000005</v>
      </c>
      <c r="D16" s="9" t="str">
        <f>IF($B16="N/A","N/A",IF(C16&gt;3,"Yes","No"))</f>
        <v>Yes</v>
      </c>
      <c r="E16" s="8">
        <v>10.436423341999999</v>
      </c>
      <c r="F16" s="9" t="str">
        <f>IF($B16="N/A","N/A",IF(E16&gt;3,"Yes","No"))</f>
        <v>Yes</v>
      </c>
      <c r="G16" s="8">
        <v>11.134270649999999</v>
      </c>
      <c r="H16" s="9" t="str">
        <f>IF($B16="N/A","N/A",IF(G16&gt;3,"Yes","No"))</f>
        <v>Yes</v>
      </c>
      <c r="I16" s="10">
        <v>11.09</v>
      </c>
      <c r="J16" s="10">
        <v>6.6870000000000003</v>
      </c>
      <c r="K16" s="9" t="str">
        <f t="shared" si="0"/>
        <v>Yes</v>
      </c>
    </row>
    <row r="17" spans="1:11" x14ac:dyDescent="0.2">
      <c r="A17" s="102" t="s">
        <v>823</v>
      </c>
      <c r="B17" s="34" t="s">
        <v>226</v>
      </c>
      <c r="C17" s="8">
        <v>4.2503258494000002</v>
      </c>
      <c r="D17" s="9" t="str">
        <f>IF($B17="N/A","N/A",IF(C17&gt;=8,"No",IF(C17&lt;2,"No","Yes")))</f>
        <v>Yes</v>
      </c>
      <c r="E17" s="8">
        <v>4.9486403662000003</v>
      </c>
      <c r="F17" s="9" t="str">
        <f>IF($B17="N/A","N/A",IF(E17&gt;=8,"No",IF(E17&lt;2,"No","Yes")))</f>
        <v>Yes</v>
      </c>
      <c r="G17" s="8">
        <v>5.2118959795000004</v>
      </c>
      <c r="H17" s="9" t="str">
        <f>IF($B17="N/A","N/A",IF(G17&gt;=8,"No",IF(G17&lt;2,"No","Yes")))</f>
        <v>Yes</v>
      </c>
      <c r="I17" s="10">
        <v>16.43</v>
      </c>
      <c r="J17" s="10">
        <v>5.32</v>
      </c>
      <c r="K17" s="9" t="str">
        <f t="shared" si="0"/>
        <v>Yes</v>
      </c>
    </row>
    <row r="18" spans="1:11" x14ac:dyDescent="0.2">
      <c r="A18" s="102" t="s">
        <v>824</v>
      </c>
      <c r="B18" s="34" t="s">
        <v>226</v>
      </c>
      <c r="C18" s="8">
        <v>4.5157130229</v>
      </c>
      <c r="D18" s="9" t="str">
        <f>IF($B18="N/A","N/A",IF(C18&gt;=8,"No",IF(C18&lt;2,"No","Yes")))</f>
        <v>Yes</v>
      </c>
      <c r="E18" s="8">
        <v>4.9406109921999999</v>
      </c>
      <c r="F18" s="9" t="str">
        <f>IF($B18="N/A","N/A",IF(E18&gt;=8,"No",IF(E18&lt;2,"No","Yes")))</f>
        <v>Yes</v>
      </c>
      <c r="G18" s="8">
        <v>5.1962619415000004</v>
      </c>
      <c r="H18" s="9" t="str">
        <f>IF($B18="N/A","N/A",IF(G18&gt;=8,"No",IF(G18&lt;2,"No","Yes")))</f>
        <v>Yes</v>
      </c>
      <c r="I18" s="10">
        <v>9.4090000000000007</v>
      </c>
      <c r="J18" s="10">
        <v>5.1740000000000004</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99.998151127</v>
      </c>
      <c r="H19" s="9" t="str">
        <f>IF($B19="N/A","N/A",IF(G19&gt;100,"No",IF(G19&lt;98,"No","Yes")))</f>
        <v>Yes</v>
      </c>
      <c r="I19" s="10">
        <v>0</v>
      </c>
      <c r="J19" s="10">
        <v>-2E-3</v>
      </c>
      <c r="K19" s="9" t="str">
        <f t="shared" si="0"/>
        <v>Yes</v>
      </c>
    </row>
    <row r="20" spans="1:11" x14ac:dyDescent="0.2">
      <c r="A20" s="102" t="s">
        <v>31</v>
      </c>
      <c r="B20" s="59" t="s">
        <v>218</v>
      </c>
      <c r="C20" s="8">
        <v>99.998365758999995</v>
      </c>
      <c r="D20" s="9" t="str">
        <f>IF($B20="N/A","N/A",IF(C20&gt;100,"No",IF(C20&lt;95,"No","Yes")))</f>
        <v>Yes</v>
      </c>
      <c r="E20" s="8">
        <v>100</v>
      </c>
      <c r="F20" s="9" t="str">
        <f>IF($B20="N/A","N/A",IF(E20&gt;100,"No",IF(E20&lt;95,"No","Yes")))</f>
        <v>Yes</v>
      </c>
      <c r="G20" s="8">
        <v>99.993528944000005</v>
      </c>
      <c r="H20" s="9" t="str">
        <f>IF($B20="N/A","N/A",IF(G20&gt;100,"No",IF(G20&lt;95,"No","Yes")))</f>
        <v>Yes</v>
      </c>
      <c r="I20" s="10">
        <v>1.6000000000000001E-3</v>
      </c>
      <c r="J20" s="10">
        <v>-6.0000000000000001E-3</v>
      </c>
      <c r="K20" s="9" t="str">
        <f t="shared" si="0"/>
        <v>Yes</v>
      </c>
    </row>
    <row r="21" spans="1:11" x14ac:dyDescent="0.2">
      <c r="A21" s="102" t="s">
        <v>317</v>
      </c>
      <c r="B21" s="34" t="s">
        <v>218</v>
      </c>
      <c r="C21" s="8">
        <v>99.845972822999997</v>
      </c>
      <c r="D21" s="9" t="str">
        <f>IF($B21="N/A","N/A",IF(C21&gt;100,"No",IF(C21&lt;95,"No","Yes")))</f>
        <v>Yes</v>
      </c>
      <c r="E21" s="8">
        <v>99.718408191999998</v>
      </c>
      <c r="F21" s="9" t="str">
        <f>IF($B21="N/A","N/A",IF(E21&gt;100,"No",IF(E21&lt;95,"No","Yes")))</f>
        <v>Yes</v>
      </c>
      <c r="G21" s="8">
        <v>100</v>
      </c>
      <c r="H21" s="9" t="str">
        <f>IF($B21="N/A","N/A",IF(G21&gt;100,"No",IF(G21&lt;95,"No","Yes")))</f>
        <v>Yes</v>
      </c>
      <c r="I21" s="10">
        <v>-0.128</v>
      </c>
      <c r="J21" s="10">
        <v>0.28239999999999998</v>
      </c>
      <c r="K21" s="9" t="str">
        <f t="shared" si="0"/>
        <v>Yes</v>
      </c>
    </row>
    <row r="22" spans="1:11" x14ac:dyDescent="0.2">
      <c r="A22" s="102" t="s">
        <v>1719</v>
      </c>
      <c r="B22" s="34" t="s">
        <v>228</v>
      </c>
      <c r="C22" s="8">
        <v>0</v>
      </c>
      <c r="D22" s="9" t="str">
        <f>IF($B22="N/A","N/A",IF(C22&gt;5,"No",IF(C22&lt;=0,"No","Yes")))</f>
        <v>No</v>
      </c>
      <c r="E22" s="8">
        <v>0</v>
      </c>
      <c r="F22" s="9" t="str">
        <f>IF($B22="N/A","N/A",IF(E22&gt;5,"No",IF(E22&lt;=0,"No","Yes")))</f>
        <v>No</v>
      </c>
      <c r="G22" s="8">
        <v>0</v>
      </c>
      <c r="H22" s="9" t="str">
        <f>IF($B22="N/A","N/A",IF(G22&gt;5,"No",IF(G22&lt;=0,"No","Yes")))</f>
        <v>No</v>
      </c>
      <c r="I22" s="10" t="s">
        <v>1743</v>
      </c>
      <c r="J22" s="10" t="s">
        <v>1743</v>
      </c>
      <c r="K22" s="9" t="str">
        <f t="shared" si="0"/>
        <v>N/A</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4.0987980159999999</v>
      </c>
      <c r="D24" s="9" t="str">
        <f>IF($B24="N/A","N/A",IF(C24&gt;=2,"Yes","No"))</f>
        <v>Yes</v>
      </c>
      <c r="E24" s="8">
        <v>5.2006361026999999</v>
      </c>
      <c r="F24" s="9" t="str">
        <f>IF($B24="N/A","N/A",IF(E24&gt;=2,"Yes","No"))</f>
        <v>Yes</v>
      </c>
      <c r="G24" s="8">
        <v>6.2599238263999997</v>
      </c>
      <c r="H24" s="9" t="str">
        <f>IF($B24="N/A","N/A",IF(G24&gt;=2,"Yes","No"))</f>
        <v>Yes</v>
      </c>
      <c r="I24" s="10">
        <v>26.88</v>
      </c>
      <c r="J24" s="10">
        <v>20.37</v>
      </c>
      <c r="K24" s="9" t="str">
        <f t="shared" si="0"/>
        <v>Yes</v>
      </c>
    </row>
    <row r="25" spans="1:11" x14ac:dyDescent="0.2">
      <c r="A25" s="102" t="s">
        <v>826</v>
      </c>
      <c r="B25" s="34" t="s">
        <v>230</v>
      </c>
      <c r="C25" s="8">
        <v>5.1560291221999996</v>
      </c>
      <c r="D25" s="9" t="str">
        <f>IF($B25="N/A","N/A",IF(C25&gt;30,"No",IF(C25&lt;5,"No","Yes")))</f>
        <v>Yes</v>
      </c>
      <c r="E25" s="8">
        <v>5.6923434955000003</v>
      </c>
      <c r="F25" s="9" t="str">
        <f>IF($B25="N/A","N/A",IF(E25&gt;30,"No",IF(E25&lt;5,"No","Yes")))</f>
        <v>Yes</v>
      </c>
      <c r="G25" s="8">
        <v>5.7601641799000003</v>
      </c>
      <c r="H25" s="9" t="str">
        <f>IF($B25="N/A","N/A",IF(G25&gt;30,"No",IF(G25&lt;5,"No","Yes")))</f>
        <v>Yes</v>
      </c>
      <c r="I25" s="10">
        <v>10.4</v>
      </c>
      <c r="J25" s="10">
        <v>1.1910000000000001</v>
      </c>
      <c r="K25" s="9" t="str">
        <f t="shared" si="0"/>
        <v>Yes</v>
      </c>
    </row>
    <row r="26" spans="1:11" x14ac:dyDescent="0.2">
      <c r="A26" s="102" t="s">
        <v>827</v>
      </c>
      <c r="B26" s="34" t="s">
        <v>231</v>
      </c>
      <c r="C26" s="8">
        <v>12.838185665999999</v>
      </c>
      <c r="D26" s="9" t="str">
        <f>IF($B26="N/A","N/A",IF(C26&gt;75,"No",IF(C26&lt;15,"No","Yes")))</f>
        <v>No</v>
      </c>
      <c r="E26" s="8">
        <v>18.308897681000001</v>
      </c>
      <c r="F26" s="9" t="str">
        <f>IF($B26="N/A","N/A",IF(E26&gt;75,"No",IF(E26&lt;15,"No","Yes")))</f>
        <v>Yes</v>
      </c>
      <c r="G26" s="8">
        <v>55.433838076000001</v>
      </c>
      <c r="H26" s="9" t="str">
        <f>IF($B26="N/A","N/A",IF(G26&gt;75,"No",IF(G26&lt;15,"No","Yes")))</f>
        <v>Yes</v>
      </c>
      <c r="I26" s="10">
        <v>42.61</v>
      </c>
      <c r="J26" s="10">
        <v>202.8</v>
      </c>
      <c r="K26" s="9" t="str">
        <f t="shared" si="0"/>
        <v>No</v>
      </c>
    </row>
    <row r="27" spans="1:11" x14ac:dyDescent="0.2">
      <c r="A27" s="102" t="s">
        <v>828</v>
      </c>
      <c r="B27" s="34" t="s">
        <v>232</v>
      </c>
      <c r="C27" s="8">
        <v>82.005785212000006</v>
      </c>
      <c r="D27" s="9" t="str">
        <f>IF($B27="N/A","N/A",IF(C27&gt;70,"No",IF(C27&lt;25,"No","Yes")))</f>
        <v>No</v>
      </c>
      <c r="E27" s="8">
        <v>75.998758824000006</v>
      </c>
      <c r="F27" s="9" t="str">
        <f>IF($B27="N/A","N/A",IF(E27&gt;70,"No",IF(E27&lt;25,"No","Yes")))</f>
        <v>No</v>
      </c>
      <c r="G27" s="8">
        <v>38.805997744000003</v>
      </c>
      <c r="H27" s="9" t="str">
        <f>IF($B27="N/A","N/A",IF(G27&gt;70,"No",IF(G27&lt;25,"No","Yes")))</f>
        <v>Yes</v>
      </c>
      <c r="I27" s="10">
        <v>-7.33</v>
      </c>
      <c r="J27" s="10">
        <v>-48.9</v>
      </c>
      <c r="K27" s="9" t="str">
        <f t="shared" si="0"/>
        <v>No</v>
      </c>
    </row>
    <row r="28" spans="1:11" x14ac:dyDescent="0.2">
      <c r="A28" s="102" t="s">
        <v>322</v>
      </c>
      <c r="B28" s="34" t="s">
        <v>233</v>
      </c>
      <c r="C28" s="8">
        <v>45.083795686999999</v>
      </c>
      <c r="D28" s="9" t="str">
        <f>IF($B28="N/A","N/A",IF(C28&gt;70,"No",IF(C28&lt;35,"No","Yes")))</f>
        <v>Yes</v>
      </c>
      <c r="E28" s="8">
        <v>56.407571173999997</v>
      </c>
      <c r="F28" s="9" t="str">
        <f>IF($B28="N/A","N/A",IF(E28&gt;70,"No",IF(E28&lt;35,"No","Yes")))</f>
        <v>Yes</v>
      </c>
      <c r="G28" s="8">
        <v>54.686893339000001</v>
      </c>
      <c r="H28" s="9" t="str">
        <f>IF($B28="N/A","N/A",IF(G28&gt;70,"No",IF(G28&lt;35,"No","Yes")))</f>
        <v>Yes</v>
      </c>
      <c r="I28" s="10">
        <v>25.12</v>
      </c>
      <c r="J28" s="10">
        <v>-3.05</v>
      </c>
      <c r="K28" s="9" t="str">
        <f t="shared" si="0"/>
        <v>Yes</v>
      </c>
    </row>
    <row r="29" spans="1:11" x14ac:dyDescent="0.2">
      <c r="A29" s="102" t="s">
        <v>829</v>
      </c>
      <c r="B29" s="34" t="s">
        <v>224</v>
      </c>
      <c r="C29" s="8">
        <v>2.0334215390999999</v>
      </c>
      <c r="D29" s="9" t="str">
        <f>IF($B29="N/A","N/A",IF(C29&gt;1,"Yes","No"))</f>
        <v>Yes</v>
      </c>
      <c r="E29" s="8">
        <v>2.1652203809000001</v>
      </c>
      <c r="F29" s="9" t="str">
        <f>IF($B29="N/A","N/A",IF(E29&gt;1,"Yes","No"))</f>
        <v>Yes</v>
      </c>
      <c r="G29" s="8">
        <v>2.1300099735</v>
      </c>
      <c r="H29" s="9" t="str">
        <f>IF($B29="N/A","N/A",IF(G29&gt;1,"Yes","No"))</f>
        <v>Yes</v>
      </c>
      <c r="I29" s="10">
        <v>6.4820000000000002</v>
      </c>
      <c r="J29" s="10">
        <v>-1.63</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84.690252654999995</v>
      </c>
      <c r="D31" s="9" t="str">
        <f>IF($B31="N/A","N/A",IF(C31&gt;15,"No",IF(C31&lt;-15,"No","Yes")))</f>
        <v>N/A</v>
      </c>
      <c r="E31" s="8">
        <v>99.503541222999999</v>
      </c>
      <c r="F31" s="9" t="str">
        <f>IF($B31="N/A","N/A",IF(E31&gt;15,"No",IF(E31&lt;-15,"No","Yes")))</f>
        <v>N/A</v>
      </c>
      <c r="G31" s="8">
        <v>99.978024579000007</v>
      </c>
      <c r="H31" s="9" t="str">
        <f>IF($B31="N/A","N/A",IF(G31&gt;15,"No",IF(G31&lt;-15,"No","Yes")))</f>
        <v>N/A</v>
      </c>
      <c r="I31" s="10">
        <v>17.489999999999998</v>
      </c>
      <c r="J31" s="10">
        <v>0.47689999999999999</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99.995719819000001</v>
      </c>
      <c r="D33" s="9" t="str">
        <f>IF($B33="N/A","N/A",IF(C33&gt;15,"No",IF(C33&lt;-15,"No","Yes")))</f>
        <v>N/A</v>
      </c>
      <c r="E33" s="8">
        <v>100</v>
      </c>
      <c r="F33" s="9" t="str">
        <f>IF($B33="N/A","N/A",IF(E33&gt;15,"No",IF(E33&lt;-15,"No","Yes")))</f>
        <v>N/A</v>
      </c>
      <c r="G33" s="8">
        <v>100</v>
      </c>
      <c r="H33" s="9" t="str">
        <f>IF($B33="N/A","N/A",IF(G33&gt;15,"No",IF(G33&lt;-15,"No","Yes")))</f>
        <v>N/A</v>
      </c>
      <c r="I33" s="10">
        <v>4.3E-3</v>
      </c>
      <c r="J33" s="10">
        <v>0</v>
      </c>
      <c r="K33" s="9" t="str">
        <f t="shared" si="0"/>
        <v>Yes</v>
      </c>
    </row>
    <row r="34" spans="1:11" x14ac:dyDescent="0.2">
      <c r="A34" s="102" t="s">
        <v>326</v>
      </c>
      <c r="B34" s="34" t="s">
        <v>234</v>
      </c>
      <c r="C34" s="8">
        <v>99.760583750999999</v>
      </c>
      <c r="D34" s="9" t="str">
        <f>IF($B34="N/A","N/A",IF(C34&gt;=90,"Yes","No"))</f>
        <v>Yes</v>
      </c>
      <c r="E34" s="8">
        <v>99.689705996000001</v>
      </c>
      <c r="F34" s="9" t="str">
        <f>IF($B34="N/A","N/A",IF(E34&gt;=90,"Yes","No"))</f>
        <v>Yes</v>
      </c>
      <c r="G34" s="8">
        <v>0</v>
      </c>
      <c r="H34" s="9" t="str">
        <f>IF($B34="N/A","N/A",IF(G34&gt;=90,"Yes","No"))</f>
        <v>No</v>
      </c>
      <c r="I34" s="10">
        <v>-7.0999999999999994E-2</v>
      </c>
      <c r="J34" s="10">
        <v>-100</v>
      </c>
      <c r="K34" s="9" t="str">
        <f t="shared" si="0"/>
        <v>No</v>
      </c>
    </row>
    <row r="35" spans="1:11" x14ac:dyDescent="0.2">
      <c r="A35" s="102" t="s">
        <v>327</v>
      </c>
      <c r="B35" s="34" t="s">
        <v>217</v>
      </c>
      <c r="C35" s="8">
        <v>29.929073958</v>
      </c>
      <c r="D35" s="9" t="str">
        <f>IF($B35="N/A","N/A",IF(C35&gt;15,"No",IF(C35&lt;-15,"No","Yes")))</f>
        <v>N/A</v>
      </c>
      <c r="E35" s="8">
        <v>21.554572958000001</v>
      </c>
      <c r="F35" s="9" t="str">
        <f>IF($B35="N/A","N/A",IF(E35&gt;15,"No",IF(E35&lt;-15,"No","Yes")))</f>
        <v>N/A</v>
      </c>
      <c r="G35" s="8">
        <v>16.646329062</v>
      </c>
      <c r="H35" s="9" t="str">
        <f>IF($B35="N/A","N/A",IF(G35&gt;15,"No",IF(G35&lt;-15,"No","Yes")))</f>
        <v>N/A</v>
      </c>
      <c r="I35" s="10">
        <v>-28</v>
      </c>
      <c r="J35" s="10">
        <v>-22.8</v>
      </c>
      <c r="K35" s="9" t="str">
        <f t="shared" si="0"/>
        <v>Yes</v>
      </c>
    </row>
    <row r="36" spans="1:11" ht="25.5" x14ac:dyDescent="0.2">
      <c r="A36" s="102" t="s">
        <v>368</v>
      </c>
      <c r="B36" s="34" t="s">
        <v>217</v>
      </c>
      <c r="C36" s="8">
        <v>32.870298493999996</v>
      </c>
      <c r="D36" s="9" t="str">
        <f>IF($B36="N/A","N/A",IF(C36&gt;15,"No",IF(C36&lt;-15,"No","Yes")))</f>
        <v>N/A</v>
      </c>
      <c r="E36" s="8">
        <v>23.521836941</v>
      </c>
      <c r="F36" s="9" t="str">
        <f>IF($B36="N/A","N/A",IF(E36&gt;15,"No",IF(E36&lt;-15,"No","Yes")))</f>
        <v>N/A</v>
      </c>
      <c r="G36" s="8">
        <v>19.043393051999999</v>
      </c>
      <c r="H36" s="9" t="str">
        <f>IF($B36="N/A","N/A",IF(G36&gt;15,"No",IF(G36&lt;-15,"No","Yes")))</f>
        <v>N/A</v>
      </c>
      <c r="I36" s="10">
        <v>-28.4</v>
      </c>
      <c r="J36" s="10">
        <v>-19</v>
      </c>
      <c r="K36" s="9" t="str">
        <f t="shared" si="0"/>
        <v>Yes</v>
      </c>
    </row>
    <row r="37" spans="1:11" x14ac:dyDescent="0.2">
      <c r="A37" s="102" t="s">
        <v>373</v>
      </c>
      <c r="B37" s="34" t="s">
        <v>235</v>
      </c>
      <c r="C37" s="8">
        <v>93.303699104000003</v>
      </c>
      <c r="D37" s="9" t="str">
        <f>IF($B37="N/A","N/A",IF(C37&gt;90,"No",IF(C37&lt;75,"No","Yes")))</f>
        <v>No</v>
      </c>
      <c r="E37" s="8">
        <v>89.239003956000005</v>
      </c>
      <c r="F37" s="9" t="str">
        <f>IF($B37="N/A","N/A",IF(E37&gt;90,"No",IF(E37&lt;75,"No","Yes")))</f>
        <v>Yes</v>
      </c>
      <c r="G37" s="8">
        <v>86.661304935000004</v>
      </c>
      <c r="H37" s="9" t="str">
        <f>IF($B37="N/A","N/A",IF(G37&gt;90,"No",IF(G37&lt;75,"No","Yes")))</f>
        <v>Yes</v>
      </c>
      <c r="I37" s="10">
        <v>-4.3600000000000003</v>
      </c>
      <c r="J37" s="10">
        <v>-2.89</v>
      </c>
      <c r="K37" s="9" t="str">
        <f>IF(J37="Div by 0", "N/A", IF(J37="N/A","N/A", IF(J37&gt;30, "No", IF(J37&lt;-30, "No", "Yes"))))</f>
        <v>Yes</v>
      </c>
    </row>
    <row r="38" spans="1:11" x14ac:dyDescent="0.2">
      <c r="A38" s="102" t="s">
        <v>374</v>
      </c>
      <c r="B38" s="34" t="s">
        <v>236</v>
      </c>
      <c r="C38" s="8">
        <v>5.482877244</v>
      </c>
      <c r="D38" s="9" t="str">
        <f>IF($B38="N/A","N/A",IF(C38&gt;10,"No",IF(C38&lt;1,"No","Yes")))</f>
        <v>Yes</v>
      </c>
      <c r="E38" s="8">
        <v>8.8162283763999998</v>
      </c>
      <c r="F38" s="9" t="str">
        <f>IF($B38="N/A","N/A",IF(E38&gt;10,"No",IF(E38&lt;1,"No","Yes")))</f>
        <v>Yes</v>
      </c>
      <c r="G38" s="8">
        <v>10.963817553</v>
      </c>
      <c r="H38" s="9" t="str">
        <f>IF($B38="N/A","N/A",IF(G38&gt;10,"No",IF(G38&lt;1,"No","Yes")))</f>
        <v>No</v>
      </c>
      <c r="I38" s="10">
        <v>60.8</v>
      </c>
      <c r="J38" s="10">
        <v>24.36</v>
      </c>
      <c r="K38" s="9" t="str">
        <f>IF(J38="Div by 0", "N/A", IF(J38="N/A","N/A", IF(J38&gt;30, "No", IF(J38&lt;-30, "No", "Yes"))))</f>
        <v>Yes</v>
      </c>
    </row>
    <row r="39" spans="1:11" x14ac:dyDescent="0.2">
      <c r="A39" s="102" t="s">
        <v>375</v>
      </c>
      <c r="B39" s="34" t="s">
        <v>237</v>
      </c>
      <c r="C39" s="8">
        <v>1.9202327200000001E-2</v>
      </c>
      <c r="D39" s="9" t="str">
        <f>IF($B39="N/A","N/A",IF(C39&gt;2,"No",IF(C39&lt;=0,"No","Yes")))</f>
        <v>Yes</v>
      </c>
      <c r="E39" s="8">
        <v>7.7573501000000001E-3</v>
      </c>
      <c r="F39" s="9" t="str">
        <f>IF($B39="N/A","N/A",IF(E39&gt;2,"No",IF(E39&lt;=0,"No","Yes")))</f>
        <v>Yes</v>
      </c>
      <c r="G39" s="8">
        <v>5.5466192999999997E-3</v>
      </c>
      <c r="H39" s="9" t="str">
        <f>IF($B39="N/A","N/A",IF(G39&gt;2,"No",IF(G39&lt;=0,"No","Yes")))</f>
        <v>Yes</v>
      </c>
      <c r="I39" s="10">
        <v>-59.6</v>
      </c>
      <c r="J39" s="10">
        <v>-28.5</v>
      </c>
      <c r="K39" s="9" t="str">
        <f>IF(J39="Div by 0", "N/A", IF(J39="N/A","N/A", IF(J39&gt;30, "No", IF(J39&lt;-30, "No", "Yes"))))</f>
        <v>Yes</v>
      </c>
    </row>
    <row r="40" spans="1:11" x14ac:dyDescent="0.2">
      <c r="A40" s="102" t="s">
        <v>376</v>
      </c>
      <c r="B40" s="34" t="s">
        <v>238</v>
      </c>
      <c r="C40" s="8">
        <v>0.79546661649999995</v>
      </c>
      <c r="D40" s="9" t="str">
        <f>IF($B40="N/A","N/A",IF(C40&gt;3,"No",IF(C40&lt;=0,"No","Yes")))</f>
        <v>Yes</v>
      </c>
      <c r="E40" s="8">
        <v>1.3001318749999999</v>
      </c>
      <c r="F40" s="9" t="str">
        <f>IF($B40="N/A","N/A",IF(E40&gt;3,"No",IF(E40&lt;=0,"No","Yes")))</f>
        <v>Yes</v>
      </c>
      <c r="G40" s="8">
        <v>1.4615341949</v>
      </c>
      <c r="H40" s="9" t="str">
        <f>IF($B40="N/A","N/A",IF(G40&gt;3,"No",IF(G40&lt;=0,"No","Yes")))</f>
        <v>Yes</v>
      </c>
      <c r="I40" s="10">
        <v>63.44</v>
      </c>
      <c r="J40" s="10">
        <v>12.41</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40671</v>
      </c>
      <c r="D6" s="9" t="str">
        <f>IF($B6="N/A","N/A",IF(C6&gt;15,"No",IF(C6&lt;-15,"No","Yes")))</f>
        <v>N/A</v>
      </c>
      <c r="E6" s="35">
        <v>35860</v>
      </c>
      <c r="F6" s="9" t="str">
        <f>IF($B6="N/A","N/A",IF(E6&gt;15,"No",IF(E6&lt;-15,"No","Yes")))</f>
        <v>N/A</v>
      </c>
      <c r="G6" s="35">
        <v>33211</v>
      </c>
      <c r="H6" s="9" t="str">
        <f>IF($B6="N/A","N/A",IF(G6&gt;15,"No",IF(G6&lt;-15,"No","Yes")))</f>
        <v>N/A</v>
      </c>
      <c r="I6" s="10">
        <v>-11.8</v>
      </c>
      <c r="J6" s="10">
        <v>-7.39</v>
      </c>
      <c r="K6" s="9" t="str">
        <f t="shared" ref="K6:K31" si="0">IF(J6="Div by 0", "N/A", IF(J6="N/A","N/A", IF(J6&gt;30, "No", IF(J6&lt;-30, "No", "Yes"))))</f>
        <v>Yes</v>
      </c>
    </row>
    <row r="7" spans="1:11" x14ac:dyDescent="0.2">
      <c r="A7" s="102" t="s">
        <v>311</v>
      </c>
      <c r="B7" s="34" t="s">
        <v>217</v>
      </c>
      <c r="C7" s="8">
        <v>100</v>
      </c>
      <c r="D7" s="9" t="str">
        <f>IF($B7="N/A","N/A",IF(C7&gt;15,"No",IF(C7&lt;-15,"No","Yes")))</f>
        <v>N/A</v>
      </c>
      <c r="E7" s="8">
        <v>99.994422755000002</v>
      </c>
      <c r="F7" s="9" t="str">
        <f>IF($B7="N/A","N/A",IF(E7&gt;15,"No",IF(E7&lt;-15,"No","Yes")))</f>
        <v>N/A</v>
      </c>
      <c r="G7" s="8">
        <v>100</v>
      </c>
      <c r="H7" s="9" t="str">
        <f>IF($B7="N/A","N/A",IF(G7&gt;15,"No",IF(G7&lt;-15,"No","Yes")))</f>
        <v>N/A</v>
      </c>
      <c r="I7" s="10">
        <v>-6.0000000000000001E-3</v>
      </c>
      <c r="J7" s="10">
        <v>5.5999999999999999E-3</v>
      </c>
      <c r="K7" s="9" t="str">
        <f t="shared" si="0"/>
        <v>Yes</v>
      </c>
    </row>
    <row r="8" spans="1:11" x14ac:dyDescent="0.2">
      <c r="A8" s="102" t="s">
        <v>312</v>
      </c>
      <c r="B8" s="34" t="s">
        <v>221</v>
      </c>
      <c r="C8" s="8">
        <v>0</v>
      </c>
      <c r="D8" s="9" t="str">
        <f>IF($B8="N/A","N/A",IF(C8=0,"Yes","No"))</f>
        <v>Yes</v>
      </c>
      <c r="E8" s="8">
        <v>5.5772447999999997E-3</v>
      </c>
      <c r="F8" s="9" t="str">
        <f>IF($B8="N/A","N/A",IF(E8=0,"Yes","No"))</f>
        <v>No</v>
      </c>
      <c r="G8" s="8">
        <v>0</v>
      </c>
      <c r="H8" s="9" t="str">
        <f>IF($B8="N/A","N/A",IF(G8=0,"Yes","No"))</f>
        <v>Yes</v>
      </c>
      <c r="I8" s="10" t="s">
        <v>1743</v>
      </c>
      <c r="J8" s="10">
        <v>-100</v>
      </c>
      <c r="K8" s="9" t="str">
        <f t="shared" si="0"/>
        <v>No</v>
      </c>
    </row>
    <row r="9" spans="1:11" x14ac:dyDescent="0.2">
      <c r="A9" s="102" t="s">
        <v>818</v>
      </c>
      <c r="B9" s="34" t="s">
        <v>217</v>
      </c>
      <c r="C9" s="88">
        <v>980.31636792999996</v>
      </c>
      <c r="D9" s="9" t="str">
        <f>IF($B9="N/A","N/A",IF(C9&gt;15,"No",IF(C9&lt;-15,"No","Yes")))</f>
        <v>N/A</v>
      </c>
      <c r="E9" s="88">
        <v>985.28554297999995</v>
      </c>
      <c r="F9" s="9" t="str">
        <f>IF($B9="N/A","N/A",IF(E9&gt;15,"No",IF(E9&lt;-15,"No","Yes")))</f>
        <v>N/A</v>
      </c>
      <c r="G9" s="88">
        <v>1008.9944296</v>
      </c>
      <c r="H9" s="9" t="str">
        <f>IF($B9="N/A","N/A",IF(G9&gt;15,"No",IF(G9&lt;-15,"No","Yes")))</f>
        <v>N/A</v>
      </c>
      <c r="I9" s="10">
        <v>0.50690000000000002</v>
      </c>
      <c r="J9" s="10">
        <v>2.4060000000000001</v>
      </c>
      <c r="K9" s="9" t="str">
        <f t="shared" si="0"/>
        <v>Yes</v>
      </c>
    </row>
    <row r="10" spans="1:11" x14ac:dyDescent="0.2">
      <c r="A10" s="102" t="s">
        <v>313</v>
      </c>
      <c r="B10" s="34" t="s">
        <v>217</v>
      </c>
      <c r="C10" s="8">
        <v>0.32209682569999998</v>
      </c>
      <c r="D10" s="9" t="str">
        <f>IF($B10="N/A","N/A",IF(C10&gt;15,"No",IF(C10&lt;-15,"No","Yes")))</f>
        <v>N/A</v>
      </c>
      <c r="E10" s="8">
        <v>0.30674846630000002</v>
      </c>
      <c r="F10" s="9" t="str">
        <f>IF($B10="N/A","N/A",IF(E10&gt;15,"No",IF(E10&lt;-15,"No","Yes")))</f>
        <v>N/A</v>
      </c>
      <c r="G10" s="8">
        <v>0.27701665110000001</v>
      </c>
      <c r="H10" s="9" t="str">
        <f>IF($B10="N/A","N/A",IF(G10&gt;15,"No",IF(G10&lt;-15,"No","Yes")))</f>
        <v>N/A</v>
      </c>
      <c r="I10" s="10">
        <v>-4.7699999999999996</v>
      </c>
      <c r="J10" s="10">
        <v>-9.69</v>
      </c>
      <c r="K10" s="9" t="str">
        <f t="shared" si="0"/>
        <v>Yes</v>
      </c>
    </row>
    <row r="11" spans="1:11" x14ac:dyDescent="0.2">
      <c r="A11" s="102" t="s">
        <v>820</v>
      </c>
      <c r="B11" s="34" t="s">
        <v>217</v>
      </c>
      <c r="C11" s="88">
        <v>603.38931298</v>
      </c>
      <c r="D11" s="9" t="str">
        <f>IF($B11="N/A","N/A",IF(C11&gt;15,"No",IF(C11&lt;-15,"No","Yes")))</f>
        <v>N/A</v>
      </c>
      <c r="E11" s="88">
        <v>459.96363636000001</v>
      </c>
      <c r="F11" s="9" t="str">
        <f>IF($B11="N/A","N/A",IF(E11&gt;15,"No",IF(E11&lt;-15,"No","Yes")))</f>
        <v>N/A</v>
      </c>
      <c r="G11" s="88">
        <v>493.79347825999997</v>
      </c>
      <c r="H11" s="9" t="str">
        <f>IF($B11="N/A","N/A",IF(G11&gt;15,"No",IF(G11&lt;-15,"No","Yes")))</f>
        <v>N/A</v>
      </c>
      <c r="I11" s="10">
        <v>-23.8</v>
      </c>
      <c r="J11" s="10">
        <v>7.3550000000000004</v>
      </c>
      <c r="K11" s="9" t="str">
        <f t="shared" si="0"/>
        <v>Yes</v>
      </c>
    </row>
    <row r="12" spans="1:11" x14ac:dyDescent="0.2">
      <c r="A12" s="102" t="s">
        <v>314</v>
      </c>
      <c r="B12" s="34" t="s">
        <v>218</v>
      </c>
      <c r="C12" s="8">
        <v>99.990164981999996</v>
      </c>
      <c r="D12" s="9" t="str">
        <f>IF($B12="N/A","N/A",IF(C12&gt;100,"No",IF(C12&lt;95,"No","Yes")))</f>
        <v>Yes</v>
      </c>
      <c r="E12" s="8">
        <v>99.980479642999995</v>
      </c>
      <c r="F12" s="9" t="str">
        <f>IF($B12="N/A","N/A",IF(E12&gt;100,"No",IF(E12&lt;95,"No","Yes")))</f>
        <v>Yes</v>
      </c>
      <c r="G12" s="8">
        <v>99.921712686000006</v>
      </c>
      <c r="H12" s="9" t="str">
        <f>IF($B12="N/A","N/A",IF(G12&gt;100,"No",IF(G12&lt;95,"No","Yes")))</f>
        <v>Yes</v>
      </c>
      <c r="I12" s="10">
        <v>-0.01</v>
      </c>
      <c r="J12" s="10">
        <v>-5.8999999999999997E-2</v>
      </c>
      <c r="K12" s="9" t="str">
        <f t="shared" si="0"/>
        <v>Yes</v>
      </c>
    </row>
    <row r="13" spans="1:11" x14ac:dyDescent="0.2">
      <c r="A13" s="102" t="s">
        <v>821</v>
      </c>
      <c r="B13" s="34" t="s">
        <v>224</v>
      </c>
      <c r="C13" s="8">
        <v>1.1877935426999999</v>
      </c>
      <c r="D13" s="9" t="str">
        <f>IF($B13="N/A","N/A",IF(C13&gt;1,"Yes","No"))</f>
        <v>Yes</v>
      </c>
      <c r="E13" s="8">
        <v>1.1726773212999999</v>
      </c>
      <c r="F13" s="9" t="str">
        <f>IF($B13="N/A","N/A",IF(E13&gt;1,"Yes","No"))</f>
        <v>Yes</v>
      </c>
      <c r="G13" s="8">
        <v>1.1650143137</v>
      </c>
      <c r="H13" s="9" t="str">
        <f>IF($B13="N/A","N/A",IF(G13&gt;1,"Yes","No"))</f>
        <v>Yes</v>
      </c>
      <c r="I13" s="10">
        <v>-1.27</v>
      </c>
      <c r="J13" s="10">
        <v>-0.65300000000000002</v>
      </c>
      <c r="K13" s="9" t="str">
        <f t="shared" si="0"/>
        <v>Yes</v>
      </c>
    </row>
    <row r="14" spans="1:11" x14ac:dyDescent="0.2">
      <c r="A14" s="102" t="s">
        <v>315</v>
      </c>
      <c r="B14" s="34" t="s">
        <v>218</v>
      </c>
      <c r="C14" s="8">
        <v>99.968036193000003</v>
      </c>
      <c r="D14" s="9" t="str">
        <f>IF($B14="N/A","N/A",IF(C14&gt;100,"No",IF(C14&lt;95,"No","Yes")))</f>
        <v>Yes</v>
      </c>
      <c r="E14" s="8">
        <v>99.941438929</v>
      </c>
      <c r="F14" s="9" t="str">
        <f>IF($B14="N/A","N/A",IF(E14&gt;100,"No",IF(E14&lt;95,"No","Yes")))</f>
        <v>Yes</v>
      </c>
      <c r="G14" s="8">
        <v>99.900635331999993</v>
      </c>
      <c r="H14" s="9" t="str">
        <f>IF($B14="N/A","N/A",IF(G14&gt;100,"No",IF(G14&lt;95,"No","Yes")))</f>
        <v>Yes</v>
      </c>
      <c r="I14" s="10">
        <v>-2.7E-2</v>
      </c>
      <c r="J14" s="10">
        <v>-4.1000000000000002E-2</v>
      </c>
      <c r="K14" s="9" t="str">
        <f t="shared" si="0"/>
        <v>Yes</v>
      </c>
    </row>
    <row r="15" spans="1:11" x14ac:dyDescent="0.2">
      <c r="A15" s="102" t="s">
        <v>822</v>
      </c>
      <c r="B15" s="34" t="s">
        <v>225</v>
      </c>
      <c r="C15" s="8">
        <v>13.256308722</v>
      </c>
      <c r="D15" s="9" t="str">
        <f>IF($B15="N/A","N/A",IF(C15&gt;3,"Yes","No"))</f>
        <v>Yes</v>
      </c>
      <c r="E15" s="8">
        <v>13.369346243000001</v>
      </c>
      <c r="F15" s="9" t="str">
        <f>IF($B15="N/A","N/A",IF(E15&gt;3,"Yes","No"))</f>
        <v>Yes</v>
      </c>
      <c r="G15" s="8">
        <v>13.529085539</v>
      </c>
      <c r="H15" s="9" t="str">
        <f>IF($B15="N/A","N/A",IF(G15&gt;3,"Yes","No"))</f>
        <v>Yes</v>
      </c>
      <c r="I15" s="10">
        <v>0.85270000000000001</v>
      </c>
      <c r="J15" s="10">
        <v>1.1950000000000001</v>
      </c>
      <c r="K15" s="9" t="str">
        <f t="shared" si="0"/>
        <v>Yes</v>
      </c>
    </row>
    <row r="16" spans="1:11" x14ac:dyDescent="0.2">
      <c r="A16" s="102" t="s">
        <v>823</v>
      </c>
      <c r="B16" s="34" t="s">
        <v>226</v>
      </c>
      <c r="C16" s="8">
        <v>4.7570511716999997</v>
      </c>
      <c r="D16" s="9" t="str">
        <f>IF($B16="N/A","N/A",IF(C16&gt;=8,"No",IF(C16&lt;2,"No","Yes")))</f>
        <v>Yes</v>
      </c>
      <c r="E16" s="8">
        <v>4.5120611283000001</v>
      </c>
      <c r="F16" s="9" t="str">
        <f>IF($B16="N/A","N/A",IF(E16&gt;=8,"No",IF(E16&lt;2,"No","Yes")))</f>
        <v>Yes</v>
      </c>
      <c r="G16" s="8">
        <v>4.3015266026000001</v>
      </c>
      <c r="H16" s="9" t="str">
        <f>IF($B16="N/A","N/A",IF(G16&gt;=8,"No",IF(G16&lt;2,"No","Yes")))</f>
        <v>Yes</v>
      </c>
      <c r="I16" s="10">
        <v>-5.15</v>
      </c>
      <c r="J16" s="10">
        <v>-4.67</v>
      </c>
      <c r="K16" s="9" t="str">
        <f t="shared" si="0"/>
        <v>Yes</v>
      </c>
    </row>
    <row r="17" spans="1:11" x14ac:dyDescent="0.2">
      <c r="A17" s="102" t="s">
        <v>316</v>
      </c>
      <c r="B17" s="34"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02" t="s">
        <v>31</v>
      </c>
      <c r="B18" s="34" t="s">
        <v>218</v>
      </c>
      <c r="C18" s="8">
        <v>99.795923384999995</v>
      </c>
      <c r="D18" s="9" t="str">
        <f>IF($B18="N/A","N/A",IF(C18&gt;100,"No",IF(C18&lt;95,"No","Yes")))</f>
        <v>Yes</v>
      </c>
      <c r="E18" s="8">
        <v>99.302844394999994</v>
      </c>
      <c r="F18" s="9" t="str">
        <f>IF($B18="N/A","N/A",IF(E18&gt;100,"No",IF(E18&lt;95,"No","Yes")))</f>
        <v>Yes</v>
      </c>
      <c r="G18" s="8">
        <v>99.873535876999995</v>
      </c>
      <c r="H18" s="9" t="str">
        <f>IF($B18="N/A","N/A",IF(G18&gt;100,"No",IF(G18&lt;95,"No","Yes")))</f>
        <v>Yes</v>
      </c>
      <c r="I18" s="10">
        <v>-0.49399999999999999</v>
      </c>
      <c r="J18" s="10">
        <v>0.57469999999999999</v>
      </c>
      <c r="K18" s="9" t="str">
        <f t="shared" si="0"/>
        <v>Yes</v>
      </c>
    </row>
    <row r="19" spans="1:11" x14ac:dyDescent="0.2">
      <c r="A19" s="102" t="s">
        <v>317</v>
      </c>
      <c r="B19" s="34" t="s">
        <v>218</v>
      </c>
      <c r="C19" s="8">
        <v>99.977871210000004</v>
      </c>
      <c r="D19" s="9" t="str">
        <f>IF($B19="N/A","N/A",IF(C19&gt;100,"No",IF(C19&lt;95,"No","Yes")))</f>
        <v>Yes</v>
      </c>
      <c r="E19" s="8">
        <v>99.963747909000006</v>
      </c>
      <c r="F19" s="9" t="str">
        <f>IF($B19="N/A","N/A",IF(E19&gt;100,"No",IF(E19&lt;95,"No","Yes")))</f>
        <v>Yes</v>
      </c>
      <c r="G19" s="8">
        <v>100</v>
      </c>
      <c r="H19" s="9" t="str">
        <f>IF($B19="N/A","N/A",IF(G19&gt;100,"No",IF(G19&lt;95,"No","Yes")))</f>
        <v>Yes</v>
      </c>
      <c r="I19" s="10">
        <v>-1.4E-2</v>
      </c>
      <c r="J19" s="10">
        <v>3.6299999999999999E-2</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7.6910820977999999</v>
      </c>
      <c r="D21" s="9" t="str">
        <f>IF($B21="N/A","N/A",IF(C21&gt;=2,"Yes","No"))</f>
        <v>Yes</v>
      </c>
      <c r="E21" s="8">
        <v>7.7530395984</v>
      </c>
      <c r="F21" s="9" t="str">
        <f>IF($B21="N/A","N/A",IF(E21&gt;=2,"Yes","No"))</f>
        <v>Yes</v>
      </c>
      <c r="G21" s="8">
        <v>8.0198127127000003</v>
      </c>
      <c r="H21" s="9" t="str">
        <f>IF($B21="N/A","N/A",IF(G21&gt;=2,"Yes","No"))</f>
        <v>Yes</v>
      </c>
      <c r="I21" s="10">
        <v>0.80559999999999998</v>
      </c>
      <c r="J21" s="10">
        <v>3.4409999999999998</v>
      </c>
      <c r="K21" s="9" t="str">
        <f t="shared" si="0"/>
        <v>Yes</v>
      </c>
    </row>
    <row r="22" spans="1:11" x14ac:dyDescent="0.2">
      <c r="A22" s="102" t="s">
        <v>826</v>
      </c>
      <c r="B22" s="34" t="s">
        <v>230</v>
      </c>
      <c r="C22" s="8">
        <v>6.5058641291999999</v>
      </c>
      <c r="D22" s="9" t="str">
        <f>IF($B22="N/A","N/A",IF(C22&gt;30,"No",IF(C22&lt;5,"No","Yes")))</f>
        <v>Yes</v>
      </c>
      <c r="E22" s="8">
        <v>5.9788064696000003</v>
      </c>
      <c r="F22" s="9" t="str">
        <f>IF($B22="N/A","N/A",IF(E22&gt;30,"No",IF(E22&lt;5,"No","Yes")))</f>
        <v>Yes</v>
      </c>
      <c r="G22" s="8">
        <v>6.3834271776999998</v>
      </c>
      <c r="H22" s="9" t="str">
        <f>IF($B22="N/A","N/A",IF(G22&gt;30,"No",IF(G22&lt;5,"No","Yes")))</f>
        <v>Yes</v>
      </c>
      <c r="I22" s="10">
        <v>-8.1</v>
      </c>
      <c r="J22" s="10">
        <v>6.7679999999999998</v>
      </c>
      <c r="K22" s="9" t="str">
        <f t="shared" si="0"/>
        <v>Yes</v>
      </c>
    </row>
    <row r="23" spans="1:11" x14ac:dyDescent="0.2">
      <c r="A23" s="102" t="s">
        <v>827</v>
      </c>
      <c r="B23" s="34" t="s">
        <v>231</v>
      </c>
      <c r="C23" s="8">
        <v>37.911534017000001</v>
      </c>
      <c r="D23" s="9" t="str">
        <f>IF($B23="N/A","N/A",IF(C23&gt;75,"No",IF(C23&lt;15,"No","Yes")))</f>
        <v>Yes</v>
      </c>
      <c r="E23" s="8">
        <v>37.612939208</v>
      </c>
      <c r="F23" s="9" t="str">
        <f>IF($B23="N/A","N/A",IF(E23&gt;75,"No",IF(E23&lt;15,"No","Yes")))</f>
        <v>Yes</v>
      </c>
      <c r="G23" s="8">
        <v>49.956339767000003</v>
      </c>
      <c r="H23" s="9" t="str">
        <f>IF($B23="N/A","N/A",IF(G23&gt;75,"No",IF(G23&lt;15,"No","Yes")))</f>
        <v>Yes</v>
      </c>
      <c r="I23" s="10">
        <v>-0.78800000000000003</v>
      </c>
      <c r="J23" s="10">
        <v>32.82</v>
      </c>
      <c r="K23" s="9" t="str">
        <f t="shared" si="0"/>
        <v>No</v>
      </c>
    </row>
    <row r="24" spans="1:11" x14ac:dyDescent="0.2">
      <c r="A24" s="102" t="s">
        <v>828</v>
      </c>
      <c r="B24" s="34" t="s">
        <v>232</v>
      </c>
      <c r="C24" s="8">
        <v>55.442452852999999</v>
      </c>
      <c r="D24" s="9" t="str">
        <f>IF($B24="N/A","N/A",IF(C24&gt;70,"No",IF(C24&lt;25,"No","Yes")))</f>
        <v>Yes</v>
      </c>
      <c r="E24" s="8">
        <v>56.240936976999997</v>
      </c>
      <c r="F24" s="9" t="str">
        <f>IF($B24="N/A","N/A",IF(E24&gt;70,"No",IF(E24&lt;25,"No","Yes")))</f>
        <v>Yes</v>
      </c>
      <c r="G24" s="8">
        <v>43.660233054999999</v>
      </c>
      <c r="H24" s="9" t="str">
        <f>IF($B24="N/A","N/A",IF(G24&gt;70,"No",IF(G24&lt;25,"No","Yes")))</f>
        <v>Yes</v>
      </c>
      <c r="I24" s="10">
        <v>1.44</v>
      </c>
      <c r="J24" s="10">
        <v>-22.4</v>
      </c>
      <c r="K24" s="9" t="str">
        <f t="shared" si="0"/>
        <v>Yes</v>
      </c>
    </row>
    <row r="25" spans="1:11" x14ac:dyDescent="0.2">
      <c r="A25" s="102" t="s">
        <v>322</v>
      </c>
      <c r="B25" s="34" t="s">
        <v>233</v>
      </c>
      <c r="C25" s="8">
        <v>46.332767820000001</v>
      </c>
      <c r="D25" s="9" t="str">
        <f>IF($B25="N/A","N/A",IF(C25&gt;70,"No",IF(C25&lt;35,"No","Yes")))</f>
        <v>Yes</v>
      </c>
      <c r="E25" s="8">
        <v>46.634132737999998</v>
      </c>
      <c r="F25" s="9" t="str">
        <f>IF($B25="N/A","N/A",IF(E25&gt;70,"No",IF(E25&lt;35,"No","Yes")))</f>
        <v>Yes</v>
      </c>
      <c r="G25" s="8">
        <v>45.852277860000001</v>
      </c>
      <c r="H25" s="9" t="str">
        <f>IF($B25="N/A","N/A",IF(G25&gt;70,"No",IF(G25&lt;35,"No","Yes")))</f>
        <v>Yes</v>
      </c>
      <c r="I25" s="10">
        <v>0.65039999999999998</v>
      </c>
      <c r="J25" s="10">
        <v>-1.68</v>
      </c>
      <c r="K25" s="9" t="str">
        <f t="shared" si="0"/>
        <v>Yes</v>
      </c>
    </row>
    <row r="26" spans="1:11" x14ac:dyDescent="0.2">
      <c r="A26" s="102" t="s">
        <v>829</v>
      </c>
      <c r="B26" s="34" t="s">
        <v>224</v>
      </c>
      <c r="C26" s="8">
        <v>2.2511144130999998</v>
      </c>
      <c r="D26" s="9" t="str">
        <f>IF($B26="N/A","N/A",IF(C26&gt;1,"Yes","No"))</f>
        <v>Yes</v>
      </c>
      <c r="E26" s="8">
        <v>2.2238234765999998</v>
      </c>
      <c r="F26" s="9" t="str">
        <f>IF($B26="N/A","N/A",IF(E26&gt;1,"Yes","No"))</f>
        <v>Yes</v>
      </c>
      <c r="G26" s="8">
        <v>2.2104675598000001</v>
      </c>
      <c r="H26" s="9" t="str">
        <f>IF($B26="N/A","N/A",IF(G26&gt;1,"Yes","No"))</f>
        <v>Yes</v>
      </c>
      <c r="I26" s="10">
        <v>-1.21</v>
      </c>
      <c r="J26" s="10">
        <v>-0.60099999999999998</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97.797707493000004</v>
      </c>
      <c r="D28" s="9" t="str">
        <f>IF($B28="N/A","N/A",IF(C28&gt;15,"No",IF(C28&lt;-15,"No","Yes")))</f>
        <v>N/A</v>
      </c>
      <c r="E28" s="8">
        <v>97.051964359999999</v>
      </c>
      <c r="F28" s="9" t="str">
        <f>IF($B28="N/A","N/A",IF(E28&gt;15,"No",IF(E28&lt;-15,"No","Yes")))</f>
        <v>N/A</v>
      </c>
      <c r="G28" s="8">
        <v>95.619910691000001</v>
      </c>
      <c r="H28" s="9" t="str">
        <f>IF($B28="N/A","N/A",IF(G28&gt;15,"No",IF(G28&lt;-15,"No","Yes")))</f>
        <v>N/A</v>
      </c>
      <c r="I28" s="10">
        <v>-0.76300000000000001</v>
      </c>
      <c r="J28" s="10">
        <v>-1.48</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99.409898944999995</v>
      </c>
      <c r="D31" s="9" t="str">
        <f>IF($B31="N/A","N/A",IF(C31&gt;=90,"Yes","No"))</f>
        <v>Yes</v>
      </c>
      <c r="E31" s="8">
        <v>99.238706078999996</v>
      </c>
      <c r="F31" s="9" t="str">
        <f>IF($B31="N/A","N/A",IF(E31&gt;=90,"Yes","No"))</f>
        <v>Yes</v>
      </c>
      <c r="G31" s="8">
        <v>0</v>
      </c>
      <c r="H31" s="9" t="str">
        <f>IF($B31="N/A","N/A",IF(G31&gt;=90,"Yes","No"))</f>
        <v>No</v>
      </c>
      <c r="I31" s="10">
        <v>-0.17199999999999999</v>
      </c>
      <c r="J31" s="10">
        <v>-100</v>
      </c>
      <c r="K31" s="9" t="str">
        <f t="shared" si="0"/>
        <v>No</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133443</v>
      </c>
      <c r="F6" s="9" t="str">
        <f>IF($B6="N/A","N/A",IF(E6&lt;0,"No","Yes"))</f>
        <v>N/A</v>
      </c>
      <c r="G6" s="35">
        <v>143859</v>
      </c>
      <c r="H6" s="9" t="str">
        <f>IF($B6="N/A","N/A",IF(G6&lt;0,"No","Yes"))</f>
        <v>N/A</v>
      </c>
      <c r="I6" s="10" t="s">
        <v>217</v>
      </c>
      <c r="J6" s="10">
        <v>7.806</v>
      </c>
      <c r="K6" s="9" t="str">
        <f t="shared" ref="K6:K35" si="0">IF(J6="Div by 0", "N/A", IF(J6="N/A","N/A", IF(J6&gt;30, "No", IF(J6&lt;-30, "No", "Yes"))))</f>
        <v>Yes</v>
      </c>
    </row>
    <row r="7" spans="1:11" x14ac:dyDescent="0.2">
      <c r="A7" s="102" t="s">
        <v>438</v>
      </c>
      <c r="B7" s="97" t="s">
        <v>217</v>
      </c>
      <c r="C7" s="9" t="s">
        <v>217</v>
      </c>
      <c r="D7" s="9" t="str">
        <f t="shared" ref="D7:D17" si="1">IF(OR($B7="N/A",$C7="N/A"),"N/A",IF(C7&lt;0,"No","Yes"))</f>
        <v>N/A</v>
      </c>
      <c r="E7" s="9">
        <v>4.4963017999999997E-3</v>
      </c>
      <c r="F7" s="9" t="str">
        <f t="shared" ref="F7:F17" si="2">IF($B7="N/A","N/A",IF(E7&lt;0,"No","Yes"))</f>
        <v>N/A</v>
      </c>
      <c r="G7" s="9">
        <v>2.0853753000000001E-3</v>
      </c>
      <c r="H7" s="9" t="str">
        <f t="shared" ref="H7:H17" si="3">IF($B7="N/A","N/A",IF(G7&lt;0,"No","Yes"))</f>
        <v>N/A</v>
      </c>
      <c r="I7" s="10" t="s">
        <v>217</v>
      </c>
      <c r="J7" s="10">
        <v>-53.6</v>
      </c>
      <c r="K7" s="9" t="str">
        <f t="shared" si="0"/>
        <v>No</v>
      </c>
    </row>
    <row r="8" spans="1:11" x14ac:dyDescent="0.2">
      <c r="A8" s="102" t="s">
        <v>439</v>
      </c>
      <c r="B8" s="97" t="s">
        <v>217</v>
      </c>
      <c r="C8" s="9" t="s">
        <v>217</v>
      </c>
      <c r="D8" s="9" t="str">
        <f t="shared" si="1"/>
        <v>N/A</v>
      </c>
      <c r="E8" s="9">
        <v>2.6205945609999999</v>
      </c>
      <c r="F8" s="9" t="str">
        <f t="shared" si="2"/>
        <v>N/A</v>
      </c>
      <c r="G8" s="9">
        <v>2.9772207508999999</v>
      </c>
      <c r="H8" s="9" t="str">
        <f t="shared" si="3"/>
        <v>N/A</v>
      </c>
      <c r="I8" s="10" t="s">
        <v>217</v>
      </c>
      <c r="J8" s="10">
        <v>13.61</v>
      </c>
      <c r="K8" s="9" t="str">
        <f t="shared" si="0"/>
        <v>Yes</v>
      </c>
    </row>
    <row r="9" spans="1:11" x14ac:dyDescent="0.2">
      <c r="A9" s="102" t="s">
        <v>440</v>
      </c>
      <c r="B9" s="97" t="s">
        <v>217</v>
      </c>
      <c r="C9" s="9" t="s">
        <v>217</v>
      </c>
      <c r="D9" s="9" t="str">
        <f t="shared" si="1"/>
        <v>N/A</v>
      </c>
      <c r="E9" s="9">
        <v>50.154747720000003</v>
      </c>
      <c r="F9" s="9" t="str">
        <f t="shared" si="2"/>
        <v>N/A</v>
      </c>
      <c r="G9" s="9">
        <v>49.451893867999999</v>
      </c>
      <c r="H9" s="9" t="str">
        <f t="shared" si="3"/>
        <v>N/A</v>
      </c>
      <c r="I9" s="10" t="s">
        <v>217</v>
      </c>
      <c r="J9" s="10">
        <v>-1.4</v>
      </c>
      <c r="K9" s="9" t="str">
        <f t="shared" si="0"/>
        <v>Yes</v>
      </c>
    </row>
    <row r="10" spans="1:11" x14ac:dyDescent="0.2">
      <c r="A10" s="102" t="s">
        <v>441</v>
      </c>
      <c r="B10" s="97" t="s">
        <v>217</v>
      </c>
      <c r="C10" s="9" t="s">
        <v>217</v>
      </c>
      <c r="D10" s="9" t="str">
        <f t="shared" si="1"/>
        <v>N/A</v>
      </c>
      <c r="E10" s="9">
        <v>44.788411531999998</v>
      </c>
      <c r="F10" s="9" t="str">
        <f t="shared" si="2"/>
        <v>N/A</v>
      </c>
      <c r="G10" s="9">
        <v>46.070805440999997</v>
      </c>
      <c r="H10" s="9" t="str">
        <f t="shared" si="3"/>
        <v>N/A</v>
      </c>
      <c r="I10" s="10" t="s">
        <v>217</v>
      </c>
      <c r="J10" s="10">
        <v>2.863</v>
      </c>
      <c r="K10" s="9" t="str">
        <f t="shared" si="0"/>
        <v>Yes</v>
      </c>
    </row>
    <row r="11" spans="1:11" x14ac:dyDescent="0.2">
      <c r="A11" s="25" t="s">
        <v>328</v>
      </c>
      <c r="B11" s="97" t="s">
        <v>217</v>
      </c>
      <c r="C11" s="9" t="s">
        <v>217</v>
      </c>
      <c r="D11" s="9" t="str">
        <f t="shared" si="1"/>
        <v>N/A</v>
      </c>
      <c r="E11" s="9">
        <v>93.527573571000005</v>
      </c>
      <c r="F11" s="9" t="str">
        <f t="shared" si="2"/>
        <v>N/A</v>
      </c>
      <c r="G11" s="9">
        <v>0</v>
      </c>
      <c r="H11" s="9" t="str">
        <f t="shared" si="3"/>
        <v>N/A</v>
      </c>
      <c r="I11" s="10" t="s">
        <v>217</v>
      </c>
      <c r="J11" s="10">
        <v>-100</v>
      </c>
      <c r="K11" s="9" t="str">
        <f t="shared" si="0"/>
        <v>No</v>
      </c>
    </row>
    <row r="12" spans="1:11" x14ac:dyDescent="0.2">
      <c r="A12" s="25" t="s">
        <v>314</v>
      </c>
      <c r="B12" s="97" t="s">
        <v>217</v>
      </c>
      <c r="C12" s="9" t="s">
        <v>217</v>
      </c>
      <c r="D12" s="9" t="str">
        <f t="shared" si="1"/>
        <v>N/A</v>
      </c>
      <c r="E12" s="9">
        <v>99.490419130000006</v>
      </c>
      <c r="F12" s="9" t="str">
        <f t="shared" si="2"/>
        <v>N/A</v>
      </c>
      <c r="G12" s="9">
        <v>99.904767863000004</v>
      </c>
      <c r="H12" s="9" t="str">
        <f t="shared" si="3"/>
        <v>N/A</v>
      </c>
      <c r="I12" s="10" t="s">
        <v>217</v>
      </c>
      <c r="J12" s="10">
        <v>0.41649999999999998</v>
      </c>
      <c r="K12" s="9" t="str">
        <f t="shared" si="0"/>
        <v>Yes</v>
      </c>
    </row>
    <row r="13" spans="1:11" x14ac:dyDescent="0.2">
      <c r="A13" s="25" t="s">
        <v>821</v>
      </c>
      <c r="B13" s="97" t="s">
        <v>217</v>
      </c>
      <c r="C13" s="9" t="s">
        <v>217</v>
      </c>
      <c r="D13" s="9" t="str">
        <f t="shared" si="1"/>
        <v>N/A</v>
      </c>
      <c r="E13" s="9">
        <v>1.1149717917999999</v>
      </c>
      <c r="F13" s="9" t="str">
        <f t="shared" si="2"/>
        <v>N/A</v>
      </c>
      <c r="G13" s="9">
        <v>1.1185274349000001</v>
      </c>
      <c r="H13" s="9" t="str">
        <f t="shared" si="3"/>
        <v>N/A</v>
      </c>
      <c r="I13" s="10" t="s">
        <v>217</v>
      </c>
      <c r="J13" s="10">
        <v>0.31890000000000002</v>
      </c>
      <c r="K13" s="9" t="str">
        <f t="shared" si="0"/>
        <v>Yes</v>
      </c>
    </row>
    <row r="14" spans="1:11" x14ac:dyDescent="0.2">
      <c r="A14" s="25" t="s">
        <v>315</v>
      </c>
      <c r="B14" s="97" t="s">
        <v>217</v>
      </c>
      <c r="C14" s="9" t="s">
        <v>217</v>
      </c>
      <c r="D14" s="9" t="str">
        <f t="shared" si="1"/>
        <v>N/A</v>
      </c>
      <c r="E14" s="9">
        <v>99.686008258000001</v>
      </c>
      <c r="F14" s="9" t="str">
        <f t="shared" si="2"/>
        <v>N/A</v>
      </c>
      <c r="G14" s="9">
        <v>97.81800235</v>
      </c>
      <c r="H14" s="9" t="str">
        <f t="shared" si="3"/>
        <v>N/A</v>
      </c>
      <c r="I14" s="10" t="s">
        <v>217</v>
      </c>
      <c r="J14" s="10">
        <v>-1.87</v>
      </c>
      <c r="K14" s="9" t="str">
        <f t="shared" si="0"/>
        <v>Yes</v>
      </c>
    </row>
    <row r="15" spans="1:11" x14ac:dyDescent="0.2">
      <c r="A15" s="25" t="s">
        <v>822</v>
      </c>
      <c r="B15" s="97" t="s">
        <v>217</v>
      </c>
      <c r="C15" s="9" t="s">
        <v>217</v>
      </c>
      <c r="D15" s="9" t="str">
        <f t="shared" si="1"/>
        <v>N/A</v>
      </c>
      <c r="E15" s="9">
        <v>8.6688266779000003</v>
      </c>
      <c r="F15" s="9" t="str">
        <f t="shared" si="2"/>
        <v>N/A</v>
      </c>
      <c r="G15" s="9">
        <v>9.0552160318000006</v>
      </c>
      <c r="H15" s="9" t="str">
        <f t="shared" si="3"/>
        <v>N/A</v>
      </c>
      <c r="I15" s="10" t="s">
        <v>217</v>
      </c>
      <c r="J15" s="10">
        <v>4.4569999999999999</v>
      </c>
      <c r="K15" s="9" t="str">
        <f t="shared" si="0"/>
        <v>Yes</v>
      </c>
    </row>
    <row r="16" spans="1:11" x14ac:dyDescent="0.2">
      <c r="A16" s="25" t="s">
        <v>831</v>
      </c>
      <c r="B16" s="97" t="s">
        <v>217</v>
      </c>
      <c r="C16" s="9" t="s">
        <v>217</v>
      </c>
      <c r="D16" s="9" t="str">
        <f t="shared" si="1"/>
        <v>N/A</v>
      </c>
      <c r="E16" s="9">
        <v>3.3760128931</v>
      </c>
      <c r="F16" s="9" t="str">
        <f t="shared" si="2"/>
        <v>N/A</v>
      </c>
      <c r="G16" s="9">
        <v>3.4116374648000001</v>
      </c>
      <c r="H16" s="9" t="str">
        <f t="shared" si="3"/>
        <v>N/A</v>
      </c>
      <c r="I16" s="10" t="s">
        <v>217</v>
      </c>
      <c r="J16" s="10">
        <v>1.0549999999999999</v>
      </c>
      <c r="K16" s="9" t="str">
        <f t="shared" si="0"/>
        <v>Yes</v>
      </c>
    </row>
    <row r="17" spans="1:11" x14ac:dyDescent="0.2">
      <c r="A17" s="25" t="s">
        <v>824</v>
      </c>
      <c r="B17" s="97" t="s">
        <v>217</v>
      </c>
      <c r="C17" s="9" t="s">
        <v>217</v>
      </c>
      <c r="D17" s="9" t="str">
        <f t="shared" si="1"/>
        <v>N/A</v>
      </c>
      <c r="E17" s="9">
        <v>3.2423050789999999</v>
      </c>
      <c r="F17" s="9" t="str">
        <f t="shared" si="2"/>
        <v>N/A</v>
      </c>
      <c r="G17" s="9">
        <v>3.3883808334999999</v>
      </c>
      <c r="H17" s="9" t="str">
        <f t="shared" si="3"/>
        <v>N/A</v>
      </c>
      <c r="I17" s="10" t="s">
        <v>217</v>
      </c>
      <c r="J17" s="10">
        <v>4.5049999999999999</v>
      </c>
      <c r="K17" s="9" t="str">
        <f t="shared" si="0"/>
        <v>Yes</v>
      </c>
    </row>
    <row r="18" spans="1:11" x14ac:dyDescent="0.2">
      <c r="A18" s="102" t="s">
        <v>316</v>
      </c>
      <c r="B18" s="34" t="s">
        <v>227</v>
      </c>
      <c r="C18" s="9" t="s">
        <v>217</v>
      </c>
      <c r="D18" s="9" t="str">
        <f>IF(OR($B18="N/A",$C18="N/A"),"N/A",IF(C18&gt;100,"No",IF(C18&lt;98,"No","Yes")))</f>
        <v>N/A</v>
      </c>
      <c r="E18" s="9">
        <v>100</v>
      </c>
      <c r="F18" s="9" t="str">
        <f>IF(OR($B18="N/A",$E18="N/A"),"N/A",IF(E18&gt;100,"No",IF(E18&lt;98,"No","Yes")))</f>
        <v>Yes</v>
      </c>
      <c r="G18" s="9">
        <v>99.99860975</v>
      </c>
      <c r="H18" s="9" t="str">
        <f>IF($B18="N/A","N/A",IF(G18&gt;100,"No",IF(G18&lt;98,"No","Yes")))</f>
        <v>Yes</v>
      </c>
      <c r="I18" s="10" t="s">
        <v>217</v>
      </c>
      <c r="J18" s="10">
        <v>-1E-3</v>
      </c>
      <c r="K18" s="9" t="str">
        <f t="shared" si="0"/>
        <v>Yes</v>
      </c>
    </row>
    <row r="19" spans="1:11" x14ac:dyDescent="0.2">
      <c r="A19" s="102" t="s">
        <v>31</v>
      </c>
      <c r="B19" s="34" t="s">
        <v>218</v>
      </c>
      <c r="C19" s="9" t="s">
        <v>217</v>
      </c>
      <c r="D19" s="9" t="str">
        <f>IF(OR($B19="N/A",$C19="N/A"),"N/A",IF(C19&gt;100,"No",IF(C19&lt;95,"No","Yes")))</f>
        <v>N/A</v>
      </c>
      <c r="E19" s="9">
        <v>100</v>
      </c>
      <c r="F19" s="9" t="str">
        <f>IF(OR($B19="N/A",$E19="N/A"),"N/A",IF(E19&gt;100,"No",IF(E19&lt;98,"No","Yes")))</f>
        <v>Yes</v>
      </c>
      <c r="G19" s="9">
        <v>99.914499613999993</v>
      </c>
      <c r="H19" s="9" t="str">
        <f>IF($B19="N/A","N/A",IF(G19&gt;100,"No",IF(G19&lt;95,"No","Yes")))</f>
        <v>Yes</v>
      </c>
      <c r="I19" s="10" t="s">
        <v>217</v>
      </c>
      <c r="J19" s="10">
        <v>-8.5999999999999993E-2</v>
      </c>
      <c r="K19" s="9" t="str">
        <f t="shared" si="0"/>
        <v>Yes</v>
      </c>
    </row>
    <row r="20" spans="1:11" x14ac:dyDescent="0.2">
      <c r="A20" s="25" t="s">
        <v>317</v>
      </c>
      <c r="B20" s="97" t="s">
        <v>217</v>
      </c>
      <c r="C20" s="9" t="s">
        <v>217</v>
      </c>
      <c r="D20" s="9" t="str">
        <f t="shared" ref="D20:D35" si="4">IF(OR($B20="N/A",$C20="N/A"),"N/A",IF(C20&lt;0,"No","Yes"))</f>
        <v>N/A</v>
      </c>
      <c r="E20" s="9">
        <v>100</v>
      </c>
      <c r="F20" s="9" t="str">
        <f t="shared" ref="F20:F34" si="5">IF($B20="N/A","N/A",IF(E20&lt;0,"No","Yes"))</f>
        <v>N/A</v>
      </c>
      <c r="G20" s="9">
        <v>100</v>
      </c>
      <c r="H20" s="9" t="str">
        <f t="shared" ref="H20:H35" si="6">IF($B20="N/A","N/A",IF(G20&lt;0,"No","Yes"))</f>
        <v>N/A</v>
      </c>
      <c r="I20" s="10" t="s">
        <v>217</v>
      </c>
      <c r="J20" s="10">
        <v>0</v>
      </c>
      <c r="K20" s="9" t="str">
        <f t="shared" si="0"/>
        <v>Yes</v>
      </c>
    </row>
    <row r="21" spans="1:11" x14ac:dyDescent="0.2">
      <c r="A21" s="25" t="s">
        <v>832</v>
      </c>
      <c r="B21" s="97" t="s">
        <v>217</v>
      </c>
      <c r="C21" s="9" t="s">
        <v>217</v>
      </c>
      <c r="D21" s="9" t="str">
        <f t="shared" si="4"/>
        <v>N/A</v>
      </c>
      <c r="E21" s="9">
        <v>0</v>
      </c>
      <c r="F21" s="9" t="str">
        <f t="shared" si="5"/>
        <v>N/A</v>
      </c>
      <c r="G21" s="9">
        <v>0</v>
      </c>
      <c r="H21" s="9" t="str">
        <f t="shared" si="6"/>
        <v>N/A</v>
      </c>
      <c r="I21" s="10" t="s">
        <v>217</v>
      </c>
      <c r="J21" s="10" t="s">
        <v>1743</v>
      </c>
      <c r="K21" s="9" t="str">
        <f t="shared" si="0"/>
        <v>N/A</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3.5009254888000001</v>
      </c>
      <c r="F23" s="9" t="str">
        <f t="shared" si="5"/>
        <v>N/A</v>
      </c>
      <c r="G23" s="9">
        <v>4.3273205013</v>
      </c>
      <c r="H23" s="9" t="str">
        <f t="shared" si="6"/>
        <v>N/A</v>
      </c>
      <c r="I23" s="10" t="s">
        <v>217</v>
      </c>
      <c r="J23" s="10">
        <v>23.61</v>
      </c>
      <c r="K23" s="9" t="str">
        <f t="shared" si="0"/>
        <v>Yes</v>
      </c>
    </row>
    <row r="24" spans="1:11" x14ac:dyDescent="0.2">
      <c r="A24" s="25" t="s">
        <v>319</v>
      </c>
      <c r="B24" s="97" t="s">
        <v>217</v>
      </c>
      <c r="C24" s="9" t="s">
        <v>217</v>
      </c>
      <c r="D24" s="9" t="str">
        <f t="shared" si="4"/>
        <v>N/A</v>
      </c>
      <c r="E24" s="9">
        <v>4.4775672010000003</v>
      </c>
      <c r="F24" s="9" t="str">
        <f t="shared" si="5"/>
        <v>N/A</v>
      </c>
      <c r="G24" s="9">
        <v>3.6028333299000002</v>
      </c>
      <c r="H24" s="9" t="str">
        <f t="shared" si="6"/>
        <v>N/A</v>
      </c>
      <c r="I24" s="10" t="s">
        <v>217</v>
      </c>
      <c r="J24" s="10">
        <v>-19.5</v>
      </c>
      <c r="K24" s="9" t="str">
        <f t="shared" si="0"/>
        <v>Yes</v>
      </c>
    </row>
    <row r="25" spans="1:11" x14ac:dyDescent="0.2">
      <c r="A25" s="25" t="s">
        <v>320</v>
      </c>
      <c r="B25" s="97" t="s">
        <v>217</v>
      </c>
      <c r="C25" s="9" t="s">
        <v>217</v>
      </c>
      <c r="D25" s="9" t="str">
        <f t="shared" si="4"/>
        <v>N/A</v>
      </c>
      <c r="E25" s="9">
        <v>6.9580270227999996</v>
      </c>
      <c r="F25" s="9" t="str">
        <f t="shared" si="5"/>
        <v>N/A</v>
      </c>
      <c r="G25" s="9">
        <v>68.793054310000002</v>
      </c>
      <c r="H25" s="9" t="str">
        <f t="shared" si="6"/>
        <v>N/A</v>
      </c>
      <c r="I25" s="10" t="s">
        <v>217</v>
      </c>
      <c r="J25" s="10">
        <v>888.7</v>
      </c>
      <c r="K25" s="9" t="str">
        <f t="shared" si="0"/>
        <v>No</v>
      </c>
    </row>
    <row r="26" spans="1:11" x14ac:dyDescent="0.2">
      <c r="A26" s="25" t="s">
        <v>321</v>
      </c>
      <c r="B26" s="97" t="s">
        <v>217</v>
      </c>
      <c r="C26" s="9" t="s">
        <v>217</v>
      </c>
      <c r="D26" s="9" t="str">
        <f t="shared" si="4"/>
        <v>N/A</v>
      </c>
      <c r="E26" s="9">
        <v>88.564405776000001</v>
      </c>
      <c r="F26" s="9" t="str">
        <f t="shared" si="5"/>
        <v>N/A</v>
      </c>
      <c r="G26" s="9">
        <v>27.604112359999998</v>
      </c>
      <c r="H26" s="9" t="str">
        <f t="shared" si="6"/>
        <v>N/A</v>
      </c>
      <c r="I26" s="10" t="s">
        <v>217</v>
      </c>
      <c r="J26" s="10">
        <v>-68.8</v>
      </c>
      <c r="K26" s="9" t="str">
        <f t="shared" si="0"/>
        <v>No</v>
      </c>
    </row>
    <row r="27" spans="1:11" x14ac:dyDescent="0.2">
      <c r="A27" s="25" t="s">
        <v>322</v>
      </c>
      <c r="B27" s="97" t="s">
        <v>217</v>
      </c>
      <c r="C27" s="9" t="s">
        <v>217</v>
      </c>
      <c r="D27" s="9" t="str">
        <f t="shared" si="4"/>
        <v>N/A</v>
      </c>
      <c r="E27" s="9">
        <v>35.430858119</v>
      </c>
      <c r="F27" s="9" t="str">
        <f t="shared" si="5"/>
        <v>N/A</v>
      </c>
      <c r="G27" s="9">
        <v>46.048561438999997</v>
      </c>
      <c r="H27" s="9" t="str">
        <f t="shared" si="6"/>
        <v>N/A</v>
      </c>
      <c r="I27" s="10" t="s">
        <v>217</v>
      </c>
      <c r="J27" s="10">
        <v>29.97</v>
      </c>
      <c r="K27" s="9" t="str">
        <f t="shared" si="0"/>
        <v>Yes</v>
      </c>
    </row>
    <row r="28" spans="1:11" x14ac:dyDescent="0.2">
      <c r="A28" s="25" t="s">
        <v>829</v>
      </c>
      <c r="B28" s="97" t="s">
        <v>217</v>
      </c>
      <c r="C28" s="9" t="s">
        <v>217</v>
      </c>
      <c r="D28" s="9" t="str">
        <f t="shared" si="4"/>
        <v>N/A</v>
      </c>
      <c r="E28" s="9">
        <v>1.8789763113</v>
      </c>
      <c r="F28" s="9" t="str">
        <f t="shared" si="5"/>
        <v>N/A</v>
      </c>
      <c r="G28" s="9">
        <v>1.7801796362</v>
      </c>
      <c r="H28" s="9" t="str">
        <f t="shared" si="6"/>
        <v>N/A</v>
      </c>
      <c r="I28" s="10" t="s">
        <v>217</v>
      </c>
      <c r="J28" s="10">
        <v>-5.26</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87.787648054000002</v>
      </c>
      <c r="F30" s="9" t="str">
        <f t="shared" si="5"/>
        <v>N/A</v>
      </c>
      <c r="G30" s="9">
        <v>91.344252396000002</v>
      </c>
      <c r="H30" s="9" t="str">
        <f t="shared" si="6"/>
        <v>N/A</v>
      </c>
      <c r="I30" s="10" t="s">
        <v>217</v>
      </c>
      <c r="J30" s="10">
        <v>4.0510000000000002</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99.997590709999997</v>
      </c>
      <c r="F32" s="9" t="str">
        <f t="shared" si="5"/>
        <v>N/A</v>
      </c>
      <c r="G32" s="9">
        <v>100</v>
      </c>
      <c r="H32" s="9" t="str">
        <f t="shared" si="6"/>
        <v>N/A</v>
      </c>
      <c r="I32" s="10" t="s">
        <v>217</v>
      </c>
      <c r="J32" s="10">
        <v>2.3999999999999998E-3</v>
      </c>
      <c r="K32" s="9" t="str">
        <f t="shared" si="0"/>
        <v>Yes</v>
      </c>
    </row>
    <row r="33" spans="1:11" x14ac:dyDescent="0.2">
      <c r="A33" s="25" t="s">
        <v>326</v>
      </c>
      <c r="B33" s="97" t="s">
        <v>217</v>
      </c>
      <c r="C33" s="9" t="s">
        <v>217</v>
      </c>
      <c r="D33" s="9" t="str">
        <f t="shared" si="4"/>
        <v>N/A</v>
      </c>
      <c r="E33" s="9">
        <v>97.314958446999995</v>
      </c>
      <c r="F33" s="9" t="str">
        <f t="shared" si="5"/>
        <v>N/A</v>
      </c>
      <c r="G33" s="9">
        <v>0</v>
      </c>
      <c r="H33" s="9" t="str">
        <f t="shared" si="6"/>
        <v>N/A</v>
      </c>
      <c r="I33" s="10" t="s">
        <v>217</v>
      </c>
      <c r="J33" s="10">
        <v>-100</v>
      </c>
      <c r="K33" s="9" t="str">
        <f t="shared" si="0"/>
        <v>No</v>
      </c>
    </row>
    <row r="34" spans="1:11" x14ac:dyDescent="0.2">
      <c r="A34" s="25" t="s">
        <v>327</v>
      </c>
      <c r="B34" s="97" t="s">
        <v>217</v>
      </c>
      <c r="C34" s="9" t="s">
        <v>217</v>
      </c>
      <c r="D34" s="9" t="str">
        <f t="shared" si="4"/>
        <v>N/A</v>
      </c>
      <c r="E34" s="9">
        <v>38.341464146</v>
      </c>
      <c r="F34" s="9" t="str">
        <f t="shared" si="5"/>
        <v>N/A</v>
      </c>
      <c r="G34" s="9">
        <v>38.762955394000002</v>
      </c>
      <c r="H34" s="9" t="str">
        <f t="shared" si="6"/>
        <v>N/A</v>
      </c>
      <c r="I34" s="10" t="s">
        <v>217</v>
      </c>
      <c r="J34" s="10">
        <v>1.099</v>
      </c>
      <c r="K34" s="9" t="str">
        <f t="shared" si="0"/>
        <v>Yes</v>
      </c>
    </row>
    <row r="35" spans="1:11" ht="25.5" x14ac:dyDescent="0.2">
      <c r="A35" s="25" t="s">
        <v>369</v>
      </c>
      <c r="B35" s="97" t="s">
        <v>217</v>
      </c>
      <c r="C35" s="9" t="s">
        <v>217</v>
      </c>
      <c r="D35" s="9" t="str">
        <f t="shared" si="4"/>
        <v>N/A</v>
      </c>
      <c r="E35" s="9">
        <v>41.173384890999998</v>
      </c>
      <c r="F35" s="9" t="str">
        <f>IF($B35="N/A","N/A",IF(E35&lt;0,"No","Yes"))</f>
        <v>N/A</v>
      </c>
      <c r="G35" s="9">
        <v>39.126505815000002</v>
      </c>
      <c r="H35" s="9" t="str">
        <f t="shared" si="6"/>
        <v>N/A</v>
      </c>
      <c r="I35" s="10" t="s">
        <v>217</v>
      </c>
      <c r="J35" s="10">
        <v>-4.97</v>
      </c>
      <c r="K35" s="9" t="str">
        <f t="shared" si="0"/>
        <v>Yes</v>
      </c>
    </row>
    <row r="36" spans="1:11" x14ac:dyDescent="0.2">
      <c r="A36" s="28" t="s">
        <v>373</v>
      </c>
      <c r="B36" s="1" t="s">
        <v>217</v>
      </c>
      <c r="C36" s="8" t="s">
        <v>217</v>
      </c>
      <c r="D36" s="9" t="str">
        <f t="shared" ref="D36:D39" si="7">IF($B36="N/A","N/A",IF(C36&lt;0,"No","Yes"))</f>
        <v>N/A</v>
      </c>
      <c r="E36" s="8">
        <v>97.515043875999993</v>
      </c>
      <c r="F36" s="9" t="str">
        <f t="shared" ref="F36:F39" si="8">IF($B36="N/A","N/A",IF(E36&lt;0,"No","Yes"))</f>
        <v>N/A</v>
      </c>
      <c r="G36" s="8">
        <v>97.579574444000002</v>
      </c>
      <c r="H36" s="9" t="str">
        <f t="shared" ref="H36:H39" si="9">IF($B36="N/A","N/A",IF(G36&lt;0,"No","Yes"))</f>
        <v>N/A</v>
      </c>
      <c r="I36" s="10" t="s">
        <v>217</v>
      </c>
      <c r="J36" s="10">
        <v>6.6199999999999995E-2</v>
      </c>
      <c r="K36" s="9" t="str">
        <f>IF(J36="Div by 0", "N/A", IF(J36="N/A","N/A", IF(J36&gt;30, "No", IF(J36&lt;-30, "No", "Yes"))))</f>
        <v>Yes</v>
      </c>
    </row>
    <row r="37" spans="1:11" x14ac:dyDescent="0.2">
      <c r="A37" s="28" t="s">
        <v>374</v>
      </c>
      <c r="B37" s="1" t="s">
        <v>217</v>
      </c>
      <c r="C37" s="8" t="s">
        <v>217</v>
      </c>
      <c r="D37" s="9" t="str">
        <f t="shared" si="7"/>
        <v>N/A</v>
      </c>
      <c r="E37" s="8">
        <v>1.9334097705</v>
      </c>
      <c r="F37" s="9" t="str">
        <f t="shared" si="8"/>
        <v>N/A</v>
      </c>
      <c r="G37" s="8">
        <v>1.8865694881999999</v>
      </c>
      <c r="H37" s="9" t="str">
        <f t="shared" si="9"/>
        <v>N/A</v>
      </c>
      <c r="I37" s="10" t="s">
        <v>217</v>
      </c>
      <c r="J37" s="10">
        <v>-2.42</v>
      </c>
      <c r="K37" s="9" t="str">
        <f>IF(J37="Div by 0", "N/A", IF(J37="N/A","N/A", IF(J37&gt;30, "No", IF(J37&lt;-30, "No", "Yes"))))</f>
        <v>Yes</v>
      </c>
    </row>
    <row r="38" spans="1:11" x14ac:dyDescent="0.2">
      <c r="A38" s="28" t="s">
        <v>375</v>
      </c>
      <c r="B38" s="1" t="s">
        <v>217</v>
      </c>
      <c r="C38" s="8" t="s">
        <v>217</v>
      </c>
      <c r="D38" s="9" t="str">
        <f t="shared" si="7"/>
        <v>N/A</v>
      </c>
      <c r="E38" s="8">
        <v>5.5454388799999997E-2</v>
      </c>
      <c r="F38" s="9" t="str">
        <f t="shared" si="8"/>
        <v>N/A</v>
      </c>
      <c r="G38" s="8">
        <v>4.30977554E-2</v>
      </c>
      <c r="H38" s="9" t="str">
        <f t="shared" si="9"/>
        <v>N/A</v>
      </c>
      <c r="I38" s="10" t="s">
        <v>217</v>
      </c>
      <c r="J38" s="10">
        <v>-22.3</v>
      </c>
      <c r="K38" s="9" t="str">
        <f>IF(J38="Div by 0", "N/A", IF(J38="N/A","N/A", IF(J38&gt;30, "No", IF(J38&lt;-30, "No", "Yes"))))</f>
        <v>Yes</v>
      </c>
    </row>
    <row r="39" spans="1:11" x14ac:dyDescent="0.2">
      <c r="A39" s="28" t="s">
        <v>376</v>
      </c>
      <c r="B39" s="1" t="s">
        <v>217</v>
      </c>
      <c r="C39" s="8" t="s">
        <v>217</v>
      </c>
      <c r="D39" s="9" t="str">
        <f t="shared" si="7"/>
        <v>N/A</v>
      </c>
      <c r="E39" s="8">
        <v>0.28476578009999998</v>
      </c>
      <c r="F39" s="9" t="str">
        <f t="shared" si="8"/>
        <v>N/A</v>
      </c>
      <c r="G39" s="8">
        <v>0.27874516020000001</v>
      </c>
      <c r="H39" s="9" t="str">
        <f t="shared" si="9"/>
        <v>N/A</v>
      </c>
      <c r="I39" s="10" t="s">
        <v>217</v>
      </c>
      <c r="J39" s="10">
        <v>-2.11</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1165198</v>
      </c>
      <c r="D7" s="31" t="str">
        <f>IF($B7="N/A","N/A",IF(C7&gt;15,"No",IF(C7&lt;-15,"No","Yes")))</f>
        <v>N/A</v>
      </c>
      <c r="E7" s="30">
        <v>1136720</v>
      </c>
      <c r="F7" s="31" t="str">
        <f>IF($B7="N/A","N/A",IF(E7&gt;15,"No",IF(E7&lt;-15,"No","Yes")))</f>
        <v>N/A</v>
      </c>
      <c r="G7" s="30">
        <v>1126030</v>
      </c>
      <c r="H7" s="31" t="str">
        <f>IF($B7="N/A","N/A",IF(G7&gt;15,"No",IF(G7&lt;-15,"No","Yes")))</f>
        <v>N/A</v>
      </c>
      <c r="I7" s="32">
        <v>-2.44</v>
      </c>
      <c r="J7" s="32">
        <v>-0.94</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99.921494099</v>
      </c>
      <c r="H8" s="31" t="str">
        <f>IF($B8="N/A","N/A",IF(G8&gt;15,"No",IF(G8&lt;-15,"No","Yes")))</f>
        <v>N/A</v>
      </c>
      <c r="I8" s="32" t="s">
        <v>217</v>
      </c>
      <c r="J8" s="32" t="s">
        <v>217</v>
      </c>
      <c r="K8" s="31" t="str">
        <f t="shared" si="0"/>
        <v>N/A</v>
      </c>
    </row>
    <row r="9" spans="1:11" x14ac:dyDescent="0.2">
      <c r="A9" s="99" t="s">
        <v>119</v>
      </c>
      <c r="B9" s="34" t="s">
        <v>217</v>
      </c>
      <c r="C9" s="8">
        <v>2.7463143999999998E-3</v>
      </c>
      <c r="D9" s="9" t="str">
        <f>IF($B9="N/A","N/A",IF(C9&gt;15,"No",IF(C9&lt;-15,"No","Yes")))</f>
        <v>N/A</v>
      </c>
      <c r="E9" s="8">
        <v>0.1117249631</v>
      </c>
      <c r="F9" s="9" t="str">
        <f>IF($B9="N/A","N/A",IF(E9&gt;15,"No",IF(E9&lt;-15,"No","Yes")))</f>
        <v>N/A</v>
      </c>
      <c r="G9" s="8">
        <v>7.85059013E-2</v>
      </c>
      <c r="H9" s="9" t="str">
        <f>IF($B9="N/A","N/A",IF(G9&gt;15,"No",IF(G9&lt;-15,"No","Yes")))</f>
        <v>N/A</v>
      </c>
      <c r="I9" s="10">
        <v>3968</v>
      </c>
      <c r="J9" s="10">
        <v>-29.7</v>
      </c>
      <c r="K9" s="9" t="str">
        <f t="shared" si="0"/>
        <v>Yes</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0</v>
      </c>
      <c r="F11" s="9" t="str">
        <f>IF(OR($B11="N/A",$E11="N/A"),"N/A",IF(E11&gt;100,"No",IF(E11&lt;95,"No","Yes")))</f>
        <v>No</v>
      </c>
      <c r="G11" s="8">
        <v>99.999023116999993</v>
      </c>
      <c r="H11" s="9" t="str">
        <f>IF($B11="N/A","N/A",IF(G11&gt;100,"No",IF(G11&lt;95,"No","Yes")))</f>
        <v>Yes</v>
      </c>
      <c r="I11" s="10" t="s">
        <v>217</v>
      </c>
      <c r="J11" s="10" t="s">
        <v>1743</v>
      </c>
      <c r="K11" s="9" t="str">
        <f t="shared" si="0"/>
        <v>N/A</v>
      </c>
    </row>
    <row r="12" spans="1:11" x14ac:dyDescent="0.2">
      <c r="A12" s="99" t="s">
        <v>352</v>
      </c>
      <c r="B12" s="34" t="s">
        <v>217</v>
      </c>
      <c r="C12" s="8" t="s">
        <v>217</v>
      </c>
      <c r="D12" s="9" t="str">
        <f t="shared" ref="D12:D13" si="1">IF(OR($B12="N/A",$C12="N/A"),"N/A",IF(C12&gt;100,"No",IF(C12&lt;95,"No","Yes")))</f>
        <v>N/A</v>
      </c>
      <c r="E12" s="8" t="s">
        <v>1743</v>
      </c>
      <c r="F12" s="9" t="str">
        <f t="shared" ref="F12:F13" si="2">IF(OR($B12="N/A",$E12="N/A"),"N/A",IF(E12&gt;100,"No",IF(E12&lt;95,"No","Yes")))</f>
        <v>N/A</v>
      </c>
      <c r="G12" s="8">
        <v>70.703247458999996</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99.978710676000006</v>
      </c>
      <c r="F13" s="9" t="str">
        <f t="shared" si="2"/>
        <v>Yes</v>
      </c>
      <c r="G13" s="8">
        <v>99.999023116999993</v>
      </c>
      <c r="H13" s="9" t="str">
        <f t="shared" si="3"/>
        <v>Yes</v>
      </c>
      <c r="I13" s="10" t="s">
        <v>217</v>
      </c>
      <c r="J13" s="10">
        <v>2.0299999999999999E-2</v>
      </c>
      <c r="K13" s="9" t="str">
        <f t="shared" si="0"/>
        <v>Yes</v>
      </c>
    </row>
    <row r="14" spans="1:11" x14ac:dyDescent="0.2">
      <c r="A14" s="99" t="s">
        <v>13</v>
      </c>
      <c r="B14" s="34" t="s">
        <v>217</v>
      </c>
      <c r="C14" s="35">
        <v>1165166</v>
      </c>
      <c r="D14" s="9" t="str">
        <f>IF($B14="N/A","N/A",IF(C14&gt;15,"No",IF(C14&lt;-15,"No","Yes")))</f>
        <v>N/A</v>
      </c>
      <c r="E14" s="35">
        <v>1135450</v>
      </c>
      <c r="F14" s="9" t="str">
        <f>IF($B14="N/A","N/A",IF(E14&gt;15,"No",IF(E14&lt;-15,"No","Yes")))</f>
        <v>N/A</v>
      </c>
      <c r="G14" s="35">
        <v>1125146</v>
      </c>
      <c r="H14" s="9" t="str">
        <f>IF($B14="N/A","N/A",IF(G14&gt;15,"No",IF(G14&lt;-15,"No","Yes")))</f>
        <v>N/A</v>
      </c>
      <c r="I14" s="10">
        <v>-2.5499999999999998</v>
      </c>
      <c r="J14" s="10">
        <v>-0.90700000000000003</v>
      </c>
      <c r="K14" s="9" t="str">
        <f t="shared" si="0"/>
        <v>Yes</v>
      </c>
    </row>
    <row r="15" spans="1:11" x14ac:dyDescent="0.2">
      <c r="A15" s="99" t="s">
        <v>442</v>
      </c>
      <c r="B15" s="34" t="s">
        <v>219</v>
      </c>
      <c r="C15" s="8">
        <v>0.24563023640000001</v>
      </c>
      <c r="D15" s="9" t="str">
        <f>IF($B15="N/A","N/A",IF(C15&gt;20,"No",IF(C15&lt;5,"No","Yes")))</f>
        <v>No</v>
      </c>
      <c r="E15" s="8">
        <v>0.16680611209999999</v>
      </c>
      <c r="F15" s="9" t="str">
        <f>IF($B15="N/A","N/A",IF(E15&gt;20,"No",IF(E15&lt;5,"No","Yes")))</f>
        <v>No</v>
      </c>
      <c r="G15" s="8">
        <v>9.1988061999999995E-2</v>
      </c>
      <c r="H15" s="9" t="str">
        <f>IF($B15="N/A","N/A",IF(G15&gt;20,"No",IF(G15&lt;5,"No","Yes")))</f>
        <v>No</v>
      </c>
      <c r="I15" s="10">
        <v>-32.1</v>
      </c>
      <c r="J15" s="10">
        <v>-44.9</v>
      </c>
      <c r="K15" s="9" t="str">
        <f t="shared" si="0"/>
        <v>No</v>
      </c>
    </row>
    <row r="16" spans="1:11" x14ac:dyDescent="0.2">
      <c r="A16" s="99" t="s">
        <v>443</v>
      </c>
      <c r="B16" s="29" t="s">
        <v>217</v>
      </c>
      <c r="C16" s="8" t="s">
        <v>217</v>
      </c>
      <c r="D16" s="9" t="str">
        <f>IF($B16="N/A","N/A",IF(C16&gt;15,"No",IF(C16&lt;-15,"No","Yes")))</f>
        <v>N/A</v>
      </c>
      <c r="E16" s="8" t="s">
        <v>217</v>
      </c>
      <c r="F16" s="9" t="str">
        <f>IF($B16="N/A","N/A",IF(E16&gt;15,"No",IF(E16&lt;-15,"No","Yes")))</f>
        <v>N/A</v>
      </c>
      <c r="G16" s="8">
        <v>99.908011938000001</v>
      </c>
      <c r="H16" s="9" t="str">
        <f>IF($B16="N/A","N/A",IF(G16&gt;15,"No",IF(G16&lt;-15,"No","Yes")))</f>
        <v>N/A</v>
      </c>
      <c r="I16" s="10" t="s">
        <v>217</v>
      </c>
      <c r="J16" s="10" t="s">
        <v>217</v>
      </c>
      <c r="K16" s="9" t="str">
        <f t="shared" si="0"/>
        <v>N/A</v>
      </c>
    </row>
    <row r="17" spans="1:11" x14ac:dyDescent="0.2">
      <c r="A17" s="99" t="s">
        <v>444</v>
      </c>
      <c r="B17" s="34" t="s">
        <v>239</v>
      </c>
      <c r="C17" s="8">
        <v>22.764567452000001</v>
      </c>
      <c r="D17" s="9" t="str">
        <f>IF($B17="N/A","N/A",IF(C17&gt;1,"Yes","No"))</f>
        <v>Yes</v>
      </c>
      <c r="E17" s="8">
        <v>62.851380509999998</v>
      </c>
      <c r="F17" s="9" t="str">
        <f>IF($B17="N/A","N/A",IF(E17&gt;1,"Yes","No"))</f>
        <v>Yes</v>
      </c>
      <c r="G17" s="8">
        <v>48.990886516000003</v>
      </c>
      <c r="H17" s="9" t="str">
        <f>IF($B17="N/A","N/A",IF(G17&gt;1,"Yes","No"))</f>
        <v>Yes</v>
      </c>
      <c r="I17" s="10">
        <v>176.1</v>
      </c>
      <c r="J17" s="10">
        <v>-22.1</v>
      </c>
      <c r="K17" s="9" t="str">
        <f t="shared" si="0"/>
        <v>Yes</v>
      </c>
    </row>
    <row r="18" spans="1:11" x14ac:dyDescent="0.2">
      <c r="A18" s="99" t="s">
        <v>856</v>
      </c>
      <c r="B18" s="34" t="s">
        <v>217</v>
      </c>
      <c r="C18" s="100">
        <v>978.78831269</v>
      </c>
      <c r="D18" s="9" t="str">
        <f>IF($B18="N/A","N/A",IF(C18&gt;15,"No",IF(C18&lt;-15,"No","Yes")))</f>
        <v>N/A</v>
      </c>
      <c r="E18" s="100">
        <v>976.89735947999998</v>
      </c>
      <c r="F18" s="9" t="str">
        <f>IF($B18="N/A","N/A",IF(E18&gt;15,"No",IF(E18&lt;-15,"No","Yes")))</f>
        <v>N/A</v>
      </c>
      <c r="G18" s="100">
        <v>919.67802089999998</v>
      </c>
      <c r="H18" s="9" t="str">
        <f>IF($B18="N/A","N/A",IF(G18&gt;15,"No",IF(G18&lt;-15,"No","Yes")))</f>
        <v>N/A</v>
      </c>
      <c r="I18" s="10">
        <v>-0.193</v>
      </c>
      <c r="J18" s="10">
        <v>-5.86</v>
      </c>
      <c r="K18" s="9" t="str">
        <f t="shared" si="0"/>
        <v>Yes</v>
      </c>
    </row>
    <row r="19" spans="1:11" x14ac:dyDescent="0.2">
      <c r="A19" s="3" t="s">
        <v>131</v>
      </c>
      <c r="B19" s="34" t="s">
        <v>217</v>
      </c>
      <c r="C19" s="35">
        <v>408</v>
      </c>
      <c r="D19" s="34" t="s">
        <v>217</v>
      </c>
      <c r="E19" s="35">
        <v>381</v>
      </c>
      <c r="F19" s="34" t="s">
        <v>217</v>
      </c>
      <c r="G19" s="35">
        <v>107</v>
      </c>
      <c r="H19" s="9" t="str">
        <f>IF($B19="N/A","N/A",IF(G19&gt;15,"No",IF(G19&lt;-15,"No","Yes")))</f>
        <v>N/A</v>
      </c>
      <c r="I19" s="10">
        <v>-6.62</v>
      </c>
      <c r="J19" s="10">
        <v>-71.900000000000006</v>
      </c>
      <c r="K19" s="9" t="str">
        <f t="shared" si="0"/>
        <v>No</v>
      </c>
    </row>
    <row r="20" spans="1:11" x14ac:dyDescent="0.2">
      <c r="A20" s="3" t="s">
        <v>350</v>
      </c>
      <c r="B20" s="29" t="s">
        <v>217</v>
      </c>
      <c r="C20" s="8" t="s">
        <v>217</v>
      </c>
      <c r="D20" s="34" t="s">
        <v>217</v>
      </c>
      <c r="E20" s="8" t="s">
        <v>217</v>
      </c>
      <c r="F20" s="34" t="s">
        <v>217</v>
      </c>
      <c r="G20" s="8">
        <v>9.5024111000000001E-3</v>
      </c>
      <c r="H20" s="9" t="str">
        <f>IF($B20="N/A","N/A",IF(G20&gt;15,"No",IF(G20&lt;-15,"No","Yes")))</f>
        <v>N/A</v>
      </c>
      <c r="I20" s="10" t="s">
        <v>217</v>
      </c>
      <c r="J20" s="10" t="s">
        <v>217</v>
      </c>
      <c r="K20" s="9" t="str">
        <f t="shared" si="0"/>
        <v>N/A</v>
      </c>
    </row>
    <row r="21" spans="1:11" ht="25.5" x14ac:dyDescent="0.2">
      <c r="A21" s="3" t="s">
        <v>835</v>
      </c>
      <c r="B21" s="34" t="s">
        <v>217</v>
      </c>
      <c r="C21" s="100">
        <v>1321.7794117999999</v>
      </c>
      <c r="D21" s="9" t="str">
        <f>IF($B21="N/A","N/A",IF(C21&gt;60,"No",IF(C21&lt;15,"No","Yes")))</f>
        <v>N/A</v>
      </c>
      <c r="E21" s="100">
        <v>1463.1417323000001</v>
      </c>
      <c r="F21" s="9" t="str">
        <f>IF($B21="N/A","N/A",IF(E21&gt;60,"No",IF(E21&lt;15,"No","Yes")))</f>
        <v>N/A</v>
      </c>
      <c r="G21" s="100">
        <v>1554.3551402000001</v>
      </c>
      <c r="H21" s="9" t="str">
        <f>IF($B21="N/A","N/A",IF(G21&gt;60,"No",IF(G21&lt;15,"No","Yes")))</f>
        <v>N/A</v>
      </c>
      <c r="I21" s="10">
        <v>10.69</v>
      </c>
      <c r="J21" s="10">
        <v>6.234</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1162304</v>
      </c>
      <c r="D6" s="9" t="str">
        <f>IF($B6="N/A","N/A",IF(C6&gt;15,"No",IF(C6&lt;-15,"No","Yes")))</f>
        <v>N/A</v>
      </c>
      <c r="E6" s="35">
        <v>1133556</v>
      </c>
      <c r="F6" s="9" t="str">
        <f>IF($B6="N/A","N/A",IF(E6&gt;15,"No",IF(E6&lt;-15,"No","Yes")))</f>
        <v>N/A</v>
      </c>
      <c r="G6" s="35">
        <v>1124111</v>
      </c>
      <c r="H6" s="9" t="str">
        <f>IF($B6="N/A","N/A",IF(G6&gt;15,"No",IF(G6&lt;-15,"No","Yes")))</f>
        <v>N/A</v>
      </c>
      <c r="I6" s="10">
        <v>-2.4700000000000002</v>
      </c>
      <c r="J6" s="10">
        <v>-0.83299999999999996</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116.39902091</v>
      </c>
      <c r="D9" s="9" t="str">
        <f>IF($B9="N/A","N/A",IF(C9&gt;100,"No",IF(C9&lt;50,"No","Yes")))</f>
        <v>No</v>
      </c>
      <c r="E9" s="36">
        <v>116.93560898</v>
      </c>
      <c r="F9" s="9" t="str">
        <f>IF($B9="N/A","N/A",IF(E9&gt;100,"No",IF(E9&lt;50,"No","Yes")))</f>
        <v>No</v>
      </c>
      <c r="G9" s="36">
        <v>120.64576489</v>
      </c>
      <c r="H9" s="9" t="str">
        <f>IF($B9="N/A","N/A",IF(G9&gt;100,"No",IF(G9&lt;50,"No","Yes")))</f>
        <v>No</v>
      </c>
      <c r="I9" s="10">
        <v>0.46100000000000002</v>
      </c>
      <c r="J9" s="10">
        <v>3.173</v>
      </c>
      <c r="K9" s="9" t="str">
        <f t="shared" si="0"/>
        <v>Yes</v>
      </c>
    </row>
    <row r="10" spans="1:11" ht="25.5" x14ac:dyDescent="0.2">
      <c r="A10" s="81" t="s">
        <v>838</v>
      </c>
      <c r="B10" s="34" t="s">
        <v>217</v>
      </c>
      <c r="C10" s="36">
        <v>262.72697509</v>
      </c>
      <c r="D10" s="9" t="str">
        <f>IF($B10="N/A","N/A",IF(C10&gt;15,"No",IF(C10&lt;-15,"No","Yes")))</f>
        <v>N/A</v>
      </c>
      <c r="E10" s="36">
        <v>272.08265497000002</v>
      </c>
      <c r="F10" s="9" t="str">
        <f>IF($B10="N/A","N/A",IF(E10&gt;15,"No",IF(E10&lt;-15,"No","Yes")))</f>
        <v>N/A</v>
      </c>
      <c r="G10" s="36">
        <v>269.52993633</v>
      </c>
      <c r="H10" s="9" t="str">
        <f>IF($B10="N/A","N/A",IF(G10&gt;15,"No",IF(G10&lt;-15,"No","Yes")))</f>
        <v>N/A</v>
      </c>
      <c r="I10" s="10">
        <v>3.5609999999999999</v>
      </c>
      <c r="J10" s="10">
        <v>-0.93799999999999994</v>
      </c>
      <c r="K10" s="9" t="str">
        <f t="shared" si="0"/>
        <v>Yes</v>
      </c>
    </row>
    <row r="11" spans="1:11" ht="25.5" x14ac:dyDescent="0.2">
      <c r="A11" s="81" t="s">
        <v>839</v>
      </c>
      <c r="B11" s="34" t="s">
        <v>217</v>
      </c>
      <c r="C11" s="36" t="s">
        <v>1743</v>
      </c>
      <c r="D11" s="9" t="str">
        <f>IF($B11="N/A","N/A",IF(C11&gt;15,"No",IF(C11&lt;-15,"No","Yes")))</f>
        <v>N/A</v>
      </c>
      <c r="E11" s="36" t="s">
        <v>1743</v>
      </c>
      <c r="F11" s="9" t="str">
        <f>IF($B11="N/A","N/A",IF(E11&gt;15,"No",IF(E11&lt;-15,"No","Yes")))</f>
        <v>N/A</v>
      </c>
      <c r="G11" s="36" t="s">
        <v>1743</v>
      </c>
      <c r="H11" s="9" t="str">
        <f>IF($B11="N/A","N/A",IF(G11&gt;15,"No",IF(G11&lt;-15,"No","Yes")))</f>
        <v>N/A</v>
      </c>
      <c r="I11" s="10" t="s">
        <v>1743</v>
      </c>
      <c r="J11" s="10" t="s">
        <v>1743</v>
      </c>
      <c r="K11" s="9" t="str">
        <f t="shared" si="0"/>
        <v>N/A</v>
      </c>
    </row>
    <row r="12" spans="1:11" ht="25.5" x14ac:dyDescent="0.2">
      <c r="A12" s="81" t="s">
        <v>840</v>
      </c>
      <c r="B12" s="34" t="s">
        <v>217</v>
      </c>
      <c r="C12" s="36" t="s">
        <v>1743</v>
      </c>
      <c r="D12" s="9" t="str">
        <f>IF($B12="N/A","N/A",IF(C12&gt;15,"No",IF(C12&lt;-15,"No","Yes")))</f>
        <v>N/A</v>
      </c>
      <c r="E12" s="36" t="s">
        <v>1743</v>
      </c>
      <c r="F12" s="9" t="str">
        <f>IF($B12="N/A","N/A",IF(E12&gt;15,"No",IF(E12&lt;-15,"No","Yes")))</f>
        <v>N/A</v>
      </c>
      <c r="G12" s="36" t="s">
        <v>1743</v>
      </c>
      <c r="H12" s="9" t="str">
        <f>IF($B12="N/A","N/A",IF(G12&gt;15,"No",IF(G12&lt;-15,"No","Yes")))</f>
        <v>N/A</v>
      </c>
      <c r="I12" s="10" t="s">
        <v>1743</v>
      </c>
      <c r="J12" s="10" t="s">
        <v>1743</v>
      </c>
      <c r="K12" s="9" t="str">
        <f t="shared" si="0"/>
        <v>N/A</v>
      </c>
    </row>
    <row r="13" spans="1:11" x14ac:dyDescent="0.2">
      <c r="A13" s="81" t="s">
        <v>655</v>
      </c>
      <c r="B13" s="34" t="s">
        <v>241</v>
      </c>
      <c r="C13" s="8">
        <v>97.699052915999999</v>
      </c>
      <c r="D13" s="9" t="str">
        <f>IF($B13="N/A","N/A",IF(C13&gt;99,"No",IF(C13&lt;75,"No","Yes")))</f>
        <v>Yes</v>
      </c>
      <c r="E13" s="8">
        <v>97.941433859</v>
      </c>
      <c r="F13" s="9" t="str">
        <f>IF($B13="N/A","N/A",IF(E13&gt;99,"No",IF(E13&lt;75,"No","Yes")))</f>
        <v>Yes</v>
      </c>
      <c r="G13" s="8">
        <v>98.126697452000002</v>
      </c>
      <c r="H13" s="9" t="str">
        <f>IF($B13="N/A","N/A",IF(G13&gt;99,"No",IF(G13&lt;75,"No","Yes")))</f>
        <v>Yes</v>
      </c>
      <c r="I13" s="10">
        <v>0.24809999999999999</v>
      </c>
      <c r="J13" s="10">
        <v>0.18920000000000001</v>
      </c>
      <c r="K13" s="9" t="str">
        <f t="shared" ref="K13:K24" si="1">IF(J13="Div by 0", "N/A", IF(J13="N/A","N/A", IF(J13&gt;30, "No", IF(J13&lt;-30, "No", "Yes"))))</f>
        <v>Yes</v>
      </c>
    </row>
    <row r="14" spans="1:11" x14ac:dyDescent="0.2">
      <c r="A14" s="81" t="s">
        <v>495</v>
      </c>
      <c r="B14" s="34" t="s">
        <v>217</v>
      </c>
      <c r="C14" s="9">
        <v>99.996565571000005</v>
      </c>
      <c r="D14" s="9" t="str">
        <f>IF($B14="N/A","N/A",IF(C14&gt;15,"No",IF(C14&lt;-15,"No","Yes")))</f>
        <v>N/A</v>
      </c>
      <c r="E14" s="9">
        <v>99.999909927999994</v>
      </c>
      <c r="F14" s="9" t="str">
        <f>IF($B14="N/A","N/A",IF(E14&gt;15,"No",IF(E14&lt;-15,"No","Yes")))</f>
        <v>N/A</v>
      </c>
      <c r="G14" s="9">
        <v>99.566385296000007</v>
      </c>
      <c r="H14" s="9" t="str">
        <f>IF($B14="N/A","N/A",IF(G14&gt;15,"No",IF(G14&lt;-15,"No","Yes")))</f>
        <v>N/A</v>
      </c>
      <c r="I14" s="10">
        <v>3.3E-3</v>
      </c>
      <c r="J14" s="10">
        <v>-0.434</v>
      </c>
      <c r="K14" s="9" t="str">
        <f t="shared" si="1"/>
        <v>Yes</v>
      </c>
    </row>
    <row r="15" spans="1:11" x14ac:dyDescent="0.2">
      <c r="A15" s="81" t="s">
        <v>841</v>
      </c>
      <c r="B15" s="34" t="s">
        <v>217</v>
      </c>
      <c r="C15" s="35">
        <v>8.0641916794000004</v>
      </c>
      <c r="D15" s="9" t="str">
        <f>IF($B15="N/A","N/A",IF(C15&gt;15,"No",IF(C15&lt;-15,"No","Yes")))</f>
        <v>N/A</v>
      </c>
      <c r="E15" s="10">
        <v>7.9856956279000002</v>
      </c>
      <c r="F15" s="9" t="str">
        <f>IF($B15="N/A","N/A",IF(E15&gt;15,"No",IF(E15&lt;-15,"No","Yes")))</f>
        <v>N/A</v>
      </c>
      <c r="G15" s="10">
        <v>8.0287925556000008</v>
      </c>
      <c r="H15" s="9" t="str">
        <f>IF($B15="N/A","N/A",IF(G15&gt;15,"No",IF(G15&lt;-15,"No","Yes")))</f>
        <v>N/A</v>
      </c>
      <c r="I15" s="10">
        <v>-0.97299999999999998</v>
      </c>
      <c r="J15" s="10">
        <v>0.53969999999999996</v>
      </c>
      <c r="K15" s="9" t="str">
        <f t="shared" si="1"/>
        <v>Yes</v>
      </c>
    </row>
    <row r="16" spans="1:11" x14ac:dyDescent="0.2">
      <c r="A16" s="78" t="s">
        <v>656</v>
      </c>
      <c r="B16" s="59" t="s">
        <v>242</v>
      </c>
      <c r="C16" s="9">
        <v>2.3009470844000002</v>
      </c>
      <c r="D16" s="9" t="str">
        <f>IF($B16="N/A","N/A",IF(C16&gt;20,"No",IF(C16&lt;=0,"No","Yes")))</f>
        <v>Yes</v>
      </c>
      <c r="E16" s="9">
        <v>2.0585661405</v>
      </c>
      <c r="F16" s="9" t="str">
        <f>IF($B16="N/A","N/A",IF(E16&gt;20,"No",IF(E16&lt;=0,"No","Yes")))</f>
        <v>Yes</v>
      </c>
      <c r="G16" s="9">
        <v>1.8733025475</v>
      </c>
      <c r="H16" s="9" t="str">
        <f>IF($B16="N/A","N/A",IF(G16&gt;20,"No",IF(G16&lt;=0,"No","Yes")))</f>
        <v>Yes</v>
      </c>
      <c r="I16" s="10">
        <v>-10.5</v>
      </c>
      <c r="J16" s="10">
        <v>-9</v>
      </c>
      <c r="K16" s="9" t="str">
        <f t="shared" si="1"/>
        <v>Yes</v>
      </c>
    </row>
    <row r="17" spans="1:11" x14ac:dyDescent="0.2">
      <c r="A17" s="78" t="s">
        <v>370</v>
      </c>
      <c r="B17" s="34" t="s">
        <v>217</v>
      </c>
      <c r="C17" s="9">
        <v>79.677684713999994</v>
      </c>
      <c r="D17" s="9" t="str">
        <f>IF($B17="N/A","N/A",IF(C17&gt;15,"No",IF(C17&lt;-15,"No","Yes")))</f>
        <v>N/A</v>
      </c>
      <c r="E17" s="9">
        <v>86.256695949999994</v>
      </c>
      <c r="F17" s="9" t="str">
        <f>IF($B17="N/A","N/A",IF(E17&gt;15,"No",IF(E17&lt;-15,"No","Yes")))</f>
        <v>N/A</v>
      </c>
      <c r="G17" s="9">
        <v>86.143033525999996</v>
      </c>
      <c r="H17" s="9" t="str">
        <f>IF($B17="N/A","N/A",IF(G17&gt;15,"No",IF(G17&lt;-15,"No","Yes")))</f>
        <v>N/A</v>
      </c>
      <c r="I17" s="10">
        <v>8.2569999999999997</v>
      </c>
      <c r="J17" s="10">
        <v>-0.13200000000000001</v>
      </c>
      <c r="K17" s="9" t="str">
        <f t="shared" si="1"/>
        <v>Yes</v>
      </c>
    </row>
    <row r="18" spans="1:11" x14ac:dyDescent="0.2">
      <c r="A18" s="78" t="s">
        <v>842</v>
      </c>
      <c r="B18" s="34" t="s">
        <v>217</v>
      </c>
      <c r="C18" s="10">
        <v>22.216997512999999</v>
      </c>
      <c r="D18" s="9" t="str">
        <f>IF($B18="N/A","N/A",IF(C18&gt;15,"No",IF(C18&lt;-15,"No","Yes")))</f>
        <v>N/A</v>
      </c>
      <c r="E18" s="10">
        <v>18.736784578999998</v>
      </c>
      <c r="F18" s="9" t="str">
        <f>IF($B18="N/A","N/A",IF(E18&gt;15,"No",IF(E18&lt;-15,"No","Yes")))</f>
        <v>N/A</v>
      </c>
      <c r="G18" s="10">
        <v>17.914718853</v>
      </c>
      <c r="H18" s="9" t="str">
        <f>IF($B18="N/A","N/A",IF(G18&gt;15,"No",IF(G18&lt;-15,"No","Yes")))</f>
        <v>N/A</v>
      </c>
      <c r="I18" s="10">
        <v>-15.7</v>
      </c>
      <c r="J18" s="10">
        <v>-4.3899999999999997</v>
      </c>
      <c r="K18" s="9" t="str">
        <f t="shared" si="1"/>
        <v>Yes</v>
      </c>
    </row>
    <row r="19" spans="1:11" x14ac:dyDescent="0.2">
      <c r="A19" s="81" t="s">
        <v>657</v>
      </c>
      <c r="B19" s="59" t="s">
        <v>243</v>
      </c>
      <c r="C19" s="9">
        <v>0</v>
      </c>
      <c r="D19" s="9" t="str">
        <f>IF($B19="N/A","N/A",IF(C19&gt;10,"No",IF(C19&lt;=0,"No","Yes")))</f>
        <v>No</v>
      </c>
      <c r="E19" s="9">
        <v>0</v>
      </c>
      <c r="F19" s="9" t="str">
        <f>IF($B19="N/A","N/A",IF(E19&gt;10,"No",IF(E19&lt;=0,"No","Yes")))</f>
        <v>No</v>
      </c>
      <c r="G19" s="9">
        <v>0</v>
      </c>
      <c r="H19" s="9" t="str">
        <f>IF($B19="N/A","N/A",IF(G19&gt;10,"No",IF(G19&lt;=0,"No","Yes")))</f>
        <v>No</v>
      </c>
      <c r="I19" s="10" t="s">
        <v>1743</v>
      </c>
      <c r="J19" s="10" t="s">
        <v>1743</v>
      </c>
      <c r="K19" s="9" t="str">
        <f t="shared" si="1"/>
        <v>N/A</v>
      </c>
    </row>
    <row r="20" spans="1:11" x14ac:dyDescent="0.2">
      <c r="A20" s="81" t="s">
        <v>129</v>
      </c>
      <c r="B20" s="34" t="s">
        <v>217</v>
      </c>
      <c r="C20" s="9" t="s">
        <v>1743</v>
      </c>
      <c r="D20" s="9" t="str">
        <f>IF($B20="N/A","N/A",IF(C20&gt;15,"No",IF(C20&lt;-15,"No","Yes")))</f>
        <v>N/A</v>
      </c>
      <c r="E20" s="9" t="s">
        <v>1743</v>
      </c>
      <c r="F20" s="9" t="str">
        <f>IF($B20="N/A","N/A",IF(E20&gt;15,"No",IF(E20&lt;-15,"No","Yes")))</f>
        <v>N/A</v>
      </c>
      <c r="G20" s="9" t="s">
        <v>1743</v>
      </c>
      <c r="H20" s="9" t="str">
        <f>IF($B20="N/A","N/A",IF(G20&gt;15,"No",IF(G20&lt;-15,"No","Yes")))</f>
        <v>N/A</v>
      </c>
      <c r="I20" s="10" t="s">
        <v>1743</v>
      </c>
      <c r="J20" s="10" t="s">
        <v>1743</v>
      </c>
      <c r="K20" s="9" t="str">
        <f t="shared" si="1"/>
        <v>N/A</v>
      </c>
    </row>
    <row r="21" spans="1:11" x14ac:dyDescent="0.2">
      <c r="A21" s="81" t="s">
        <v>843</v>
      </c>
      <c r="B21" s="34" t="s">
        <v>217</v>
      </c>
      <c r="C21" s="10" t="s">
        <v>1743</v>
      </c>
      <c r="D21" s="9" t="str">
        <f>IF($B21="N/A","N/A",IF(C21&gt;15,"No",IF(C21&lt;-15,"No","Yes")))</f>
        <v>N/A</v>
      </c>
      <c r="E21" s="10" t="s">
        <v>1743</v>
      </c>
      <c r="F21" s="9" t="str">
        <f>IF($B21="N/A","N/A",IF(E21&gt;15,"No",IF(E21&lt;-15,"No","Yes")))</f>
        <v>N/A</v>
      </c>
      <c r="G21" s="10" t="s">
        <v>1743</v>
      </c>
      <c r="H21" s="9" t="str">
        <f>IF($B21="N/A","N/A",IF(G21&gt;15,"No",IF(G21&lt;-15,"No","Yes")))</f>
        <v>N/A</v>
      </c>
      <c r="I21" s="10" t="s">
        <v>1743</v>
      </c>
      <c r="J21" s="10" t="s">
        <v>1743</v>
      </c>
      <c r="K21" s="9" t="str">
        <f t="shared" si="1"/>
        <v>N/A</v>
      </c>
    </row>
    <row r="22" spans="1:11" x14ac:dyDescent="0.2">
      <c r="A22" s="81" t="s">
        <v>1720</v>
      </c>
      <c r="B22" s="59" t="s">
        <v>228</v>
      </c>
      <c r="C22" s="9">
        <v>0</v>
      </c>
      <c r="D22" s="9" t="str">
        <f>IF($B22="N/A","N/A",IF(C22&gt;5,"No",IF(C22&lt;=0,"No","Yes")))</f>
        <v>No</v>
      </c>
      <c r="E22" s="9">
        <v>0</v>
      </c>
      <c r="F22" s="9" t="str">
        <f>IF($B22="N/A","N/A",IF(E22&gt;5,"No",IF(E22&lt;=0,"No","Yes")))</f>
        <v>No</v>
      </c>
      <c r="G22" s="9">
        <v>0</v>
      </c>
      <c r="H22" s="9" t="str">
        <f>IF($B22="N/A","N/A",IF(G22&gt;5,"No",IF(G22&lt;=0,"No","Yes")))</f>
        <v>No</v>
      </c>
      <c r="I22" s="10" t="s">
        <v>1743</v>
      </c>
      <c r="J22" s="10" t="s">
        <v>1743</v>
      </c>
      <c r="K22" s="9" t="str">
        <f t="shared" si="1"/>
        <v>N/A</v>
      </c>
    </row>
    <row r="23" spans="1:11" x14ac:dyDescent="0.2">
      <c r="A23" s="81" t="s">
        <v>130</v>
      </c>
      <c r="B23" s="34" t="s">
        <v>217</v>
      </c>
      <c r="C23" s="9" t="s">
        <v>1743</v>
      </c>
      <c r="D23" s="9" t="str">
        <f>IF($B23="N/A","N/A",IF(C23&gt;15,"No",IF(C23&lt;-15,"No","Yes")))</f>
        <v>N/A</v>
      </c>
      <c r="E23" s="9" t="s">
        <v>1743</v>
      </c>
      <c r="F23" s="9" t="str">
        <f>IF($B23="N/A","N/A",IF(E23&gt;15,"No",IF(E23&lt;-15,"No","Yes")))</f>
        <v>N/A</v>
      </c>
      <c r="G23" s="9" t="s">
        <v>1743</v>
      </c>
      <c r="H23" s="9" t="str">
        <f>IF($B23="N/A","N/A",IF(G23&gt;15,"No",IF(G23&lt;-15,"No","Yes")))</f>
        <v>N/A</v>
      </c>
      <c r="I23" s="10" t="s">
        <v>1743</v>
      </c>
      <c r="J23" s="10" t="s">
        <v>1743</v>
      </c>
      <c r="K23" s="9" t="str">
        <f t="shared" si="1"/>
        <v>N/A</v>
      </c>
    </row>
    <row r="24" spans="1:11" x14ac:dyDescent="0.2">
      <c r="A24" s="81" t="s">
        <v>844</v>
      </c>
      <c r="B24" s="34" t="s">
        <v>217</v>
      </c>
      <c r="C24" s="10" t="s">
        <v>1743</v>
      </c>
      <c r="D24" s="9" t="str">
        <f>IF($B24="N/A","N/A",IF(C24&gt;15,"No",IF(C24&lt;-15,"No","Yes")))</f>
        <v>N/A</v>
      </c>
      <c r="E24" s="10" t="s">
        <v>1743</v>
      </c>
      <c r="F24" s="9" t="str">
        <f>IF($B24="N/A","N/A",IF(E24&gt;15,"No",IF(E24&lt;-15,"No","Yes")))</f>
        <v>N/A</v>
      </c>
      <c r="G24" s="10" t="s">
        <v>1743</v>
      </c>
      <c r="H24" s="9" t="str">
        <f>IF($B24="N/A","N/A",IF(G24&gt;15,"No",IF(G24&lt;-15,"No","Yes")))</f>
        <v>N/A</v>
      </c>
      <c r="I24" s="10" t="s">
        <v>1743</v>
      </c>
      <c r="J24" s="10" t="s">
        <v>1743</v>
      </c>
      <c r="K24" s="9" t="str">
        <f t="shared" si="1"/>
        <v>N/A</v>
      </c>
    </row>
    <row r="25" spans="1:11" x14ac:dyDescent="0.2">
      <c r="A25" s="81" t="s">
        <v>15</v>
      </c>
      <c r="B25" s="34" t="s">
        <v>244</v>
      </c>
      <c r="C25" s="9">
        <v>4.2501789499999998E-2</v>
      </c>
      <c r="D25" s="9" t="str">
        <f>IF($B25="N/A","N/A",IF(C25&gt;20,"No",IF(C25&lt;1,"No","Yes")))</f>
        <v>No</v>
      </c>
      <c r="E25" s="9">
        <v>4.7373045500000002E-2</v>
      </c>
      <c r="F25" s="9" t="str">
        <f>IF($B25="N/A","N/A",IF(E25&gt;20,"No",IF(E25&lt;1,"No","Yes")))</f>
        <v>No</v>
      </c>
      <c r="G25" s="9">
        <v>1.0578136857</v>
      </c>
      <c r="H25" s="9" t="str">
        <f>IF($B25="N/A","N/A",IF(G25&gt;20,"No",IF(G25&lt;1,"No","Yes")))</f>
        <v>Yes</v>
      </c>
      <c r="I25" s="10">
        <v>11.46</v>
      </c>
      <c r="J25" s="10">
        <v>2133</v>
      </c>
      <c r="K25" s="9" t="str">
        <f t="shared" ref="K25:K34" si="2">IF(J25="Div by 0", "N/A", IF(J25="N/A","N/A", IF(J25&gt;30, "No", IF(J25&lt;-30, "No", "Yes"))))</f>
        <v>No</v>
      </c>
    </row>
    <row r="26" spans="1:11" x14ac:dyDescent="0.2">
      <c r="A26" s="81" t="s">
        <v>163</v>
      </c>
      <c r="B26" s="34" t="s">
        <v>218</v>
      </c>
      <c r="C26" s="9">
        <v>99.955347309999993</v>
      </c>
      <c r="D26" s="9" t="str">
        <f>IF($B26="N/A","N/A",IF(C26&gt;100,"No",IF(C26&lt;95,"No","Yes")))</f>
        <v>Yes</v>
      </c>
      <c r="E26" s="9">
        <v>99.941864362999993</v>
      </c>
      <c r="F26" s="9" t="str">
        <f>IF($B26="N/A","N/A",IF(E26&gt;100,"No",IF(E26&lt;95,"No","Yes")))</f>
        <v>Yes</v>
      </c>
      <c r="G26" s="9">
        <v>99.968241570000004</v>
      </c>
      <c r="H26" s="9" t="str">
        <f>IF($B26="N/A","N/A",IF(G26&gt;100,"No",IF(G26&lt;95,"No","Yes")))</f>
        <v>Yes</v>
      </c>
      <c r="I26" s="10">
        <v>-1.2999999999999999E-2</v>
      </c>
      <c r="J26" s="10">
        <v>2.64E-2</v>
      </c>
      <c r="K26" s="9" t="str">
        <f t="shared" si="2"/>
        <v>Yes</v>
      </c>
    </row>
    <row r="27" spans="1:11" x14ac:dyDescent="0.2">
      <c r="A27" s="81" t="s">
        <v>32</v>
      </c>
      <c r="B27" s="34" t="s">
        <v>218</v>
      </c>
      <c r="C27" s="9">
        <v>90.818667060999999</v>
      </c>
      <c r="D27" s="9" t="str">
        <f>IF($B27="N/A","N/A",IF(C27&gt;100,"No",IF(C27&lt;95,"No","Yes")))</f>
        <v>No</v>
      </c>
      <c r="E27" s="9">
        <v>91.305590549000001</v>
      </c>
      <c r="F27" s="9" t="str">
        <f>IF($B27="N/A","N/A",IF(E27&gt;100,"No",IF(E27&lt;95,"No","Yes")))</f>
        <v>No</v>
      </c>
      <c r="G27" s="9">
        <v>92.467914644999993</v>
      </c>
      <c r="H27" s="9" t="str">
        <f>IF($B27="N/A","N/A",IF(G27&gt;100,"No",IF(G27&lt;95,"No","Yes")))</f>
        <v>No</v>
      </c>
      <c r="I27" s="10">
        <v>0.53610000000000002</v>
      </c>
      <c r="J27" s="10">
        <v>1.2729999999999999</v>
      </c>
      <c r="K27" s="9" t="str">
        <f t="shared" si="2"/>
        <v>Yes</v>
      </c>
    </row>
    <row r="28" spans="1:11" x14ac:dyDescent="0.2">
      <c r="A28" s="81" t="s">
        <v>845</v>
      </c>
      <c r="B28" s="34" t="s">
        <v>230</v>
      </c>
      <c r="C28" s="9">
        <v>11.748606702</v>
      </c>
      <c r="D28" s="9" t="str">
        <f>IF($B28="N/A","N/A",IF(C28&gt;30,"No",IF(C28&lt;5,"No","Yes")))</f>
        <v>Yes</v>
      </c>
      <c r="E28" s="9">
        <v>11.312270530999999</v>
      </c>
      <c r="F28" s="9" t="str">
        <f>IF($B28="N/A","N/A",IF(E28&gt;30,"No",IF(E28&lt;5,"No","Yes")))</f>
        <v>Yes</v>
      </c>
      <c r="G28" s="9">
        <v>10.57750216</v>
      </c>
      <c r="H28" s="9" t="str">
        <f>IF($B28="N/A","N/A",IF(G28&gt;30,"No",IF(G28&lt;5,"No","Yes")))</f>
        <v>Yes</v>
      </c>
      <c r="I28" s="10">
        <v>-3.71</v>
      </c>
      <c r="J28" s="10">
        <v>-6.5</v>
      </c>
      <c r="K28" s="9" t="str">
        <f t="shared" si="2"/>
        <v>Yes</v>
      </c>
    </row>
    <row r="29" spans="1:11" x14ac:dyDescent="0.2">
      <c r="A29" s="81" t="s">
        <v>846</v>
      </c>
      <c r="B29" s="34" t="s">
        <v>231</v>
      </c>
      <c r="C29" s="9">
        <v>55.19790373</v>
      </c>
      <c r="D29" s="9" t="str">
        <f>IF($B29="N/A","N/A",IF(C29&gt;75,"No",IF(C29&lt;15,"No","Yes")))</f>
        <v>Yes</v>
      </c>
      <c r="E29" s="9">
        <v>55.267632849999998</v>
      </c>
      <c r="F29" s="9" t="str">
        <f>IF($B29="N/A","N/A",IF(E29&gt;75,"No",IF(E29&lt;15,"No","Yes")))</f>
        <v>Yes</v>
      </c>
      <c r="G29" s="9">
        <v>55.471493359</v>
      </c>
      <c r="H29" s="9" t="str">
        <f>IF($B29="N/A","N/A",IF(G29&gt;75,"No",IF(G29&lt;15,"No","Yes")))</f>
        <v>Yes</v>
      </c>
      <c r="I29" s="10">
        <v>0.1263</v>
      </c>
      <c r="J29" s="10">
        <v>0.36890000000000001</v>
      </c>
      <c r="K29" s="9" t="str">
        <f t="shared" si="2"/>
        <v>Yes</v>
      </c>
    </row>
    <row r="30" spans="1:11" x14ac:dyDescent="0.2">
      <c r="A30" s="81" t="s">
        <v>847</v>
      </c>
      <c r="B30" s="34" t="s">
        <v>232</v>
      </c>
      <c r="C30" s="9">
        <v>33.053489568000003</v>
      </c>
      <c r="D30" s="9" t="str">
        <f>IF($B30="N/A","N/A",IF(C30&gt;70,"No",IF(C30&lt;25,"No","Yes")))</f>
        <v>Yes</v>
      </c>
      <c r="E30" s="9">
        <v>33.420096618000002</v>
      </c>
      <c r="F30" s="9" t="str">
        <f>IF($B30="N/A","N/A",IF(E30&gt;70,"No",IF(E30&lt;25,"No","Yes")))</f>
        <v>Yes</v>
      </c>
      <c r="G30" s="9">
        <v>33.951004480999998</v>
      </c>
      <c r="H30" s="9" t="str">
        <f>IF($B30="N/A","N/A",IF(G30&gt;70,"No",IF(G30&lt;25,"No","Yes")))</f>
        <v>Yes</v>
      </c>
      <c r="I30" s="10">
        <v>1.109</v>
      </c>
      <c r="J30" s="10">
        <v>1.589</v>
      </c>
      <c r="K30" s="9" t="str">
        <f t="shared" si="2"/>
        <v>Yes</v>
      </c>
    </row>
    <row r="31" spans="1:11" x14ac:dyDescent="0.2">
      <c r="A31" s="81" t="s">
        <v>164</v>
      </c>
      <c r="B31" s="34" t="s">
        <v>218</v>
      </c>
      <c r="C31" s="9">
        <v>99.827067616999997</v>
      </c>
      <c r="D31" s="9" t="str">
        <f>IF($B31="N/A","N/A",IF(C31&gt;100,"No",IF(C31&lt;95,"No","Yes")))</f>
        <v>Yes</v>
      </c>
      <c r="E31" s="9">
        <v>99.801421368000007</v>
      </c>
      <c r="F31" s="9" t="str">
        <f>IF($B31="N/A","N/A",IF(E31&gt;100,"No",IF(E31&lt;95,"No","Yes")))</f>
        <v>Yes</v>
      </c>
      <c r="G31" s="9">
        <v>99.835158628000002</v>
      </c>
      <c r="H31" s="9" t="str">
        <f>IF($B31="N/A","N/A",IF(G31&gt;100,"No",IF(G31&lt;95,"No","Yes")))</f>
        <v>Yes</v>
      </c>
      <c r="I31" s="10">
        <v>-2.5999999999999999E-2</v>
      </c>
      <c r="J31" s="10">
        <v>3.3799999999999997E-2</v>
      </c>
      <c r="K31" s="9" t="str">
        <f t="shared" si="2"/>
        <v>Yes</v>
      </c>
    </row>
    <row r="32" spans="1:11" x14ac:dyDescent="0.2">
      <c r="A32" s="28" t="s">
        <v>373</v>
      </c>
      <c r="B32" s="34" t="s">
        <v>245</v>
      </c>
      <c r="C32" s="9">
        <v>5.1277462699999998E-2</v>
      </c>
      <c r="D32" s="9" t="str">
        <f>IF($B32="N/A","N/A",IF(C32&gt;5,"No",IF(C32&lt;1,"No","Yes")))</f>
        <v>No</v>
      </c>
      <c r="E32" s="9">
        <v>5.29307771E-2</v>
      </c>
      <c r="F32" s="9" t="str">
        <f>IF($B32="N/A","N/A",IF(E32&gt;5,"No",IF(E32&lt;1,"No","Yes")))</f>
        <v>No</v>
      </c>
      <c r="G32" s="9">
        <v>6.1470797799999997E-2</v>
      </c>
      <c r="H32" s="9" t="str">
        <f>IF($B32="N/A","N/A",IF(G32&gt;5,"No",IF(G32&lt;1,"No","Yes")))</f>
        <v>No</v>
      </c>
      <c r="I32" s="10">
        <v>3.2240000000000002</v>
      </c>
      <c r="J32" s="10">
        <v>16.13</v>
      </c>
      <c r="K32" s="9" t="str">
        <f t="shared" si="2"/>
        <v>Yes</v>
      </c>
    </row>
    <row r="33" spans="1:11" x14ac:dyDescent="0.2">
      <c r="A33" s="28" t="s">
        <v>375</v>
      </c>
      <c r="B33" s="34" t="s">
        <v>246</v>
      </c>
      <c r="C33" s="9">
        <v>99.575928501000007</v>
      </c>
      <c r="D33" s="9" t="str">
        <f>IF($B33="N/A","N/A",IF(C33&gt;98,"No",IF(C33&lt;8,"No","Yes")))</f>
        <v>No</v>
      </c>
      <c r="E33" s="9">
        <v>99.522387953999996</v>
      </c>
      <c r="F33" s="9" t="str">
        <f>IF($B33="N/A","N/A",IF(E33&gt;98,"No",IF(E33&lt;8,"No","Yes")))</f>
        <v>No</v>
      </c>
      <c r="G33" s="9">
        <v>99.493555352000001</v>
      </c>
      <c r="H33" s="9" t="str">
        <f>IF($B33="N/A","N/A",IF(G33&gt;98,"No",IF(G33&lt;8,"No","Yes")))</f>
        <v>No</v>
      </c>
      <c r="I33" s="10">
        <v>-5.3999999999999999E-2</v>
      </c>
      <c r="J33" s="10">
        <v>-2.9000000000000001E-2</v>
      </c>
      <c r="K33" s="9" t="str">
        <f t="shared" si="2"/>
        <v>Yes</v>
      </c>
    </row>
    <row r="34" spans="1:11" x14ac:dyDescent="0.2">
      <c r="A34" s="28" t="s">
        <v>376</v>
      </c>
      <c r="B34" s="59" t="s">
        <v>228</v>
      </c>
      <c r="C34" s="9">
        <v>5.4718903100000001E-2</v>
      </c>
      <c r="D34" s="9" t="str">
        <f>IF($B34="N/A","N/A",IF(C34&gt;5,"No",IF(C34&lt;=0,"No","Yes")))</f>
        <v>Yes</v>
      </c>
      <c r="E34" s="9">
        <v>5.3283649000000002E-2</v>
      </c>
      <c r="F34" s="9" t="str">
        <f>IF($B34="N/A","N/A",IF(E34&gt;5,"No",IF(E34&lt;=0,"No","Yes")))</f>
        <v>Yes</v>
      </c>
      <c r="G34" s="9">
        <v>6.6808349000000003E-2</v>
      </c>
      <c r="H34" s="9" t="str">
        <f>IF($B34="N/A","N/A",IF(G34&gt;5,"No",IF(G34&lt;=0,"No","Yes")))</f>
        <v>Yes</v>
      </c>
      <c r="I34" s="10">
        <v>-2.62</v>
      </c>
      <c r="J34" s="10">
        <v>25.38</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2862</v>
      </c>
      <c r="D6" s="9" t="str">
        <f>IF($B6="N/A","N/A",IF(C6&gt;15,"No",IF(C6&lt;-15,"No","Yes")))</f>
        <v>N/A</v>
      </c>
      <c r="E6" s="35">
        <v>1894</v>
      </c>
      <c r="F6" s="9" t="str">
        <f>IF($B6="N/A","N/A",IF(E6&gt;15,"No",IF(E6&lt;-15,"No","Yes")))</f>
        <v>N/A</v>
      </c>
      <c r="G6" s="35">
        <v>1035</v>
      </c>
      <c r="H6" s="9" t="str">
        <f>IF($B6="N/A","N/A",IF(G6&gt;15,"No",IF(G6&lt;-15,"No","Yes")))</f>
        <v>N/A</v>
      </c>
      <c r="I6" s="10">
        <v>-33.799999999999997</v>
      </c>
      <c r="J6" s="10">
        <v>-45.4</v>
      </c>
      <c r="K6" s="9" t="str">
        <f t="shared" ref="K6:K22" si="0">IF(J6="Div by 0", "N/A", IF(J6="N/A","N/A", IF(J6&gt;30, "No", IF(J6&lt;-30, "No", "Yes"))))</f>
        <v>No</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862.46540880999999</v>
      </c>
      <c r="D9" s="9" t="str">
        <f>IF($B9="N/A","N/A",IF(C9&gt;15,"No",IF(C9&lt;-15,"No","Yes")))</f>
        <v>N/A</v>
      </c>
      <c r="E9" s="36">
        <v>834.11932418000004</v>
      </c>
      <c r="F9" s="9" t="str">
        <f>IF($B9="N/A","N/A",IF(E9&gt;15,"No",IF(E9&lt;-15,"No","Yes")))</f>
        <v>N/A</v>
      </c>
      <c r="G9" s="36">
        <v>814.82415459000003</v>
      </c>
      <c r="H9" s="9" t="str">
        <f>IF($B9="N/A","N/A",IF(G9&gt;15,"No",IF(G9&lt;-15,"No","Yes")))</f>
        <v>N/A</v>
      </c>
      <c r="I9" s="10">
        <v>-3.29</v>
      </c>
      <c r="J9" s="10">
        <v>-2.31</v>
      </c>
      <c r="K9" s="9" t="str">
        <f t="shared" si="0"/>
        <v>Yes</v>
      </c>
    </row>
    <row r="10" spans="1:11" x14ac:dyDescent="0.2">
      <c r="A10" s="81" t="s">
        <v>655</v>
      </c>
      <c r="B10" s="34" t="s">
        <v>241</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0</v>
      </c>
      <c r="D12" s="9" t="str">
        <f>IF($B12="N/A","N/A",IF(C12&gt;10,"No",IF(C12&lt;=0,"No","Yes")))</f>
        <v>No</v>
      </c>
      <c r="E12" s="9">
        <v>0</v>
      </c>
      <c r="F12" s="9" t="str">
        <f>IF($B12="N/A","N/A",IF(E12&gt;10,"No",IF(E12&lt;=0,"No","Yes")))</f>
        <v>No</v>
      </c>
      <c r="G12" s="9">
        <v>0</v>
      </c>
      <c r="H12" s="9" t="str">
        <f>IF($B12="N/A","N/A",IF(G12&gt;10,"No",IF(G12&lt;=0,"No","Yes")))</f>
        <v>No</v>
      </c>
      <c r="I12" s="10" t="s">
        <v>1743</v>
      </c>
      <c r="J12" s="10" t="s">
        <v>1743</v>
      </c>
      <c r="K12" s="9" t="str">
        <f t="shared" si="0"/>
        <v>N/A</v>
      </c>
    </row>
    <row r="13" spans="1:11" x14ac:dyDescent="0.2">
      <c r="A13" s="81" t="s">
        <v>658</v>
      </c>
      <c r="B13" s="59" t="s">
        <v>228</v>
      </c>
      <c r="C13" s="9">
        <v>0</v>
      </c>
      <c r="D13" s="9" t="str">
        <f>IF($B13="N/A","N/A",IF(C13&gt;5,"No",IF(C13&lt;=0,"No","Yes")))</f>
        <v>No</v>
      </c>
      <c r="E13" s="9">
        <v>0</v>
      </c>
      <c r="F13" s="9" t="str">
        <f>IF($B13="N/A","N/A",IF(E13&gt;5,"No",IF(E13&lt;=0,"No","Yes")))</f>
        <v>No</v>
      </c>
      <c r="G13" s="9">
        <v>0</v>
      </c>
      <c r="H13" s="9" t="str">
        <f>IF($B13="N/A","N/A",IF(G13&gt;5,"No",IF(G13&lt;=0,"No","Yes")))</f>
        <v>No</v>
      </c>
      <c r="I13" s="10" t="s">
        <v>1743</v>
      </c>
      <c r="J13" s="10" t="s">
        <v>1743</v>
      </c>
      <c r="K13" s="9" t="str">
        <f t="shared" si="0"/>
        <v>N/A</v>
      </c>
    </row>
    <row r="14" spans="1:11" x14ac:dyDescent="0.2">
      <c r="A14" s="81" t="s">
        <v>163</v>
      </c>
      <c r="B14" s="34" t="s">
        <v>218</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1" t="s">
        <v>32</v>
      </c>
      <c r="B15" s="34"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1" t="s">
        <v>845</v>
      </c>
      <c r="B16" s="34" t="s">
        <v>230</v>
      </c>
      <c r="C16" s="9">
        <v>10.971348707000001</v>
      </c>
      <c r="D16" s="9" t="str">
        <f>IF($B16="N/A","N/A",IF(C16&gt;30,"No",IF(C16&lt;5,"No","Yes")))</f>
        <v>Yes</v>
      </c>
      <c r="E16" s="9">
        <v>10.242872228</v>
      </c>
      <c r="F16" s="9" t="str">
        <f>IF($B16="N/A","N/A",IF(E16&gt;30,"No",IF(E16&lt;5,"No","Yes")))</f>
        <v>Yes</v>
      </c>
      <c r="G16" s="9">
        <v>10.338164251</v>
      </c>
      <c r="H16" s="9" t="str">
        <f>IF($B16="N/A","N/A",IF(G16&gt;30,"No",IF(G16&lt;5,"No","Yes")))</f>
        <v>Yes</v>
      </c>
      <c r="I16" s="10">
        <v>-6.64</v>
      </c>
      <c r="J16" s="10">
        <v>0.93030000000000002</v>
      </c>
      <c r="K16" s="9" t="str">
        <f t="shared" si="0"/>
        <v>Yes</v>
      </c>
    </row>
    <row r="17" spans="1:11" x14ac:dyDescent="0.2">
      <c r="A17" s="81" t="s">
        <v>846</v>
      </c>
      <c r="B17" s="34" t="s">
        <v>231</v>
      </c>
      <c r="C17" s="9">
        <v>48.986722571999998</v>
      </c>
      <c r="D17" s="9" t="str">
        <f>IF($B17="N/A","N/A",IF(C17&gt;75,"No",IF(C17&lt;15,"No","Yes")))</f>
        <v>Yes</v>
      </c>
      <c r="E17" s="9">
        <v>47.835269271000001</v>
      </c>
      <c r="F17" s="9" t="str">
        <f>IF($B17="N/A","N/A",IF(E17&gt;75,"No",IF(E17&lt;15,"No","Yes")))</f>
        <v>Yes</v>
      </c>
      <c r="G17" s="9">
        <v>46.376811594000003</v>
      </c>
      <c r="H17" s="9" t="str">
        <f>IF($B17="N/A","N/A",IF(G17&gt;75,"No",IF(G17&lt;15,"No","Yes")))</f>
        <v>Yes</v>
      </c>
      <c r="I17" s="10">
        <v>-2.35</v>
      </c>
      <c r="J17" s="10">
        <v>-3.05</v>
      </c>
      <c r="K17" s="9" t="str">
        <f t="shared" si="0"/>
        <v>Yes</v>
      </c>
    </row>
    <row r="18" spans="1:11" x14ac:dyDescent="0.2">
      <c r="A18" s="81" t="s">
        <v>847</v>
      </c>
      <c r="B18" s="34" t="s">
        <v>232</v>
      </c>
      <c r="C18" s="9">
        <v>40.041928720999998</v>
      </c>
      <c r="D18" s="9" t="str">
        <f>IF($B18="N/A","N/A",IF(C18&gt;70,"No",IF(C18&lt;25,"No","Yes")))</f>
        <v>Yes</v>
      </c>
      <c r="E18" s="9">
        <v>41.921858501000003</v>
      </c>
      <c r="F18" s="9" t="str">
        <f>IF($B18="N/A","N/A",IF(E18&gt;70,"No",IF(E18&lt;25,"No","Yes")))</f>
        <v>Yes</v>
      </c>
      <c r="G18" s="9">
        <v>43.285024155000002</v>
      </c>
      <c r="H18" s="9" t="str">
        <f>IF($B18="N/A","N/A",IF(G18&gt;70,"No",IF(G18&lt;25,"No","Yes")))</f>
        <v>Yes</v>
      </c>
      <c r="I18" s="10">
        <v>4.6950000000000003</v>
      </c>
      <c r="J18" s="10">
        <v>3.2519999999999998</v>
      </c>
      <c r="K18" s="9" t="str">
        <f t="shared" si="0"/>
        <v>Yes</v>
      </c>
    </row>
    <row r="19" spans="1:11" x14ac:dyDescent="0.2">
      <c r="A19" s="81" t="s">
        <v>164</v>
      </c>
      <c r="B19" s="34" t="s">
        <v>218</v>
      </c>
      <c r="C19" s="9">
        <v>99.930118797999995</v>
      </c>
      <c r="D19" s="9" t="str">
        <f>IF($B19="N/A","N/A",IF(C19&gt;100,"No",IF(C19&lt;95,"No","Yes")))</f>
        <v>Yes</v>
      </c>
      <c r="E19" s="9">
        <v>99.788806758000007</v>
      </c>
      <c r="F19" s="9" t="str">
        <f>IF($B19="N/A","N/A",IF(E19&gt;100,"No",IF(E19&lt;95,"No","Yes")))</f>
        <v>Yes</v>
      </c>
      <c r="G19" s="9">
        <v>99.903381643000003</v>
      </c>
      <c r="H19" s="9" t="str">
        <f>IF($B19="N/A","N/A",IF(G19&gt;100,"No",IF(G19&lt;95,"No","Yes")))</f>
        <v>Yes</v>
      </c>
      <c r="I19" s="10">
        <v>-0.14099999999999999</v>
      </c>
      <c r="J19" s="10">
        <v>0.1148</v>
      </c>
      <c r="K19" s="9" t="str">
        <f t="shared" si="0"/>
        <v>Yes</v>
      </c>
    </row>
    <row r="20" spans="1:11" x14ac:dyDescent="0.2">
      <c r="A20" s="28" t="s">
        <v>373</v>
      </c>
      <c r="B20" s="34" t="s">
        <v>245</v>
      </c>
      <c r="C20" s="9">
        <v>2.0614954577</v>
      </c>
      <c r="D20" s="9" t="str">
        <f>IF($B20="N/A","N/A",IF(C20&gt;5,"No",IF(C20&lt;1,"No","Yes")))</f>
        <v>Yes</v>
      </c>
      <c r="E20" s="9">
        <v>2.4815205912999998</v>
      </c>
      <c r="F20" s="9" t="str">
        <f>IF($B20="N/A","N/A",IF(E20&gt;5,"No",IF(E20&lt;1,"No","Yes")))</f>
        <v>Yes</v>
      </c>
      <c r="G20" s="9">
        <v>2.3188405796999998</v>
      </c>
      <c r="H20" s="9" t="str">
        <f>IF($B20="N/A","N/A",IF(G20&gt;5,"No",IF(G20&lt;1,"No","Yes")))</f>
        <v>Yes</v>
      </c>
      <c r="I20" s="10">
        <v>20.37</v>
      </c>
      <c r="J20" s="10">
        <v>-6.56</v>
      </c>
      <c r="K20" s="9" t="str">
        <f t="shared" si="0"/>
        <v>Yes</v>
      </c>
    </row>
    <row r="21" spans="1:11" x14ac:dyDescent="0.2">
      <c r="A21" s="28" t="s">
        <v>375</v>
      </c>
      <c r="B21" s="34" t="s">
        <v>246</v>
      </c>
      <c r="C21" s="9">
        <v>85.534591195000004</v>
      </c>
      <c r="D21" s="9" t="str">
        <f>IF($B21="N/A","N/A",IF(C21&gt;98,"No",IF(C21&lt;8,"No","Yes")))</f>
        <v>Yes</v>
      </c>
      <c r="E21" s="9">
        <v>84.846884900000006</v>
      </c>
      <c r="F21" s="9" t="str">
        <f>IF($B21="N/A","N/A",IF(E21&gt;98,"No",IF(E21&lt;8,"No","Yes")))</f>
        <v>Yes</v>
      </c>
      <c r="G21" s="9">
        <v>86.086956521999994</v>
      </c>
      <c r="H21" s="9" t="str">
        <f>IF($B21="N/A","N/A",IF(G21&gt;98,"No",IF(G21&lt;8,"No","Yes")))</f>
        <v>Yes</v>
      </c>
      <c r="I21" s="10">
        <v>-0.80400000000000005</v>
      </c>
      <c r="J21" s="10">
        <v>1.462</v>
      </c>
      <c r="K21" s="9" t="str">
        <f t="shared" si="0"/>
        <v>Yes</v>
      </c>
    </row>
    <row r="22" spans="1:11" x14ac:dyDescent="0.2">
      <c r="A22" s="28" t="s">
        <v>376</v>
      </c>
      <c r="B22" s="59" t="s">
        <v>228</v>
      </c>
      <c r="C22" s="9">
        <v>0.59399021659999995</v>
      </c>
      <c r="D22" s="9" t="str">
        <f>IF($B22="N/A","N/A",IF(C22&gt;5,"No",IF(C22&lt;=0,"No","Yes")))</f>
        <v>Yes</v>
      </c>
      <c r="E22" s="9">
        <v>0.95036958819999995</v>
      </c>
      <c r="F22" s="9" t="str">
        <f>IF($B22="N/A","N/A",IF(E22&gt;5,"No",IF(E22&lt;=0,"No","Yes")))</f>
        <v>Yes</v>
      </c>
      <c r="G22" s="9">
        <v>0.67632850239999998</v>
      </c>
      <c r="H22" s="9" t="str">
        <f>IF($B22="N/A","N/A",IF(G22&gt;5,"No",IF(G22&lt;=0,"No","Yes")))</f>
        <v>Yes</v>
      </c>
      <c r="I22" s="10">
        <v>60</v>
      </c>
      <c r="J22" s="10">
        <v>-28.8</v>
      </c>
      <c r="K22" s="9" t="str">
        <f t="shared" si="0"/>
        <v>Yes</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2014-12-04T21:24:57Z</dcterms:modified>
  <dc:language>English</dc:language>
</cp:coreProperties>
</file>