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<sst xmlns="http://schemas.openxmlformats.org/spreadsheetml/2006/main" count="7595" uniqueCount="1214">
  <si>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</si>
  <si>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</si>
  <si>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</si>
  <si>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</si>
  <si>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</si>
  <si>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</si>
  <si>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</si>
  <si>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</si>
  <si>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</si>
  <si>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</si>
  <si>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</si>
  <si>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</si>
  <si>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</si>
  <si>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</si>
  <si>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</si>
  <si>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</si>
  <si>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</si>
  <si>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</si>
  <si>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</si>
  <si>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</si>
  <si>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</si>
  <si>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</si>
  <si>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</si>
  <si>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</si>
  <si>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</si>
  <si>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</si>
  <si>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</si>
  <si>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</si>
  <si>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</si>
  <si>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</si>
  <si>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</si>
  <si>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</si>
  <si>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</si>
  <si>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</si>
  <si>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</si>
  <si>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</si>
  <si>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</si>
  <si>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</si>
  <si>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</si>
  <si>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</si>
  <si>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</si>
  <si>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</si>
  <si>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</si>
  <si>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</si>
  <si>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</si>
  <si>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</si>
  <si>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</si>
  <si>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</si>
  <si>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</si>
  <si>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</si>
  <si>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</si>
  <si>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</si>
  <si>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</si>
  <si>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</si>
  <si>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</si>
  <si>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</si>
  <si>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</si>
  <si>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</si>
  <si>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</si>
  <si>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</si>
  <si>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</si>
  <si>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</si>
  <si>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</si>
  <si>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</si>
  <si>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</si>
  <si>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</si>
  <si>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</si>
  <si>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</si>
  <si>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</si>
  <si>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</si>
  <si>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</si>
  <si>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</si>
  <si>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</si>
  <si>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</si>
  <si>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</si>
  <si>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</si>
  <si>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</si>
  <si>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</si>
  <si>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</si>
  <si>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</si>
  <si>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</si>
  <si>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</si>
  <si>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</si>
  <si>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</si>
  <si>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</si>
  <si>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</si>
  <si>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</si>
  <si>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</si>
  <si>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</si>
  <si>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</si>
  <si>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</si>
  <si>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</si>
  <si>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</si>
  <si>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</si>
  <si>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</si>
  <si>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</si>
  <si>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</si>
  <si>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</si>
  <si>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</si>
  <si>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</si>
  <si>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</si>
  <si>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</si>
  <si>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</si>
  <si>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</si>
  <si>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</si>
  <si>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</si>
  <si>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</si>
  <si>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</si>
  <si>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</si>
  <si>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</si>
  <si>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</si>
  <si>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</si>
  <si>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</si>
  <si>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</si>
  <si>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</si>
  <si>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</si>
  <si>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</si>
  <si>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</si>
  <si>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</si>
  <si>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</si>
  <si>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</si>
  <si>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</si>
  <si>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</si>
  <si>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</si>
  <si>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</si>
  <si>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</si>
  <si>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</si>
  <si>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</si>
  <si>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</si>
  <si>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</si>
  <si>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</si>
  <si>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</si>
  <si>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</si>
  <si>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</si>
  <si>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</si>
  <si>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</si>
  <si>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</si>
  <si>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</si>
  <si>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</si>
  <si>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</si>
  <si>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</si>
  <si>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</si>
  <si>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</si>
  <si>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</si>
  <si>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</si>
  <si>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</si>
  <si>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</si>
  <si>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</si>
  <si>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</si>
  <si>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</si>
  <si>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</si>
  <si>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</si>
  <si>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</si>
  <si>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</si>
  <si>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</si>
  <si>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</si>
  <si>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</si>
  <si>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</si>
  <si>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</si>
  <si>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</si>
  <si>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</si>
  <si>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</si>
  <si>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</si>
  <si>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</si>
  <si>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</si>
  <si>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</si>
  <si>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</si>
  <si>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</si>
  <si>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</si>
  <si>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</si>
  <si>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</si>
  <si>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</si>
  <si>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</si>
  <si>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</si>
  <si>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</si>
  <si>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</si>
  <si>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</si>
  <si>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</si>
  <si>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</si>
  <si>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</si>
  <si>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</si>
  <si>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</si>
  <si>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</si>
  <si>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</si>
  <si>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</si>
  <si>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</si>
  <si>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</si>
  <si>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</si>
  <si>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</si>
  <si>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</si>
  <si>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</si>
  <si>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</si>
  <si>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</si>
  <si>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</si>
  <si>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</si>
  <si>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</si>
  <si>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</si>
  <si>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</si>
  <si>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</si>
  <si>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</si>
  <si>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</si>
  <si>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</si>
  <si>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</si>
  <si>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</si>
  <si>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</si>
  <si>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</si>
  <si>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</si>
  <si>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</si>
  <si>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</si>
  <si>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</si>
  <si>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</si>
  <si>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</si>
  <si>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</si>
  <si>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</si>
  <si>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</si>
  <si>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</si>
  <si>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</si>
  <si>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</si>
  <si>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</si>
  <si>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</si>
  <si>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</si>
  <si>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</si>
  <si>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</si>
  <si>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</si>
  <si>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</si>
  <si>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</si>
  <si>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</si>
  <si>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</si>
  <si>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</si>
  <si>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</si>
  <si>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</si>
  <si>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</si>
  <si>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</si>
  <si>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</si>
  <si>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</si>
  <si>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</si>
  <si>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</si>
  <si>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</si>
  <si>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</si>
  <si>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</si>
  <si>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</si>
  <si>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</si>
  <si>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</si>
  <si>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</si>
  <si>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</si>
  <si>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</si>
  <si>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</si>
  <si>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</si>
  <si>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</si>
  <si>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</si>
  <si>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</si>
  <si>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</si>
  <si>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</si>
  <si>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</si>
  <si>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</si>
  <si>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</si>
  <si>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</si>
  <si>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</si>
  <si>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</si>
  <si>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</si>
  <si>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</si>
  <si>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</si>
  <si>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</si>
  <si>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</si>
  <si>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</si>
  <si>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</si>
  <si>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</si>
  <si>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</si>
  <si>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</si>
  <si>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</si>
  <si>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</si>
  <si>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</si>
  <si>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</si>
  <si>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</si>
  <si>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</si>
  <si>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</si>
  <si>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</si>
  <si>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</si>
  <si>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</si>
  <si>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</si>
  <si>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</si>
  <si>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</si>
  <si>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</si>
  <si>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</si>
  <si>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</si>
  <si>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</si>
  <si>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</si>
  <si>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</si>
  <si>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</si>
  <si>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</si>
  <si>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</si>
  <si>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</si>
  <si>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</si>
  <si>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</si>
  <si>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</si>
  <si>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</si>
  <si>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</si>
  <si>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</si>
  <si>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</si>
  <si>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</si>
  <si>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</si>
  <si>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</si>
  <si>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</si>
  <si>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</si>
  <si>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</si>
  <si>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</si>
  <si>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</si>
  <si>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</si>
  <si>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</si>
  <si>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</si>
  <si>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</si>
  <si>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</si>
  <si>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</si>
  <si>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</si>
  <si>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</si>
  <si>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</si>
  <si>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</si>
  <si>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</si>
  <si>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</si>
  <si>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</si>
  <si>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</si>
  <si>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</si>
  <si>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</si>
  <si>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</si>
  <si>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</si>
  <si>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</si>
  <si>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</si>
  <si>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</si>
  <si>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</si>
  <si>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</si>
  <si>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</si>
  <si>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</si>
  <si>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</si>
  <si>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</si>
  <si>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</si>
  <si>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</si>
  <si>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</si>
  <si>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</si>
  <si>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</si>
  <si>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</si>
  <si>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</si>
  <si>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</si>
  <si>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</si>
  <si>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</si>
  <si>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</si>
  <si>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</si>
  <si>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</si>
  <si>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</si>
  <si>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</si>
  <si>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</si>
  <si>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</si>
  <si>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</si>
  <si>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</si>
  <si>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</si>
  <si>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</si>
  <si>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</si>
  <si>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</si>
  <si>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</si>
  <si>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</si>
  <si>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</si>
  <si>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</si>
  <si>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</si>
  <si>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</si>
  <si>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</si>
  <si>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</si>
  <si>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</si>
  <si>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</si>
  <si>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</si>
  <si>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</si>
  <si>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</si>
  <si>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</si>
  <si>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</si>
  <si>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</si>
  <si>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</si>
  <si>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</si>
  <si>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</si>
  <si>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</si>
  <si>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</si>
  <si>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</si>
  <si>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</si>
  <si>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</si>
  <si>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</si>
  <si>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</si>
  <si>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</si>
  <si>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</si>
  <si>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</si>
  <si>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</si>
  <si>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</si>
  <si>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</si>
  <si>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</si>
  <si>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</si>
  <si>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</si>
  <si>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</si>
  <si>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</si>
  <si>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</si>
  <si>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</si>
  <si>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</si>
  <si>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</si>
  <si>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</si>
  <si>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</si>
  <si>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</si>
  <si>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</si>
  <si>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</si>
  <si>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</si>
  <si>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</si>
  <si>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</si>
  <si>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</si>
  <si>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</si>
  <si>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</si>
  <si>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</si>
  <si>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</si>
  <si>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</si>
  <si>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</si>
  <si>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</si>
  <si>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</si>
  <si>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</si>
  <si>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</si>
  <si>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</si>
  <si>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</si>
  <si>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</si>
  <si>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</si>
  <si>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</si>
  <si>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</si>
  <si>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</si>
  <si>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</si>
  <si>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</si>
  <si>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</si>
  <si>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</si>
  <si>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</si>
  <si>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</si>
  <si>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</si>
  <si>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</si>
  <si>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</si>
  <si>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</si>
  <si>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</si>
  <si>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</si>
  <si>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</si>
  <si>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</si>
  <si>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</si>
  <si>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</si>
  <si>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</si>
  <si>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</si>
  <si>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</si>
  <si>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</si>
  <si>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</si>
  <si>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</si>
  <si>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</si>
  <si>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</si>
  <si>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</si>
  <si>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</si>
  <si>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</si>
  <si>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</si>
  <si>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</si>
  <si>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</si>
  <si>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</si>
  <si>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</si>
  <si>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</si>
  <si>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</si>
  <si>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</si>
  <si>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</si>
  <si>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</si>
  <si>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</si>
  <si>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</si>
  <si>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</si>
  <si>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</si>
  <si>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</si>
  <si>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</si>
  <si>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</si>
  <si>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</si>
  <si>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</si>
  <si>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</si>
  <si>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</si>
  <si>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</si>
  <si>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</si>
  <si>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</si>
  <si>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</si>
  <si>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</si>
  <si>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</si>
  <si>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</si>
  <si>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</si>
  <si>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</si>
  <si>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</si>
  <si>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</si>
  <si>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</si>
  <si>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</si>
  <si>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</si>
  <si>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</si>
  <si>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</si>
  <si>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</si>
  <si>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</si>
  <si>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</si>
  <si>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</si>
  <si>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</si>
  <si>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</si>
  <si>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</si>
  <si>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</si>
  <si>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</si>
  <si>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</si>
  <si>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</si>
  <si>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</si>
  <si>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</si>
  <si>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</si>
  <si>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</si>
  <si>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</si>
  <si>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</si>
  <si>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</si>
  <si>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</si>
  <si>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</si>
  <si>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</si>
  <si>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</si>
  <si>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</si>
  <si>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</si>
  <si>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</si>
  <si>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</si>
  <si>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</si>
  <si>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</si>
  <si>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</si>
  <si>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</si>
  <si>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</si>
  <si>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</si>
  <si>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</si>
  <si>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</si>
  <si>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</si>
  <si>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</si>
  <si>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</si>
  <si>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</si>
  <si>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</si>
  <si>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</si>
  <si>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</si>
  <si>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</si>
  <si>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</si>
  <si>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</si>
  <si>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</si>
  <si>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</si>
  <si>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</si>
  <si>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</si>
  <si>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</si>
  <si>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</si>
  <si>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</si>
  <si>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</si>
  <si>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</si>
  <si>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</si>
  <si>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</si>
  <si>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</si>
  <si>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</si>
  <si>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</si>
  <si>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</si>
  <si>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</si>
  <si>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</si>
  <si>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</si>
  <si>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</si>
  <si>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</si>
  <si>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</si>
  <si>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</si>
  <si>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</si>
  <si>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</si>
  <si>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</si>
  <si>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</si>
  <si>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</si>
  <si>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</si>
  <si>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</si>
  <si>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</si>
  <si>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</si>
  <si>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</si>
  <si>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</si>
  <si>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</si>
  <si>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</si>
  <si>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</si>
  <si>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</si>
  <si>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</si>
  <si>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</si>
  <si>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</si>
  <si>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</si>
  <si>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</si>
  <si>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</si>
  <si>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</si>
  <si>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</si>
  <si>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</si>
  <si>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</si>
  <si>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</si>
  <si>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</si>
  <si>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</si>
  <si>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</si>
  <si>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</si>
  <si>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</si>
  <si>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</si>
  <si>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</si>
  <si>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</si>
  <si>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</si>
  <si>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</si>
  <si>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</si>
  <si>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</si>
  <si>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</si>
  <si>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</si>
  <si>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</si>
  <si>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</si>
  <si>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</si>
  <si>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</si>
  <si>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</si>
  <si>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</si>
  <si>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</si>
  <si>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</si>
  <si>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</si>
  <si>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</si>
  <si>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</si>
  <si>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</si>
  <si>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</si>
  <si>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</si>
  <si>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</si>
  <si>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</si>
  <si>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</si>
  <si>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</si>
  <si>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</si>
  <si>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</si>
  <si>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</si>
  <si>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</si>
  <si>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</si>
  <si>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</si>
  <si>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</si>
  <si>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</si>
  <si>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</si>
  <si>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</si>
  <si>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</si>
  <si>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</si>
  <si>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</si>
  <si>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</si>
  <si>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</si>
  <si>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</si>
  <si>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</si>
  <si>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</si>
  <si>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</si>
  <si>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</si>
  <si>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</si>
  <si>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</si>
  <si>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</si>
  <si>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</si>
  <si>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</si>
  <si>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</si>
  <si>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</si>
  <si>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</si>
  <si>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</si>
  <si>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</si>
  <si>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</si>
  <si>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</si>
  <si>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</si>
  <si>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</si>
  <si>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</si>
  <si>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</si>
  <si>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</si>
  <si>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</si>
  <si>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</si>
  <si>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</si>
  <si>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</si>
  <si>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</si>
  <si>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</si>
  <si>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</si>
  <si>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</si>
  <si>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</si>
  <si>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</si>
  <si>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</si>
  <si>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</si>
  <si>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</si>
  <si>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</si>
  <si>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</si>
  <si>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</si>
  <si>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</si>
  <si>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</si>
  <si>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</si>
  <si>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</si>
  <si>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</si>
  <si>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</si>
  <si>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</si>
  <si>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</si>
  <si>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</si>
  <si>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</si>
  <si>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</si>
  <si>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</si>
  <si>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</si>
  <si>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</si>
  <si>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</si>
  <si>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</si>
  <si>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</si>
  <si>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</si>
  <si>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</si>
  <si>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</si>
  <si>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</si>
  <si>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</si>
  <si>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</si>
  <si>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</si>
  <si>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</si>
  <si>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</si>
  <si>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</si>
  <si>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</si>
  <si>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</si>
  <si>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</si>
  <si>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</si>
  <si>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</si>
  <si>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</si>
  <si>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</si>
  <si>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</si>
  <si>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</si>
  <si>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</si>
  <si>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</si>
  <si>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</si>
  <si>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</si>
  <si>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</si>
  <si>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</si>
  <si>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</si>
  <si>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</si>
  <si>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</si>
  <si>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</si>
  <si>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</si>
  <si>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</si>
  <si>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</si>
  <si>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</si>
  <si>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</si>
  <si>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</si>
  <si>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</si>
  <si>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</si>
  <si>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</si>
  <si>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</si>
  <si>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</si>
  <si>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</si>
  <si>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</si>
  <si>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</si>
  <si>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</si>
  <si>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</si>
  <si>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</si>
  <si>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</si>
  <si>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</si>
  <si>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</si>
  <si>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</si>
  <si>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</si>
  <si>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</si>
  <si>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</si>
  <si>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</si>
  <si>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</si>
  <si>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</si>
  <si>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</si>
  <si>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</si>
  <si>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</si>
  <si>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</si>
  <si>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</si>
  <si>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</si>
  <si>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</si>
  <si>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</si>
  <si>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</si>
  <si>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</si>
  <si>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</si>
  <si>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</si>
  <si>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</si>
  <si>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</si>
  <si>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</si>
  <si>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</si>
  <si>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</si>
  <si>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</si>
  <si>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</si>
  <si>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</si>
  <si>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</si>
  <si>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</si>
  <si>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</si>
  <si>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</si>
  <si>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</si>
  <si>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</si>
  <si>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</si>
  <si>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</si>
  <si>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</si>
  <si>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</si>
  <si>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</si>
  <si>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</si>
  <si>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</si>
  <si>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</si>
  <si>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</si>
  <si>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</si>
  <si>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</si>
  <si>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</si>
  <si>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</si>
  <si>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</si>
  <si>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</si>
  <si>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</si>
  <si>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</si>
  <si>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</si>
  <si>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</si>
  <si>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</si>
  <si>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</si>
  <si>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</si>
  <si>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</si>
  <si>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</si>
  <si>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</si>
  <si>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</si>
  <si>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</si>
  <si>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</si>
  <si>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</si>
  <si>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</si>
  <si>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</si>
  <si>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</si>
  <si>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</si>
  <si>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</si>
  <si>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</si>
  <si>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</si>
  <si>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</si>
  <si>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</si>
  <si>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</si>
  <si>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</si>
  <si>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</si>
  <si>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</si>
  <si>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</si>
  <si>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</si>
  <si>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</si>
  <si>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</si>
  <si>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</si>
  <si>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</si>
  <si>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</si>
  <si>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</si>
  <si>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</si>
  <si>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</si>
  <si>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</si>
  <si>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</si>
  <si>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</si>
  <si>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</si>
  <si>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</si>
  <si>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</si>
  <si>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</si>
  <si>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</si>
  <si>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</si>
  <si>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</si>
  <si>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</si>
  <si>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</si>
  <si>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</si>
  <si>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</si>
  <si>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</si>
  <si>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</si>
  <si>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</si>
  <si>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</si>
  <si>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</si>
  <si>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</si>
  <si>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</si>
  <si>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</si>
  <si>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</si>
  <si>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</si>
  <si>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</si>
  <si>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</si>
  <si>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</si>
  <si>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</si>
  <si>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</si>
  <si>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</si>
  <si>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</si>
  <si>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</si>
  <si>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</si>
  <si>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</si>
  <si>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</si>
  <si>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</si>
  <si>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</si>
  <si>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</si>
  <si>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</si>
  <si>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</si>
  <si>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</si>
  <si>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</si>
  <si>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</si>
  <si>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</si>
  <si>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</si>
  <si>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</si>
  <si>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</si>
  <si>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</si>
  <si>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</si>
  <si>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</si>
  <si>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</si>
  <si>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</si>
  <si>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</si>
  <si>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</si>
  <si>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</si>
  <si>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</si>
  <si>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</si>
  <si>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</si>
  <si>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</si>
  <si>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</si>
  <si>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</si>
  <si>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</si>
  <si>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</si>
  <si>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</si>
  <si>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</si>
  <si>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</si>
  <si>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</si>
  <si>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</si>
  <si>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</si>
  <si>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</si>
  <si>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</si>
  <si>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</si>
  <si>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</si>
  <si>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</si>
  <si>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</si>
  <si>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</si>
  <si>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</si>
  <si>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</si>
  <si>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</si>
  <si>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</si>
  <si>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</si>
  <si>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</si>
  <si>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</si>
  <si>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</si>
  <si>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</si>
  <si>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</si>
  <si>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</si>
  <si>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</si>
  <si>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</si>
  <si>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</si>
  <si>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</si>
  <si>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</si>
  <si>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</si>
  <si>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</si>
  <si>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</si>
  <si>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</si>
  <si>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</si>
  <si>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</si>
  <si>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</si>
  <si>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</si>
  <si>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</si>
  <si>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</si>
  <si>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</si>
  <si>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</si>
  <si>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</si>
  <si>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</si>
  <si>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</si>
  <si>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</si>
  <si>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</si>
  <si>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</si>
  <si>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</si>
  <si>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</si>
  <si>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</si>
  <si>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</si>
  <si>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</si>
  <si>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</si>
  <si>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</si>
  <si>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</si>
  <si>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</si>
  <si>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</si>
  <si>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</si>
  <si>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</si>
  <si>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</si>
  <si>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</si>
  <si>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</si>
  <si>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</si>
  <si>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</si>
  <si>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</si>
  <si>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</si>
  <si>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</si>
  <si>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</si>
  <si>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</si>
  <si>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</si>
  <si>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</si>
  <si>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</si>
  <si>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</si>
  <si>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</si>
  <si>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</si>
  <si>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</si>
  <si>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</si>
  <si>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</si>
  <si>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</si>
  <si>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</si>
  <si>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</si>
  <si>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</si>
  <si>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</si>
  <si>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</si>
  <si>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</si>
  <si>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</si>
  <si>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</si>
  <si>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</si>
  <si>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</si>
  <si>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</si>
  <si>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</si>
  <si>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</si>
  <si>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</si>
  <si>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</si>
  <si>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</si>
  <si>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</si>
  <si>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</si>
  <si>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</si>
  <si>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</si>
  <si>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</si>
  <si>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</si>
  <si>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</si>
  <si>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</si>
  <si>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</si>
  <si>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</si>
  <si>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</si>
  <si>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</si>
  <si>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</si>
  <si>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</si>
  <si>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</si>
  <si>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</si>
  <si>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</si>
  <si>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</si>
  <si>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</si>
  <si>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</si>
  <si>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</si>
  <si>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</si>
  <si>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</si>
  <si>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</si>
  <si>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</si>
  <si>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</si>
  <si>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</si>
  <si>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</si>
  <si>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</si>
  <si>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</si>
  <si>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</si>
  <si>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</si>
  <si>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</si>
  <si>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</si>
  <si>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</si>
  <si>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</si>
  <si>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</si>
  <si>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</si>
  <si>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</si>
  <si>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</si>
  <si>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</si>
  <si>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</si>
  <si>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</si>
  <si>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</si>
  <si>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</si>
  <si>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</si>
  <si>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</si>
  <si>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</si>
  <si>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</si>
  <si>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</si>
  <si>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</si>
  <si>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</si>
  <si>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</si>
  <si>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</si>
  <si>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</si>
  <si>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</si>
  <si>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</si>
  <si>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</si>
  <si>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</si>
  <si>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</si>
  <si>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</si>
  <si>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</si>
  <si>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</si>
  <si>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</si>
  <si>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</si>
  <si>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</si>
  <si>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</si>
  <si>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</si>
  <si>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</si>
  <si>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</si>
  <si>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</si>
  <si>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</si>
  <si>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</si>
  <si>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</si>
  <si>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</si>
  <si>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</si>
  <si>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</si>
  <si>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</si>
  <si>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</si>
  <si>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</si>
  <si>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</si>
  <si>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</si>
  <si>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</si>
  <si>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</si>
  <si>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</si>
  <si>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</si>
  <si>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</si>
  <si>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</si>
  <si>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</si>
  <si>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</si>
  <si>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</si>
  <si>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</si>
  <si>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</si>
  <si>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</si>
  <si>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</si>
  <si>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</si>
  <si>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</si>
  <si>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</si>
  <si>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</si>
  <si>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</si>
  <si>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</si>
  <si>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</si>
  <si>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</si>
  <si>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</si>
  <si>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</si>
  <si>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</si>
  <si>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</si>
  <si>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</si>
  <si>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</si>
  <si>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</si>
  <si>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</si>
  <si>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</si>
  <si>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</si>
  <si>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</si>
  <si>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</si>
  <si>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</si>
  <si>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</si>
  <si>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</si>
  <si>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</si>
  <si>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</si>
  <si>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</si>
  <si>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</si>
  <si>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</si>
  <si>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</si>
  <si>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</si>
  <si>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</si>
  <si>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</si>
  <si>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</si>
  <si>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</si>
  <si>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</si>
  <si>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</si>
  <si>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</si>
  <si>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</si>
  <si>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</si>
  <si>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</si>
  <si>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</si>
  <si>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</si>
  <si>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</si>
  <si>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</si>
  <si>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</si>
  <si>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</si>
  <si>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</si>
  <si>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</si>
  <si>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</si>
  <si>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</si>
  <si>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</si>
  <si>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</si>
  <si>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</si>
  <si>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</si>
  <si>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</si>
  <si>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</si>
  <si>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</si>
  <si>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</si>
  <si>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</si>
  <si>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</si>
  <si>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</si>
  <si>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</si>
  <si>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</si>
  <si>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</si>
  <si>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</si>
  <si>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</si>
  <si>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</si>
  <si>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</si>
  <si>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</si>
  <si>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</si>
  <si>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</si>
  <si>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</si>
  <si>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</si>
  <si>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</si>
  <si>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</si>
  <si>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</si>
  <si>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</si>
  <si>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</si>
  <si>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</si>
  <si>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</si>
  <si>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</si>
  <si>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</si>
  <si>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</si>
  <si>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</si>
  <si>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</si>
  <si>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</si>
  <si>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</si>
  <si>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</si>
  <si>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</si>
  <si>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</si>
  <si>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</si>
  <si>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</si>
  <si>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</si>
  <si>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</si>
  <si>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</si>
  <si>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</si>
  <si>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</si>
  <si>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</si>
  <si>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</si>
  <si>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</si>
  <si>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</si>
  <si>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</si>
  <si>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</si>
  <si>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</si>
  <si>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</si>
  <si>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</si>
  <si>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</si>
  <si>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</si>
  <si>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</si>
  <si>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</si>
  <si>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</si>
  <si>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</si>
  <si>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</si>
  <si>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</si>
  <si>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</si>
  <si>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</si>
  <si>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</si>
  <si>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</si>
  <si>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</si>
  <si>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</si>
  <si>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</si>
  <si>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</si>
  <si>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</si>
  <si>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</si>
  <si>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</si>
  <si>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</si>
  <si>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</si>
  <si>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</si>
  <si>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</si>
  <si>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</si>
  <si>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</si>
  <si>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</si>
  <si>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</si>
  <si>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</si>
  <si>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</si>
  <si>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</si>
  <si>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</si>
  <si>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GA</t>
  </si>
  <si>
    <t>Div by 0</t>
  </si>
  <si>
    <t>-47.4</t>
  </si>
  <si>
    <t>-42.9</t>
  </si>
  <si>
    <t>-67.3</t>
  </si>
  <si>
    <t>-71.2</t>
  </si>
  <si>
    <t>-66.7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</si>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</sst>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219900</v>
      </c>
      <c r="D7" s="154" t="str">
        <f>IF($B7="N/A","N/A",IF(C7&gt;15,"No",IF(C7&lt;-15,"No","Yes")))</f>
        <v>N/A</v>
      </c>
      <c r="E7" s="150">
        <v>285433</v>
      </c>
      <c r="F7" s="154" t="str">
        <f>IF($B7="N/A","N/A",IF(E7&gt;15,"No",IF(E7&lt;-15,"No","Yes")))</f>
        <v>N/A</v>
      </c>
      <c r="G7" s="150">
        <v>298213</v>
      </c>
      <c r="H7" s="154" t="str">
        <f>IF($B7="N/A","N/A",IF(G7&gt;15,"No",IF(G7&lt;-15,"No","Yes")))</f>
        <v>N/A</v>
      </c>
      <c r="I7" s="155">
        <v>29.8</v>
      </c>
      <c r="J7" s="155">
        <v>4.4770000000000003</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44.747546217</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0</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t="s">
        <v>1207</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99.950371043999994</v>
      </c>
      <c r="H12" s="30" t="str">
        <f t="shared" si="3"/>
        <v>Yes</v>
      </c>
      <c r="I12" s="32" t="s">
        <v>49</v>
      </c>
      <c r="J12" s="32" t="s">
        <v>49</v>
      </c>
      <c r="K12" s="30" t="str">
        <f t="shared" si="0"/>
        <v>N/A</v>
      </c>
    </row>
    <row r="13" spans="1:12">
      <c r="A13" s="76" t="s">
        <v>1036</v>
      </c>
      <c r="B13" s="25" t="s">
        <v>49</v>
      </c>
      <c r="C13" s="26">
        <v>219900</v>
      </c>
      <c r="D13" s="30" t="str">
        <f>IF($B13="N/A","N/A",IF(C13&gt;15,"No",IF(C13&lt;-15,"No","Yes")))</f>
        <v>N/A</v>
      </c>
      <c r="E13" s="26">
        <v>285433</v>
      </c>
      <c r="F13" s="30" t="str">
        <f>IF($B13="N/A","N/A",IF(E13&gt;15,"No",IF(E13&lt;-15,"No","Yes")))</f>
        <v>N/A</v>
      </c>
      <c r="G13" s="26">
        <v>164770</v>
      </c>
      <c r="H13" s="30" t="str">
        <f>IF($B13="N/A","N/A",IF(G13&gt;15,"No",IF(G13&lt;-15,"No","Yes")))</f>
        <v>N/A</v>
      </c>
      <c r="I13" s="32">
        <v>29.8</v>
      </c>
      <c r="J13" s="32">
        <v>-42.3</v>
      </c>
      <c r="K13" s="30" t="str">
        <f t="shared" si="0"/>
        <v>No</v>
      </c>
    </row>
    <row r="14" spans="1:12">
      <c r="A14" s="77" t="s">
        <v>633</v>
      </c>
      <c r="B14" s="25" t="s">
        <v>51</v>
      </c>
      <c r="C14" s="30">
        <v>17.321509776999999</v>
      </c>
      <c r="D14" s="30" t="str">
        <f>IF($B14="N/A","N/A",IF(C14&gt;20,"No",IF(C14&lt;5,"No","Yes")))</f>
        <v>Yes</v>
      </c>
      <c r="E14" s="30">
        <v>14.248878019999999</v>
      </c>
      <c r="F14" s="30" t="str">
        <f>IF($B14="N/A","N/A",IF(E14&gt;20,"No",IF(E14&lt;5,"No","Yes")))</f>
        <v>Yes</v>
      </c>
      <c r="G14" s="30">
        <v>21.763670570999999</v>
      </c>
      <c r="H14" s="30" t="str">
        <f>IF($B14="N/A","N/A",IF(G14&gt;20,"No",IF(G14&lt;5,"No","Yes")))</f>
        <v>No</v>
      </c>
      <c r="I14" s="32">
        <v>-17.7</v>
      </c>
      <c r="J14" s="32">
        <v>52.74</v>
      </c>
      <c r="K14" s="30" t="str">
        <f t="shared" si="0"/>
        <v>No</v>
      </c>
    </row>
    <row r="15" spans="1:12">
      <c r="A15" s="77" t="s">
        <v>1037</v>
      </c>
      <c r="B15" s="25" t="s">
        <v>49</v>
      </c>
      <c r="C15" s="30">
        <v>4.0550250113999997</v>
      </c>
      <c r="D15" s="30" t="str">
        <f>IF($B15="N/A","N/A",IF(C15&gt;15,"No",IF(C15&lt;-15,"No","Yes")))</f>
        <v>N/A</v>
      </c>
      <c r="E15" s="30">
        <v>4.6007294181000002</v>
      </c>
      <c r="F15" s="30" t="str">
        <f>IF($B15="N/A","N/A",IF(E15&gt;15,"No",IF(E15&lt;-15,"No","Yes")))</f>
        <v>N/A</v>
      </c>
      <c r="G15" s="30">
        <v>4.1063300358000001</v>
      </c>
      <c r="H15" s="30" t="str">
        <f>IF($B15="N/A","N/A",IF(G15&gt;15,"No",IF(G15&lt;-15,"No","Yes")))</f>
        <v>N/A</v>
      </c>
      <c r="I15" s="32">
        <v>13.46</v>
      </c>
      <c r="J15" s="32">
        <v>-10.7</v>
      </c>
      <c r="K15" s="30" t="str">
        <f t="shared" si="0"/>
        <v>Yes</v>
      </c>
    </row>
    <row r="16" spans="1:12">
      <c r="A16" s="77" t="s">
        <v>1038</v>
      </c>
      <c r="B16" s="25" t="s">
        <v>49</v>
      </c>
      <c r="C16" s="124">
        <v>30738.088706999999</v>
      </c>
      <c r="D16" s="30" t="str">
        <f>IF($B16="N/A","N/A",IF(C16&gt;15,"No",IF(C16&lt;-15,"No","Yes")))</f>
        <v>N/A</v>
      </c>
      <c r="E16" s="124">
        <v>15535.005483000001</v>
      </c>
      <c r="F16" s="30" t="str">
        <f>IF($B16="N/A","N/A",IF(E16&gt;15,"No",IF(E16&lt;-15,"No","Yes")))</f>
        <v>N/A</v>
      </c>
      <c r="G16" s="124">
        <v>25821.317470000002</v>
      </c>
      <c r="H16" s="30" t="str">
        <f>IF($B16="N/A","N/A",IF(G16&gt;15,"No",IF(G16&lt;-15,"No","Yes")))</f>
        <v>N/A</v>
      </c>
      <c r="I16" s="32">
        <v>-49.5</v>
      </c>
      <c r="J16" s="32">
        <v>66.209999999999994</v>
      </c>
      <c r="K16" s="30" t="str">
        <f t="shared" si="0"/>
        <v>No</v>
      </c>
    </row>
    <row r="17" spans="1:11" ht="12.75" customHeight="1">
      <c r="A17" s="51" t="s">
        <v>1039</v>
      </c>
      <c r="B17" s="25" t="s">
        <v>49</v>
      </c>
      <c r="C17" s="26">
        <v>11468</v>
      </c>
      <c r="D17" s="25" t="s">
        <v>49</v>
      </c>
      <c r="E17" s="26">
        <v>6028</v>
      </c>
      <c r="F17" s="25" t="s">
        <v>49</v>
      </c>
      <c r="G17" s="26">
        <v>2297</v>
      </c>
      <c r="H17" s="30" t="str">
        <f>IF($B17="N/A","N/A",IF(G17&gt;15,"No",IF(G17&lt;-15,"No","Yes")))</f>
        <v>N/A</v>
      </c>
      <c r="I17" s="25" t="s">
        <v>1208</v>
      </c>
      <c r="J17" s="32">
        <v>-61.9</v>
      </c>
      <c r="K17" s="30" t="str">
        <f t="shared" si="0"/>
        <v>No</v>
      </c>
    </row>
    <row r="18" spans="1:11" ht="25.5">
      <c r="A18" s="51" t="s">
        <v>1040</v>
      </c>
      <c r="B18" s="25" t="s">
        <v>49</v>
      </c>
      <c r="C18" s="78">
        <v>7305.2579351000004</v>
      </c>
      <c r="D18" s="30" t="str">
        <f>IF($B18="N/A","N/A",IF(C18&gt;60,"No",IF(C18&lt;15,"No","Yes")))</f>
        <v>N/A</v>
      </c>
      <c r="E18" s="78">
        <v>5880.0255473999996</v>
      </c>
      <c r="F18" s="30" t="str">
        <f>IF($B18="N/A","N/A",IF(E18&gt;60,"No",IF(E18&lt;15,"No","Yes")))</f>
        <v>N/A</v>
      </c>
      <c r="G18" s="78">
        <v>3310.8380496</v>
      </c>
      <c r="H18" s="30" t="str">
        <f>IF($B18="N/A","N/A",IF(G18&gt;60,"No",IF(G18&lt;15,"No","Yes")))</f>
        <v>N/A</v>
      </c>
      <c r="I18" s="32">
        <v>-19.5</v>
      </c>
      <c r="J18" s="32">
        <v>-43.7</v>
      </c>
      <c r="K18" s="30" t="str">
        <f t="shared" si="0"/>
        <v>No</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1209</v>
      </c>
      <c r="J19" s="32">
        <v>-25</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181810</v>
      </c>
      <c r="D23" s="30" t="str">
        <f>IF($B23="N/A","N/A",IF(C23&gt;15,"No",IF(C23&lt;-15,"No","Yes")))</f>
        <v>N/A</v>
      </c>
      <c r="E23" s="26">
        <v>244762</v>
      </c>
      <c r="F23" s="30" t="str">
        <f>IF($B23="N/A","N/A",IF(E23&gt;15,"No",IF(E23&lt;-15,"No","Yes")))</f>
        <v>N/A</v>
      </c>
      <c r="G23" s="26">
        <v>128910</v>
      </c>
      <c r="H23" s="30" t="str">
        <f>IF($B23="N/A","N/A",IF(G23&gt;15,"No",IF(G23&lt;-15,"No","Yes")))</f>
        <v>N/A</v>
      </c>
      <c r="I23" s="32">
        <v>34.630000000000003</v>
      </c>
      <c r="J23" s="32">
        <v>-47.3</v>
      </c>
      <c r="K23" s="30" t="str">
        <f t="shared" ref="K23:K53" si="6">IF(J23="Div by 0", "N/A", IF(J23="N/A","N/A", IF(J23&gt;30, "No", IF(J23&lt;-30, "No", "Yes"))))</f>
        <v>No</v>
      </c>
    </row>
    <row r="24" spans="1:11">
      <c r="A24" s="76" t="s">
        <v>1044</v>
      </c>
      <c r="B24" s="25" t="s">
        <v>52</v>
      </c>
      <c r="C24" s="79">
        <v>100</v>
      </c>
      <c r="D24" s="30" t="str">
        <f>IF($B24="N/A","N/A",IF(C24&gt;100,"No",IF(C24&lt;95,"No","Yes")))</f>
        <v>Yes</v>
      </c>
      <c r="E24" s="79">
        <v>100</v>
      </c>
      <c r="F24" s="30" t="str">
        <f>IF($B24="N/A","N/A",IF(E24&gt;100,"No",IF(E24&lt;95,"No","Yes")))</f>
        <v>Yes</v>
      </c>
      <c r="G24" s="30">
        <v>99.802187572999998</v>
      </c>
      <c r="H24" s="30" t="str">
        <f>IF($B24="N/A","N/A",IF(G24&gt;100,"No",IF(G24&lt;95,"No","Yes")))</f>
        <v>Yes</v>
      </c>
      <c r="I24" s="32">
        <v>0</v>
      </c>
      <c r="J24" s="32">
        <v>-0.19800000000000001</v>
      </c>
      <c r="K24" s="30" t="str">
        <f t="shared" si="6"/>
        <v>Yes</v>
      </c>
    </row>
    <row r="25" spans="1:11">
      <c r="A25" s="76" t="s">
        <v>1045</v>
      </c>
      <c r="B25" s="25" t="s">
        <v>121</v>
      </c>
      <c r="C25" s="79">
        <v>0</v>
      </c>
      <c r="D25" s="30" t="str">
        <f>IF($B25="N/A","N/A",IF(C25=0,"Yes","No"))</f>
        <v>Yes</v>
      </c>
      <c r="E25" s="79">
        <v>0</v>
      </c>
      <c r="F25" s="30" t="str">
        <f>IF($B25="N/A","N/A",IF(E25=0,"Yes","No"))</f>
        <v>Yes</v>
      </c>
      <c r="G25" s="79">
        <v>1.24117601E-2</v>
      </c>
      <c r="H25" s="30" t="str">
        <f>IF($B25="N/A","N/A",IF(G25=0,"Yes","No"))</f>
        <v>No</v>
      </c>
      <c r="I25" s="32" t="s">
        <v>1207</v>
      </c>
      <c r="J25" s="32" t="s">
        <v>1207</v>
      </c>
      <c r="K25" s="30" t="str">
        <f t="shared" si="6"/>
        <v>N/A</v>
      </c>
    </row>
    <row r="26" spans="1:11" ht="12.75" customHeight="1">
      <c r="A26" s="76" t="s">
        <v>1046</v>
      </c>
      <c r="B26" s="25" t="s">
        <v>162</v>
      </c>
      <c r="C26" s="124">
        <v>5902.7150982000003</v>
      </c>
      <c r="D26" s="30" t="str">
        <f>IF($B26="N/A","N/A",IF(C26&gt;7000,"No",IF(C26&lt;2000,"No","Yes")))</f>
        <v>Yes</v>
      </c>
      <c r="E26" s="124">
        <v>5259.6124153000001</v>
      </c>
      <c r="F26" s="30" t="str">
        <f>IF($B26="N/A","N/A",IF(E26&gt;7000,"No",IF(E26&lt;2000,"No","Yes")))</f>
        <v>Yes</v>
      </c>
      <c r="G26" s="124">
        <v>7013.8360887999997</v>
      </c>
      <c r="H26" s="30" t="str">
        <f>IF($B26="N/A","N/A",IF(G26&gt;7000,"No",IF(G26&lt;2000,"No","Yes")))</f>
        <v>No</v>
      </c>
      <c r="I26" s="32">
        <v>-10.9</v>
      </c>
      <c r="J26" s="32">
        <v>33.35</v>
      </c>
      <c r="K26" s="30" t="str">
        <f t="shared" si="6"/>
        <v>No</v>
      </c>
    </row>
    <row r="27" spans="1:11">
      <c r="A27" s="76" t="s">
        <v>176</v>
      </c>
      <c r="B27" s="25" t="s">
        <v>49</v>
      </c>
      <c r="C27" s="124">
        <v>1331.8766135999999</v>
      </c>
      <c r="D27" s="30" t="str">
        <f>IF($B27="N/A","N/A",IF(C27&gt;15,"No",IF(C27&lt;-15,"No","Yes")))</f>
        <v>N/A</v>
      </c>
      <c r="E27" s="124">
        <v>1246.4864459999999</v>
      </c>
      <c r="F27" s="30" t="str">
        <f>IF($B27="N/A","N/A",IF(E27&gt;15,"No",IF(E27&lt;-15,"No","Yes")))</f>
        <v>N/A</v>
      </c>
      <c r="G27" s="124">
        <v>1423.6155649</v>
      </c>
      <c r="H27" s="30" t="str">
        <f>IF($B27="N/A","N/A",IF(G27&gt;15,"No",IF(G27&lt;-15,"No","Yes")))</f>
        <v>N/A</v>
      </c>
      <c r="I27" s="32">
        <v>-6.41</v>
      </c>
      <c r="J27" s="32">
        <v>14.21</v>
      </c>
      <c r="K27" s="30" t="str">
        <f t="shared" si="6"/>
        <v>Yes</v>
      </c>
    </row>
    <row r="28" spans="1:11">
      <c r="A28" s="76" t="s">
        <v>1047</v>
      </c>
      <c r="B28" s="25" t="s">
        <v>14</v>
      </c>
      <c r="C28" s="30">
        <v>1.5510697980999999</v>
      </c>
      <c r="D28" s="30" t="str">
        <f>IF($B28="N/A","N/A",IF(C28&gt;10,"No",IF(C28&lt;=0,"No","Yes")))</f>
        <v>Yes</v>
      </c>
      <c r="E28" s="30">
        <v>1.3764391531</v>
      </c>
      <c r="F28" s="30" t="str">
        <f>IF($B28="N/A","N/A",IF(E28&gt;10,"No",IF(E28&lt;=0,"No","Yes")))</f>
        <v>Yes</v>
      </c>
      <c r="G28" s="30">
        <v>2.2186021254999999</v>
      </c>
      <c r="H28" s="30" t="str">
        <f>IF($B28="N/A","N/A",IF(G28&gt;10,"No",IF(G28&lt;=0,"No","Yes")))</f>
        <v>Yes</v>
      </c>
      <c r="I28" s="32">
        <v>-11.3</v>
      </c>
      <c r="J28" s="32">
        <v>61.18</v>
      </c>
      <c r="K28" s="30" t="str">
        <f t="shared" si="6"/>
        <v>No</v>
      </c>
    </row>
    <row r="29" spans="1:11">
      <c r="A29" s="76" t="s">
        <v>1048</v>
      </c>
      <c r="B29" s="25" t="s">
        <v>49</v>
      </c>
      <c r="C29" s="124">
        <v>2048.3358155999999</v>
      </c>
      <c r="D29" s="30" t="str">
        <f>IF($B29="N/A","N/A",IF(C29&gt;15,"No",IF(C29&lt;-15,"No","Yes")))</f>
        <v>N/A</v>
      </c>
      <c r="E29" s="124">
        <v>1933.6645888999999</v>
      </c>
      <c r="F29" s="30" t="str">
        <f>IF($B29="N/A","N/A",IF(E29&gt;15,"No",IF(E29&lt;-15,"No","Yes")))</f>
        <v>N/A</v>
      </c>
      <c r="G29" s="124">
        <v>1827.1790209999999</v>
      </c>
      <c r="H29" s="30" t="str">
        <f>IF($B29="N/A","N/A",IF(G29&gt;15,"No",IF(G29&lt;-15,"No","Yes")))</f>
        <v>N/A</v>
      </c>
      <c r="I29" s="32">
        <v>-5.6</v>
      </c>
      <c r="J29" s="32">
        <v>-5.51</v>
      </c>
      <c r="K29" s="30" t="str">
        <f t="shared" si="6"/>
        <v>Yes</v>
      </c>
    </row>
    <row r="30" spans="1:11">
      <c r="A30" s="76" t="s">
        <v>1049</v>
      </c>
      <c r="B30" s="25" t="s">
        <v>52</v>
      </c>
      <c r="C30" s="32">
        <v>99.93399703</v>
      </c>
      <c r="D30" s="30" t="str">
        <f>IF($B30="N/A","N/A",IF(C30&gt;100,"No",IF(C30&lt;95,"No","Yes")))</f>
        <v>Yes</v>
      </c>
      <c r="E30" s="32">
        <v>99.849241304000003</v>
      </c>
      <c r="F30" s="30" t="str">
        <f>IF($B30="N/A","N/A",IF(E30&gt;100,"No",IF(E30&lt;95,"No","Yes")))</f>
        <v>Yes</v>
      </c>
      <c r="G30" s="32">
        <v>99.986036769999998</v>
      </c>
      <c r="H30" s="30" t="str">
        <f>IF($B30="N/A","N/A",IF(G30&gt;100,"No",IF(G30&lt;95,"No","Yes")))</f>
        <v>Yes</v>
      </c>
      <c r="I30" s="32">
        <v>-8.5000000000000006E-2</v>
      </c>
      <c r="J30" s="32">
        <v>0.13700000000000001</v>
      </c>
      <c r="K30" s="30" t="str">
        <f t="shared" si="6"/>
        <v>Yes</v>
      </c>
    </row>
    <row r="31" spans="1:11">
      <c r="A31" s="76" t="s">
        <v>178</v>
      </c>
      <c r="B31" s="25" t="s">
        <v>122</v>
      </c>
      <c r="C31" s="32">
        <v>1.1623699707999999</v>
      </c>
      <c r="D31" s="30" t="str">
        <f>IF($B31="N/A","N/A",IF(C31&gt;1,"Yes","No"))</f>
        <v>Yes</v>
      </c>
      <c r="E31" s="32">
        <v>1.1550494490000001</v>
      </c>
      <c r="F31" s="30" t="str">
        <f>IF($B31="N/A","N/A",IF(E31&gt;1,"Yes","No"))</f>
        <v>Yes</v>
      </c>
      <c r="G31" s="32">
        <v>1.1890419886000001</v>
      </c>
      <c r="H31" s="30" t="str">
        <f>IF($B31="N/A","N/A",IF(G31&gt;1,"Yes","No"))</f>
        <v>Yes</v>
      </c>
      <c r="I31" s="32">
        <v>-0.63</v>
      </c>
      <c r="J31" s="32">
        <v>2.9430000000000001</v>
      </c>
      <c r="K31" s="30" t="str">
        <f t="shared" si="6"/>
        <v>Yes</v>
      </c>
    </row>
    <row r="32" spans="1:11">
      <c r="A32" s="76" t="s">
        <v>1050</v>
      </c>
      <c r="B32" s="25" t="s">
        <v>52</v>
      </c>
      <c r="C32" s="32">
        <v>99.793190694000003</v>
      </c>
      <c r="D32" s="30" t="str">
        <f>IF($B32="N/A","N/A",IF(C32&gt;100,"No",IF(C32&lt;95,"No","Yes")))</f>
        <v>Yes</v>
      </c>
      <c r="E32" s="32">
        <v>99.859046746999994</v>
      </c>
      <c r="F32" s="30" t="str">
        <f>IF($B32="N/A","N/A",IF(E32&gt;100,"No",IF(E32&lt;95,"No","Yes")))</f>
        <v>Yes</v>
      </c>
      <c r="G32" s="32">
        <v>99.924753703999997</v>
      </c>
      <c r="H32" s="30" t="str">
        <f>IF($B32="N/A","N/A",IF(G32&gt;100,"No",IF(G32&lt;95,"No","Yes")))</f>
        <v>Yes</v>
      </c>
      <c r="I32" s="32">
        <v>6.6000000000000003E-2</v>
      </c>
      <c r="J32" s="32">
        <v>6.5799999999999997E-2</v>
      </c>
      <c r="K32" s="30" t="str">
        <f t="shared" si="6"/>
        <v>Yes</v>
      </c>
    </row>
    <row r="33" spans="1:11">
      <c r="A33" s="76" t="s">
        <v>179</v>
      </c>
      <c r="B33" s="25" t="s">
        <v>123</v>
      </c>
      <c r="C33" s="32">
        <v>9.3861569496000001</v>
      </c>
      <c r="D33" s="30" t="str">
        <f>IF($B33="N/A","N/A",IF(C33&gt;3,"Yes","No"))</f>
        <v>Yes</v>
      </c>
      <c r="E33" s="32">
        <v>9.3947515926000005</v>
      </c>
      <c r="F33" s="30" t="str">
        <f>IF($B33="N/A","N/A",IF(E33&gt;3,"Yes","No"))</f>
        <v>Yes</v>
      </c>
      <c r="G33" s="32">
        <v>10.436423341999999</v>
      </c>
      <c r="H33" s="30" t="str">
        <f>IF($B33="N/A","N/A",IF(G33&gt;3,"Yes","No"))</f>
        <v>Yes</v>
      </c>
      <c r="I33" s="32">
        <v>9.1600000000000001E-2</v>
      </c>
      <c r="J33" s="32">
        <v>11.09</v>
      </c>
      <c r="K33" s="30" t="str">
        <f t="shared" si="6"/>
        <v>Yes</v>
      </c>
    </row>
    <row r="34" spans="1:11">
      <c r="A34" s="76" t="s">
        <v>767</v>
      </c>
      <c r="B34" s="25" t="s">
        <v>15</v>
      </c>
      <c r="C34" s="32">
        <v>4.4582386692</v>
      </c>
      <c r="D34" s="30" t="str">
        <f>IF($B34="N/A","N/A",IF(C34&gt;=8,"No",IF(C34&lt;2,"No","Yes")))</f>
        <v>Yes</v>
      </c>
      <c r="E34" s="32">
        <v>4.2503258494000002</v>
      </c>
      <c r="F34" s="30" t="str">
        <f>IF($B34="N/A","N/A",IF(E34&gt;=8,"No",IF(E34&lt;2,"No","Yes")))</f>
        <v>Yes</v>
      </c>
      <c r="G34" s="32">
        <v>4.9486403662000003</v>
      </c>
      <c r="H34" s="30" t="str">
        <f>IF($B34="N/A","N/A",IF(G34&gt;=8,"No",IF(G34&lt;2,"No","Yes")))</f>
        <v>Yes</v>
      </c>
      <c r="I34" s="32">
        <v>-4.66</v>
      </c>
      <c r="J34" s="32">
        <v>16.43</v>
      </c>
      <c r="K34" s="30" t="str">
        <f t="shared" si="6"/>
        <v>Yes</v>
      </c>
    </row>
    <row r="35" spans="1:11">
      <c r="A35" s="76" t="s">
        <v>180</v>
      </c>
      <c r="B35" s="25" t="s">
        <v>15</v>
      </c>
      <c r="C35" s="32">
        <v>4.5025105708000002</v>
      </c>
      <c r="D35" s="30" t="str">
        <f>IF($B35="N/A","N/A",IF(C35&gt;=8,"No",IF(C35&lt;2,"No","Yes")))</f>
        <v>Yes</v>
      </c>
      <c r="E35" s="32">
        <v>4.5157130229</v>
      </c>
      <c r="F35" s="30" t="str">
        <f>IF($B35="N/A","N/A",IF(E35&gt;=8,"No",IF(E35&lt;2,"No","Yes")))</f>
        <v>Yes</v>
      </c>
      <c r="G35" s="32">
        <v>4.9406109921999999</v>
      </c>
      <c r="H35" s="30" t="str">
        <f>IF($B35="N/A","N/A",IF(G35&gt;=8,"No",IF(G35&lt;2,"No","Yes")))</f>
        <v>Yes</v>
      </c>
      <c r="I35" s="32">
        <v>0.29320000000000002</v>
      </c>
      <c r="J35" s="32">
        <v>9.4090000000000007</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99.999449975000005</v>
      </c>
      <c r="D37" s="30" t="str">
        <f>IF($B37="N/A","N/A",IF(C37&gt;100,"No",IF(C37&lt;95,"No","Yes")))</f>
        <v>Yes</v>
      </c>
      <c r="E37" s="32">
        <v>99.998365758999995</v>
      </c>
      <c r="F37" s="30" t="str">
        <f>IF($B37="N/A","N/A",IF(E37&gt;100,"No",IF(E37&lt;95,"No","Yes")))</f>
        <v>Yes</v>
      </c>
      <c r="G37" s="32">
        <v>100</v>
      </c>
      <c r="H37" s="30" t="str">
        <f>IF($B37="N/A","N/A",IF(G37&gt;100,"No",IF(G37&lt;95,"No","Yes")))</f>
        <v>Yes</v>
      </c>
      <c r="I37" s="32">
        <v>-1E-3</v>
      </c>
      <c r="J37" s="32">
        <v>1.6000000000000001E-3</v>
      </c>
      <c r="K37" s="30" t="str">
        <f t="shared" si="6"/>
        <v>Yes</v>
      </c>
    </row>
    <row r="38" spans="1:11">
      <c r="A38" s="76" t="s">
        <v>1052</v>
      </c>
      <c r="B38" s="25" t="s">
        <v>52</v>
      </c>
      <c r="C38" s="32">
        <v>99.759089158999998</v>
      </c>
      <c r="D38" s="30" t="str">
        <f>IF($B38="N/A","N/A",IF(C38&gt;100,"No",IF(C38&lt;95,"No","Yes")))</f>
        <v>Yes</v>
      </c>
      <c r="E38" s="32">
        <v>99.845972822999997</v>
      </c>
      <c r="F38" s="30" t="str">
        <f>IF($B38="N/A","N/A",IF(E38&gt;100,"No",IF(E38&lt;95,"No","Yes")))</f>
        <v>Yes</v>
      </c>
      <c r="G38" s="32">
        <v>99.718408191999998</v>
      </c>
      <c r="H38" s="30" t="str">
        <f>IF($B38="N/A","N/A",IF(G38&gt;100,"No",IF(G38&lt;95,"No","Yes")))</f>
        <v>Yes</v>
      </c>
      <c r="I38" s="32">
        <v>8.7099999999999997E-2</v>
      </c>
      <c r="J38" s="32">
        <v>-0.128</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4.2151861834000002</v>
      </c>
      <c r="D41" s="30" t="str">
        <f>IF($B41="N/A","N/A",IF(C41&gt;=2,"Yes","No"))</f>
        <v>Yes</v>
      </c>
      <c r="E41" s="32">
        <v>4.0987980159999999</v>
      </c>
      <c r="F41" s="30" t="str">
        <f>IF($B41="N/A","N/A",IF(E41&gt;=2,"Yes","No"))</f>
        <v>Yes</v>
      </c>
      <c r="G41" s="32">
        <v>5.2006361026999999</v>
      </c>
      <c r="H41" s="30" t="str">
        <f>IF($B41="N/A","N/A",IF(G41&gt;=2,"Yes","No"))</f>
        <v>Yes</v>
      </c>
      <c r="I41" s="32">
        <v>-2.76</v>
      </c>
      <c r="J41" s="32">
        <v>26.88</v>
      </c>
      <c r="K41" s="30" t="str">
        <f t="shared" si="6"/>
        <v>Yes</v>
      </c>
    </row>
    <row r="42" spans="1:11">
      <c r="A42" s="76" t="s">
        <v>1055</v>
      </c>
      <c r="B42" s="25" t="s">
        <v>55</v>
      </c>
      <c r="C42" s="32">
        <v>5.6036521642999997</v>
      </c>
      <c r="D42" s="30" t="str">
        <f>IF($B42="N/A","N/A",IF(C42&gt;30,"No",IF(C42&lt;5,"No","Yes")))</f>
        <v>Yes</v>
      </c>
      <c r="E42" s="32">
        <v>5.1560291221999996</v>
      </c>
      <c r="F42" s="30" t="str">
        <f>IF($B42="N/A","N/A",IF(E42&gt;30,"No",IF(E42&lt;5,"No","Yes")))</f>
        <v>Yes</v>
      </c>
      <c r="G42" s="32">
        <v>5.6923434955000003</v>
      </c>
      <c r="H42" s="30" t="str">
        <f>IF($B42="N/A","N/A",IF(G42&gt;30,"No",IF(G42&lt;5,"No","Yes")))</f>
        <v>Yes</v>
      </c>
      <c r="I42" s="32">
        <v>-7.99</v>
      </c>
      <c r="J42" s="32">
        <v>10.4</v>
      </c>
      <c r="K42" s="30" t="str">
        <f t="shared" si="6"/>
        <v>Yes</v>
      </c>
    </row>
    <row r="43" spans="1:11">
      <c r="A43" s="76" t="s">
        <v>1056</v>
      </c>
      <c r="B43" s="25" t="s">
        <v>9</v>
      </c>
      <c r="C43" s="32">
        <v>14.048182168</v>
      </c>
      <c r="D43" s="30" t="str">
        <f>IF($B43="N/A","N/A",IF(C43&gt;75,"No",IF(C43&lt;15,"No","Yes")))</f>
        <v>No</v>
      </c>
      <c r="E43" s="32">
        <v>12.838185665999999</v>
      </c>
      <c r="F43" s="30" t="str">
        <f>IF($B43="N/A","N/A",IF(E43&gt;75,"No",IF(E43&lt;15,"No","Yes")))</f>
        <v>No</v>
      </c>
      <c r="G43" s="32">
        <v>18.308897681000001</v>
      </c>
      <c r="H43" s="30" t="str">
        <f>IF($B43="N/A","N/A",IF(G43&gt;75,"No",IF(G43&lt;15,"No","Yes")))</f>
        <v>Yes</v>
      </c>
      <c r="I43" s="32">
        <v>-8.61</v>
      </c>
      <c r="J43" s="32">
        <v>42.61</v>
      </c>
      <c r="K43" s="30" t="str">
        <f t="shared" si="6"/>
        <v>No</v>
      </c>
    </row>
    <row r="44" spans="1:11">
      <c r="A44" s="76" t="s">
        <v>1057</v>
      </c>
      <c r="B44" s="25" t="s">
        <v>10</v>
      </c>
      <c r="C44" s="32">
        <v>80.348165667000004</v>
      </c>
      <c r="D44" s="30" t="str">
        <f>IF($B44="N/A","N/A",IF(C44&gt;70,"No",IF(C44&lt;25,"No","Yes")))</f>
        <v>No</v>
      </c>
      <c r="E44" s="32">
        <v>82.005785212000006</v>
      </c>
      <c r="F44" s="30" t="str">
        <f>IF($B44="N/A","N/A",IF(E44&gt;70,"No",IF(E44&lt;25,"No","Yes")))</f>
        <v>No</v>
      </c>
      <c r="G44" s="32">
        <v>75.998758824000006</v>
      </c>
      <c r="H44" s="30" t="str">
        <f>IF($B44="N/A","N/A",IF(G44&gt;70,"No",IF(G44&lt;25,"No","Yes")))</f>
        <v>No</v>
      </c>
      <c r="I44" s="32">
        <v>2.0630000000000002</v>
      </c>
      <c r="J44" s="32">
        <v>-7.33</v>
      </c>
      <c r="K44" s="30" t="str">
        <f t="shared" si="6"/>
        <v>Yes</v>
      </c>
    </row>
    <row r="45" spans="1:11">
      <c r="A45" s="76" t="s">
        <v>1058</v>
      </c>
      <c r="B45" s="25" t="s">
        <v>17</v>
      </c>
      <c r="C45" s="32">
        <v>51.685825862000002</v>
      </c>
      <c r="D45" s="30" t="str">
        <f>IF($B45="N/A","N/A",IF(C45&gt;70,"No",IF(C45&lt;35,"No","Yes")))</f>
        <v>Yes</v>
      </c>
      <c r="E45" s="32">
        <v>45.083795686999999</v>
      </c>
      <c r="F45" s="30" t="str">
        <f>IF($B45="N/A","N/A",IF(E45&gt;70,"No",IF(E45&lt;35,"No","Yes")))</f>
        <v>Yes</v>
      </c>
      <c r="G45" s="32">
        <v>56.407571173999997</v>
      </c>
      <c r="H45" s="30" t="str">
        <f>IF($B45="N/A","N/A",IF(G45&gt;70,"No",IF(G45&lt;35,"No","Yes")))</f>
        <v>Yes</v>
      </c>
      <c r="I45" s="32">
        <v>-12.8</v>
      </c>
      <c r="J45" s="32">
        <v>25.12</v>
      </c>
      <c r="K45" s="30" t="str">
        <f t="shared" si="6"/>
        <v>Yes</v>
      </c>
    </row>
    <row r="46" spans="1:11">
      <c r="A46" s="76" t="s">
        <v>188</v>
      </c>
      <c r="B46" s="25" t="s">
        <v>122</v>
      </c>
      <c r="C46" s="32">
        <v>2.0542300733999999</v>
      </c>
      <c r="D46" s="30" t="str">
        <f>IF($B46="N/A","N/A",IF(C46&gt;1,"Yes","No"))</f>
        <v>Yes</v>
      </c>
      <c r="E46" s="32">
        <v>2.0334215390999999</v>
      </c>
      <c r="F46" s="30" t="str">
        <f>IF($B46="N/A","N/A",IF(E46&gt;1,"Yes","No"))</f>
        <v>Yes</v>
      </c>
      <c r="G46" s="32">
        <v>2.1652203809000001</v>
      </c>
      <c r="H46" s="30" t="str">
        <f>IF($B46="N/A","N/A",IF(G46&gt;1,"Yes","No"))</f>
        <v>Yes</v>
      </c>
      <c r="I46" s="32">
        <v>-1.01</v>
      </c>
      <c r="J46" s="32">
        <v>6.4820000000000002</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95.326167925999997</v>
      </c>
      <c r="D48" s="30" t="str">
        <f>IF($B48="N/A","N/A",IF(C48&gt;15,"No",IF(C48&lt;-15,"No","Yes")))</f>
        <v>N/A</v>
      </c>
      <c r="E48" s="32">
        <v>84.690252654999995</v>
      </c>
      <c r="F48" s="30" t="str">
        <f>IF($B48="N/A","N/A",IF(E48&gt;15,"No",IF(E48&lt;-15,"No","Yes")))</f>
        <v>N/A</v>
      </c>
      <c r="G48" s="32">
        <v>99.503541222999999</v>
      </c>
      <c r="H48" s="30" t="str">
        <f>IF($B48="N/A","N/A",IF(G48&gt;15,"No",IF(G48&lt;-15,"No","Yes")))</f>
        <v>N/A</v>
      </c>
      <c r="I48" s="32">
        <v>-11.2</v>
      </c>
      <c r="J48" s="32">
        <v>17.489999999999998</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99.994418272000004</v>
      </c>
      <c r="D50" s="30" t="str">
        <f>IF($B50="N/A","N/A",IF(C50&gt;15,"No",IF(C50&lt;-15,"No","Yes")))</f>
        <v>N/A</v>
      </c>
      <c r="E50" s="32">
        <v>99.995719819000001</v>
      </c>
      <c r="F50" s="30" t="str">
        <f>IF($B50="N/A","N/A",IF(E50&gt;15,"No",IF(E50&lt;-15,"No","Yes")))</f>
        <v>N/A</v>
      </c>
      <c r="G50" s="32">
        <v>100</v>
      </c>
      <c r="H50" s="30" t="str">
        <f>IF($B50="N/A","N/A",IF(G50&gt;15,"No",IF(G50&lt;-15,"No","Yes")))</f>
        <v>N/A</v>
      </c>
      <c r="I50" s="32">
        <v>1.2999999999999999E-3</v>
      </c>
      <c r="J50" s="32">
        <v>4.3E-3</v>
      </c>
      <c r="K50" s="30" t="str">
        <f t="shared" si="6"/>
        <v>Yes</v>
      </c>
    </row>
    <row r="51" spans="1:11">
      <c r="A51" s="76" t="s">
        <v>1063</v>
      </c>
      <c r="B51" s="25" t="s">
        <v>18</v>
      </c>
      <c r="C51" s="32">
        <v>99.768439580000006</v>
      </c>
      <c r="D51" s="30" t="str">
        <f>IF($B51="N/A","N/A",IF(C51&gt;=90,"Yes","No"))</f>
        <v>Yes</v>
      </c>
      <c r="E51" s="32">
        <v>99.760583750999999</v>
      </c>
      <c r="F51" s="30" t="str">
        <f>IF($B51="N/A","N/A",IF(E51&gt;=90,"Yes","No"))</f>
        <v>Yes</v>
      </c>
      <c r="G51" s="32">
        <v>99.689705996000001</v>
      </c>
      <c r="H51" s="30" t="str">
        <f>IF($B51="N/A","N/A",IF(G51&gt;=90,"Yes","No"))</f>
        <v>Yes</v>
      </c>
      <c r="I51" s="32">
        <v>-8.0000000000000002E-3</v>
      </c>
      <c r="J51" s="32">
        <v>-7.0999999999999994E-2</v>
      </c>
      <c r="K51" s="30" t="str">
        <f t="shared" si="6"/>
        <v>Yes</v>
      </c>
    </row>
    <row r="52" spans="1:11">
      <c r="A52" s="76" t="s">
        <v>1064</v>
      </c>
      <c r="B52" s="25" t="s">
        <v>49</v>
      </c>
      <c r="C52" s="32">
        <v>28.415928717</v>
      </c>
      <c r="D52" s="30" t="str">
        <f>IF($B52="N/A","N/A",IF(C52&gt;15,"No",IF(C52&lt;-15,"No","Yes")))</f>
        <v>N/A</v>
      </c>
      <c r="E52" s="32">
        <v>29.929073958</v>
      </c>
      <c r="F52" s="30" t="str">
        <f>IF($B52="N/A","N/A",IF(E52&gt;15,"No",IF(E52&lt;-15,"No","Yes")))</f>
        <v>N/A</v>
      </c>
      <c r="G52" s="32">
        <v>21.554572958000001</v>
      </c>
      <c r="H52" s="30" t="str">
        <f>IF($B52="N/A","N/A",IF(G52&gt;15,"No",IF(G52&lt;-15,"No","Yes")))</f>
        <v>N/A</v>
      </c>
      <c r="I52" s="32">
        <v>5.3250000000000002</v>
      </c>
      <c r="J52" s="32">
        <v>-28</v>
      </c>
      <c r="K52" s="30" t="str">
        <f t="shared" si="6"/>
        <v>Yes</v>
      </c>
    </row>
    <row r="53" spans="1:11" ht="25.5">
      <c r="A53" s="76" t="s">
        <v>1065</v>
      </c>
      <c r="B53" s="25" t="s">
        <v>49</v>
      </c>
      <c r="C53" s="32">
        <v>30.515373191999998</v>
      </c>
      <c r="D53" s="30" t="str">
        <f>IF($B53="N/A","N/A",IF(C53&gt;15,"No",IF(C53&lt;-15,"No","Yes")))</f>
        <v>N/A</v>
      </c>
      <c r="E53" s="32">
        <v>32.870298493999996</v>
      </c>
      <c r="F53" s="30" t="str">
        <f>IF($B53="N/A","N/A",IF(E53&gt;15,"No",IF(E53&lt;-15,"No","Yes")))</f>
        <v>N/A</v>
      </c>
      <c r="G53" s="32">
        <v>23.521836941</v>
      </c>
      <c r="H53" s="30" t="str">
        <f>IF($B53="N/A","N/A",IF(G53&gt;15,"No",IF(G53&lt;-15,"No","Yes")))</f>
        <v>N/A</v>
      </c>
      <c r="I53" s="32">
        <v>7.7169999999999996</v>
      </c>
      <c r="J53" s="32">
        <v>-28.4</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92.162147297000004</v>
      </c>
      <c r="D55" s="30" t="str">
        <f>IF($B55="N/A","N/A",IF(C55&gt;90,"No",IF(C55&lt;75,"No","Yes")))</f>
        <v>No</v>
      </c>
      <c r="E55" s="32">
        <v>93.303699104000003</v>
      </c>
      <c r="F55" s="30" t="str">
        <f>IF($B55="N/A","N/A",IF(E55&gt;90,"No",IF(E55&lt;75,"No","Yes")))</f>
        <v>No</v>
      </c>
      <c r="G55" s="32">
        <v>89.239003956000005</v>
      </c>
      <c r="H55" s="30" t="str">
        <f>IF($B55="N/A","N/A",IF(G55&gt;90,"No",IF(G55&lt;75,"No","Yes")))</f>
        <v>Yes</v>
      </c>
      <c r="I55" s="32">
        <v>1.2390000000000001</v>
      </c>
      <c r="J55" s="32">
        <v>-4.3600000000000003</v>
      </c>
      <c r="K55" s="30" t="str">
        <f>IF(J55="Div by 0", "N/A", IF(J55="N/A","N/A", IF(J55&gt;30, "No", IF(J55&lt;-30, "No", "Yes"))))</f>
        <v>Yes</v>
      </c>
    </row>
    <row r="56" spans="1:11">
      <c r="A56" s="76" t="s">
        <v>637</v>
      </c>
      <c r="B56" s="25" t="s">
        <v>124</v>
      </c>
      <c r="C56" s="32">
        <v>6.4429899344999999</v>
      </c>
      <c r="D56" s="30" t="str">
        <f>IF($B56="N/A","N/A",IF(C56&gt;10,"No",IF(C56&lt;1,"No","Yes")))</f>
        <v>Yes</v>
      </c>
      <c r="E56" s="32">
        <v>5.482877244</v>
      </c>
      <c r="F56" s="30" t="str">
        <f>IF($B56="N/A","N/A",IF(E56&gt;10,"No",IF(E56&lt;1,"No","Yes")))</f>
        <v>Yes</v>
      </c>
      <c r="G56" s="32">
        <v>8.8162283763999998</v>
      </c>
      <c r="H56" s="30" t="str">
        <f>IF($B56="N/A","N/A",IF(G56&gt;10,"No",IF(G56&lt;1,"No","Yes")))</f>
        <v>Yes</v>
      </c>
      <c r="I56" s="32">
        <v>-14.9</v>
      </c>
      <c r="J56" s="32">
        <v>60.8</v>
      </c>
      <c r="K56" s="30" t="str">
        <f>IF(J56="Div by 0", "N/A", IF(J56="N/A","N/A", IF(J56&gt;30, "No", IF(J56&lt;-30, "No", "Yes"))))</f>
        <v>No</v>
      </c>
    </row>
    <row r="57" spans="1:11">
      <c r="A57" s="76" t="s">
        <v>638</v>
      </c>
      <c r="B57" s="25" t="s">
        <v>163</v>
      </c>
      <c r="C57" s="32">
        <v>1.1000495000000001E-2</v>
      </c>
      <c r="D57" s="30" t="str">
        <f>IF($B57="N/A","N/A",IF(C57&gt;2,"No",IF(C57&lt;=0,"No","Yes")))</f>
        <v>Yes</v>
      </c>
      <c r="E57" s="32">
        <v>1.9202327200000001E-2</v>
      </c>
      <c r="F57" s="30" t="str">
        <f>IF($B57="N/A","N/A",IF(E57&gt;2,"No",IF(E57&lt;=0,"No","Yes")))</f>
        <v>Yes</v>
      </c>
      <c r="G57" s="32">
        <v>7.7573501000000001E-3</v>
      </c>
      <c r="H57" s="30" t="str">
        <f>IF($B57="N/A","N/A",IF(G57&gt;2,"No",IF(G57&lt;=0,"No","Yes")))</f>
        <v>Yes</v>
      </c>
      <c r="I57" s="32">
        <v>74.56</v>
      </c>
      <c r="J57" s="32">
        <v>-59.6</v>
      </c>
      <c r="K57" s="30" t="str">
        <f>IF(J57="Div by 0", "N/A", IF(J57="N/A","N/A", IF(J57&gt;30, "No", IF(J57&lt;-30, "No", "Yes"))))</f>
        <v>No</v>
      </c>
    </row>
    <row r="58" spans="1:11">
      <c r="A58" s="76" t="s">
        <v>639</v>
      </c>
      <c r="B58" s="25" t="s">
        <v>164</v>
      </c>
      <c r="C58" s="32">
        <v>0.96309333919999995</v>
      </c>
      <c r="D58" s="30" t="str">
        <f>IF($B58="N/A","N/A",IF(C58&gt;3,"No",IF(C58&lt;=0,"No","Yes")))</f>
        <v>Yes</v>
      </c>
      <c r="E58" s="32">
        <v>0.79546661649999995</v>
      </c>
      <c r="F58" s="30" t="str">
        <f>IF($B58="N/A","N/A",IF(E58&gt;3,"No",IF(E58&lt;=0,"No","Yes")))</f>
        <v>Yes</v>
      </c>
      <c r="G58" s="32">
        <v>1.3001318749999999</v>
      </c>
      <c r="H58" s="30" t="str">
        <f>IF($B58="N/A","N/A",IF(G58&gt;3,"No",IF(G58&lt;=0,"No","Yes")))</f>
        <v>Yes</v>
      </c>
      <c r="I58" s="32">
        <v>-17.399999999999999</v>
      </c>
      <c r="J58" s="32">
        <v>63.44</v>
      </c>
      <c r="K58" s="30" t="str">
        <f>IF(J58="Div by 0", "N/A", IF(J58="N/A","N/A", IF(J58&gt;30, "No", IF(J58&lt;-30, "No", "Yes"))))</f>
        <v>No</v>
      </c>
    </row>
    <row r="59" spans="1:11">
      <c r="A59" s="180" t="s">
        <v>1066</v>
      </c>
      <c r="B59" s="181"/>
      <c r="C59" s="181"/>
      <c r="D59" s="181"/>
      <c r="E59" s="181"/>
      <c r="F59" s="181"/>
      <c r="G59" s="181"/>
      <c r="H59" s="181"/>
      <c r="I59" s="181"/>
      <c r="J59" s="181"/>
      <c r="K59" s="182"/>
    </row>
    <row r="60" spans="1:11">
      <c r="A60" s="76" t="s">
        <v>1032</v>
      </c>
      <c r="B60" s="25" t="s">
        <v>49</v>
      </c>
      <c r="C60" s="26">
        <v>38090</v>
      </c>
      <c r="D60" s="30" t="str">
        <f>IF($B60="N/A","N/A",IF(C60&gt;15,"No",IF(C60&lt;-15,"No","Yes")))</f>
        <v>N/A</v>
      </c>
      <c r="E60" s="26">
        <v>40671</v>
      </c>
      <c r="F60" s="30" t="str">
        <f>IF($B60="N/A","N/A",IF(E60&gt;15,"No",IF(E60&lt;-15,"No","Yes")))</f>
        <v>N/A</v>
      </c>
      <c r="G60" s="26">
        <v>35860</v>
      </c>
      <c r="H60" s="30" t="str">
        <f>IF($B60="N/A","N/A",IF(G60&gt;15,"No",IF(G60&lt;-15,"No","Yes")))</f>
        <v>N/A</v>
      </c>
      <c r="I60" s="32">
        <v>6.7759999999999998</v>
      </c>
      <c r="J60" s="32">
        <v>-11.8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99.994422755000002</v>
      </c>
      <c r="H61" s="30" t="str">
        <f>IF($B61="N/A","N/A",IF(G61&gt;15,"No",IF(G61&lt;-15,"No","Yes")))</f>
        <v>N/A</v>
      </c>
      <c r="I61" s="32">
        <v>0</v>
      </c>
      <c r="J61" s="32">
        <v>-6.0000000000000001E-3</v>
      </c>
      <c r="K61" s="30" t="str">
        <f t="shared" si="7"/>
        <v>Yes</v>
      </c>
    </row>
    <row r="62" spans="1:11">
      <c r="A62" s="76" t="s">
        <v>1045</v>
      </c>
      <c r="B62" s="25" t="s">
        <v>121</v>
      </c>
      <c r="C62" s="32">
        <v>0</v>
      </c>
      <c r="D62" s="30" t="str">
        <f>IF($B62="N/A","N/A",IF(C62=0,"Yes","No"))</f>
        <v>Yes</v>
      </c>
      <c r="E62" s="32">
        <v>0</v>
      </c>
      <c r="F62" s="30" t="str">
        <f>IF($B62="N/A","N/A",IF(E62=0,"Yes","No"))</f>
        <v>Yes</v>
      </c>
      <c r="G62" s="32">
        <v>5.5772447999999997E-3</v>
      </c>
      <c r="H62" s="30" t="str">
        <f>IF($B62="N/A","N/A",IF(G62=0,"Yes","No"))</f>
        <v>No</v>
      </c>
      <c r="I62" s="32" t="s">
        <v>1207</v>
      </c>
      <c r="J62" s="32" t="s">
        <v>1207</v>
      </c>
      <c r="K62" s="30" t="str">
        <f t="shared" si="7"/>
        <v>N/A</v>
      </c>
    </row>
    <row r="63" spans="1:11" ht="12.75" customHeight="1">
      <c r="A63" s="76" t="s">
        <v>1046</v>
      </c>
      <c r="B63" s="25" t="s">
        <v>49</v>
      </c>
      <c r="C63" s="124">
        <v>946.98705697000003</v>
      </c>
      <c r="D63" s="30" t="str">
        <f>IF($B63="N/A","N/A",IF(C63&gt;15,"No",IF(C63&lt;-15,"No","Yes")))</f>
        <v>N/A</v>
      </c>
      <c r="E63" s="124">
        <v>980.31636792999996</v>
      </c>
      <c r="F63" s="30" t="str">
        <f>IF($B63="N/A","N/A",IF(E63&gt;15,"No",IF(E63&lt;-15,"No","Yes")))</f>
        <v>N/A</v>
      </c>
      <c r="G63" s="124">
        <v>985.28554297999995</v>
      </c>
      <c r="H63" s="30" t="str">
        <f>IF($B63="N/A","N/A",IF(G63&gt;15,"No",IF(G63&lt;-15,"No","Yes")))</f>
        <v>N/A</v>
      </c>
      <c r="I63" s="32">
        <v>3.52</v>
      </c>
      <c r="J63" s="32">
        <v>0.50690000000000002</v>
      </c>
      <c r="K63" s="30" t="str">
        <f t="shared" si="7"/>
        <v>Yes</v>
      </c>
    </row>
    <row r="64" spans="1:11">
      <c r="A64" s="76" t="s">
        <v>1047</v>
      </c>
      <c r="B64" s="25" t="s">
        <v>49</v>
      </c>
      <c r="C64" s="32">
        <v>0.2966657915</v>
      </c>
      <c r="D64" s="30" t="str">
        <f>IF($B64="N/A","N/A",IF(C64&gt;15,"No",IF(C64&lt;-15,"No","Yes")))</f>
        <v>N/A</v>
      </c>
      <c r="E64" s="32">
        <v>0.32209682569999998</v>
      </c>
      <c r="F64" s="30" t="str">
        <f>IF($B64="N/A","N/A",IF(E64&gt;15,"No",IF(E64&lt;-15,"No","Yes")))</f>
        <v>N/A</v>
      </c>
      <c r="G64" s="32">
        <v>0.30674846630000002</v>
      </c>
      <c r="H64" s="30" t="str">
        <f>IF($B64="N/A","N/A",IF(G64&gt;15,"No",IF(G64&lt;-15,"No","Yes")))</f>
        <v>N/A</v>
      </c>
      <c r="I64" s="32">
        <v>8.5719999999999992</v>
      </c>
      <c r="J64" s="32">
        <v>-4.7699999999999996</v>
      </c>
      <c r="K64" s="30" t="str">
        <f t="shared" si="7"/>
        <v>Yes</v>
      </c>
    </row>
    <row r="65" spans="1:11">
      <c r="A65" s="76" t="s">
        <v>1048</v>
      </c>
      <c r="B65" s="25" t="s">
        <v>49</v>
      </c>
      <c r="C65" s="124">
        <v>741.59292034999999</v>
      </c>
      <c r="D65" s="30" t="str">
        <f>IF($B65="N/A","N/A",IF(C65&gt;15,"No",IF(C65&lt;-15,"No","Yes")))</f>
        <v>N/A</v>
      </c>
      <c r="E65" s="124">
        <v>603.38931298</v>
      </c>
      <c r="F65" s="30" t="str">
        <f>IF($B65="N/A","N/A",IF(E65&gt;15,"No",IF(E65&lt;-15,"No","Yes")))</f>
        <v>N/A</v>
      </c>
      <c r="G65" s="124">
        <v>459.96363636000001</v>
      </c>
      <c r="H65" s="30" t="str">
        <f>IF($B65="N/A","N/A",IF(G65&gt;15,"No",IF(G65&lt;-15,"No","Yes")))</f>
        <v>N/A</v>
      </c>
      <c r="I65" s="32">
        <v>-18.600000000000001</v>
      </c>
      <c r="J65" s="32">
        <v>-23.8</v>
      </c>
      <c r="K65" s="30" t="str">
        <f t="shared" si="7"/>
        <v>Yes</v>
      </c>
    </row>
    <row r="66" spans="1:11">
      <c r="A66" s="76" t="s">
        <v>1049</v>
      </c>
      <c r="B66" s="25" t="s">
        <v>52</v>
      </c>
      <c r="C66" s="32">
        <v>99.973746390000002</v>
      </c>
      <c r="D66" s="30" t="str">
        <f>IF($B66="N/A","N/A",IF(C66&gt;100,"No",IF(C66&lt;95,"No","Yes")))</f>
        <v>Yes</v>
      </c>
      <c r="E66" s="32">
        <v>99.990164981999996</v>
      </c>
      <c r="F66" s="30" t="str">
        <f>IF($B66="N/A","N/A",IF(E66&gt;100,"No",IF(E66&lt;95,"No","Yes")))</f>
        <v>Yes</v>
      </c>
      <c r="G66" s="32">
        <v>99.980479642999995</v>
      </c>
      <c r="H66" s="30" t="str">
        <f>IF($B66="N/A","N/A",IF(G66&gt;100,"No",IF(G66&lt;95,"No","Yes")))</f>
        <v>Yes</v>
      </c>
      <c r="I66" s="32">
        <v>1.6400000000000001E-2</v>
      </c>
      <c r="J66" s="32">
        <v>-0.01</v>
      </c>
      <c r="K66" s="30" t="str">
        <f t="shared" si="7"/>
        <v>Yes</v>
      </c>
    </row>
    <row r="67" spans="1:11">
      <c r="A67" s="76" t="s">
        <v>178</v>
      </c>
      <c r="B67" s="25" t="s">
        <v>122</v>
      </c>
      <c r="C67" s="32">
        <v>1.1882352941000001</v>
      </c>
      <c r="D67" s="30" t="str">
        <f>IF($B67="N/A","N/A",IF(C67&gt;1,"Yes","No"))</f>
        <v>Yes</v>
      </c>
      <c r="E67" s="32">
        <v>1.1877935426999999</v>
      </c>
      <c r="F67" s="30" t="str">
        <f>IF($B67="N/A","N/A",IF(E67&gt;1,"Yes","No"))</f>
        <v>Yes</v>
      </c>
      <c r="G67" s="32">
        <v>1.1726773212999999</v>
      </c>
      <c r="H67" s="30" t="str">
        <f>IF($B67="N/A","N/A",IF(G67&gt;1,"Yes","No"))</f>
        <v>Yes</v>
      </c>
      <c r="I67" s="32">
        <v>-3.6999999999999998E-2</v>
      </c>
      <c r="J67" s="32">
        <v>-1.27</v>
      </c>
      <c r="K67" s="30" t="str">
        <f t="shared" si="7"/>
        <v>Yes</v>
      </c>
    </row>
    <row r="68" spans="1:11">
      <c r="A68" s="76" t="s">
        <v>1050</v>
      </c>
      <c r="B68" s="25" t="s">
        <v>52</v>
      </c>
      <c r="C68" s="32">
        <v>99.994749278</v>
      </c>
      <c r="D68" s="30" t="str">
        <f>IF($B68="N/A","N/A",IF(C68&gt;100,"No",IF(C68&lt;95,"No","Yes")))</f>
        <v>Yes</v>
      </c>
      <c r="E68" s="32">
        <v>99.968036193000003</v>
      </c>
      <c r="F68" s="30" t="str">
        <f>IF($B68="N/A","N/A",IF(E68&gt;100,"No",IF(E68&lt;95,"No","Yes")))</f>
        <v>Yes</v>
      </c>
      <c r="G68" s="32">
        <v>99.941438929</v>
      </c>
      <c r="H68" s="30" t="str">
        <f>IF($B68="N/A","N/A",IF(G68&gt;100,"No",IF(G68&lt;95,"No","Yes")))</f>
        <v>Yes</v>
      </c>
      <c r="I68" s="32">
        <v>-2.7E-2</v>
      </c>
      <c r="J68" s="32">
        <v>-2.7E-2</v>
      </c>
      <c r="K68" s="30" t="str">
        <f t="shared" si="7"/>
        <v>Yes</v>
      </c>
    </row>
    <row r="69" spans="1:11">
      <c r="A69" s="76" t="s">
        <v>179</v>
      </c>
      <c r="B69" s="25" t="s">
        <v>123</v>
      </c>
      <c r="C69" s="32">
        <v>13.155298257</v>
      </c>
      <c r="D69" s="30" t="str">
        <f>IF($B69="N/A","N/A",IF(C69&gt;3,"Yes","No"))</f>
        <v>Yes</v>
      </c>
      <c r="E69" s="32">
        <v>13.256308722</v>
      </c>
      <c r="F69" s="30" t="str">
        <f>IF($B69="N/A","N/A",IF(E69&gt;3,"Yes","No"))</f>
        <v>Yes</v>
      </c>
      <c r="G69" s="32">
        <v>13.369346243000001</v>
      </c>
      <c r="H69" s="30" t="str">
        <f>IF($B69="N/A","N/A",IF(G69&gt;3,"Yes","No"))</f>
        <v>Yes</v>
      </c>
      <c r="I69" s="32">
        <v>0.76780000000000004</v>
      </c>
      <c r="J69" s="32">
        <v>0.85270000000000001</v>
      </c>
      <c r="K69" s="30" t="str">
        <f t="shared" si="7"/>
        <v>Yes</v>
      </c>
    </row>
    <row r="70" spans="1:11">
      <c r="A70" s="76" t="s">
        <v>767</v>
      </c>
      <c r="B70" s="25" t="s">
        <v>15</v>
      </c>
      <c r="C70" s="32">
        <v>4.8319678587999997</v>
      </c>
      <c r="D70" s="30" t="str">
        <f>IF($B70="N/A","N/A",IF(C70&gt;=8,"No",IF(C70&lt;2,"No","Yes")))</f>
        <v>Yes</v>
      </c>
      <c r="E70" s="32">
        <v>4.7570511716999997</v>
      </c>
      <c r="F70" s="30" t="str">
        <f>IF($B70="N/A","N/A",IF(E70&gt;=8,"No",IF(E70&lt;2,"No","Yes")))</f>
        <v>Yes</v>
      </c>
      <c r="G70" s="32">
        <v>4.5120611283000001</v>
      </c>
      <c r="H70" s="30" t="str">
        <f>IF($B70="N/A","N/A",IF(G70&gt;=8,"No",IF(G70&lt;2,"No","Yes")))</f>
        <v>Yes</v>
      </c>
      <c r="I70" s="32">
        <v>-1.55</v>
      </c>
      <c r="J70" s="32">
        <v>-5.15</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99.908112364999994</v>
      </c>
      <c r="D72" s="30" t="str">
        <f>IF($B72="N/A","N/A",IF(C72&gt;100,"No",IF(C72&lt;95,"No","Yes")))</f>
        <v>Yes</v>
      </c>
      <c r="E72" s="32">
        <v>99.795923384999995</v>
      </c>
      <c r="F72" s="30" t="str">
        <f>IF($B72="N/A","N/A",IF(E72&gt;100,"No",IF(E72&lt;95,"No","Yes")))</f>
        <v>Yes</v>
      </c>
      <c r="G72" s="32">
        <v>99.302844394999994</v>
      </c>
      <c r="H72" s="30" t="str">
        <f>IF($B72="N/A","N/A",IF(G72&gt;100,"No",IF(G72&lt;95,"No","Yes")))</f>
        <v>Yes</v>
      </c>
      <c r="I72" s="32">
        <v>-0.112</v>
      </c>
      <c r="J72" s="32">
        <v>-0.49399999999999999</v>
      </c>
      <c r="K72" s="30" t="str">
        <f t="shared" si="7"/>
        <v>Yes</v>
      </c>
    </row>
    <row r="73" spans="1:11">
      <c r="A73" s="76" t="s">
        <v>1052</v>
      </c>
      <c r="B73" s="25" t="s">
        <v>52</v>
      </c>
      <c r="C73" s="32">
        <v>99.978997112000002</v>
      </c>
      <c r="D73" s="30" t="str">
        <f>IF($B73="N/A","N/A",IF(C73&gt;100,"No",IF(C73&lt;95,"No","Yes")))</f>
        <v>Yes</v>
      </c>
      <c r="E73" s="32">
        <v>99.977871210000004</v>
      </c>
      <c r="F73" s="30" t="str">
        <f>IF($B73="N/A","N/A",IF(E73&gt;100,"No",IF(E73&lt;95,"No","Yes")))</f>
        <v>Yes</v>
      </c>
      <c r="G73" s="32">
        <v>99.963747909000006</v>
      </c>
      <c r="H73" s="30" t="str">
        <f>IF($B73="N/A","N/A",IF(G73&gt;100,"No",IF(G73&lt;95,"No","Yes")))</f>
        <v>Yes</v>
      </c>
      <c r="I73" s="32">
        <v>-1E-3</v>
      </c>
      <c r="J73" s="32">
        <v>-1.4E-2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7.5761354686000004</v>
      </c>
      <c r="D75" s="30" t="str">
        <f>IF($B75="N/A","N/A",IF(C75&gt;=2,"Yes","No"))</f>
        <v>Yes</v>
      </c>
      <c r="E75" s="32">
        <v>7.6910820977999999</v>
      </c>
      <c r="F75" s="30" t="str">
        <f>IF($B75="N/A","N/A",IF(E75&gt;=2,"Yes","No"))</f>
        <v>Yes</v>
      </c>
      <c r="G75" s="32">
        <v>7.7530395984</v>
      </c>
      <c r="H75" s="30" t="str">
        <f>IF($B75="N/A","N/A",IF(G75&gt;=2,"Yes","No"))</f>
        <v>Yes</v>
      </c>
      <c r="I75" s="32">
        <v>1.5169999999999999</v>
      </c>
      <c r="J75" s="32">
        <v>0.80559999999999998</v>
      </c>
      <c r="K75" s="30" t="str">
        <f t="shared" si="7"/>
        <v>Yes</v>
      </c>
    </row>
    <row r="76" spans="1:11">
      <c r="A76" s="76" t="s">
        <v>1055</v>
      </c>
      <c r="B76" s="25" t="s">
        <v>55</v>
      </c>
      <c r="C76" s="32">
        <v>6.7156734051000004</v>
      </c>
      <c r="D76" s="30" t="str">
        <f>IF($B76="N/A","N/A",IF(C76&gt;30,"No",IF(C76&lt;5,"No","Yes")))</f>
        <v>Yes</v>
      </c>
      <c r="E76" s="32">
        <v>6.5058641291999999</v>
      </c>
      <c r="F76" s="30" t="str">
        <f>IF($B76="N/A","N/A",IF(E76&gt;30,"No",IF(E76&lt;5,"No","Yes")))</f>
        <v>Yes</v>
      </c>
      <c r="G76" s="32">
        <v>5.9788064696000003</v>
      </c>
      <c r="H76" s="30" t="str">
        <f>IF($B76="N/A","N/A",IF(G76&gt;30,"No",IF(G76&lt;5,"No","Yes")))</f>
        <v>Yes</v>
      </c>
      <c r="I76" s="32">
        <v>-3.12</v>
      </c>
      <c r="J76" s="32">
        <v>-8.1</v>
      </c>
      <c r="K76" s="30" t="str">
        <f t="shared" si="7"/>
        <v>Yes</v>
      </c>
    </row>
    <row r="77" spans="1:11">
      <c r="A77" s="76" t="s">
        <v>1056</v>
      </c>
      <c r="B77" s="25" t="s">
        <v>9</v>
      </c>
      <c r="C77" s="32">
        <v>38.414281963999997</v>
      </c>
      <c r="D77" s="30" t="str">
        <f>IF($B77="N/A","N/A",IF(C77&gt;75,"No",IF(C77&lt;15,"No","Yes")))</f>
        <v>Yes</v>
      </c>
      <c r="E77" s="32">
        <v>37.911534017000001</v>
      </c>
      <c r="F77" s="30" t="str">
        <f>IF($B77="N/A","N/A",IF(E77&gt;75,"No",IF(E77&lt;15,"No","Yes")))</f>
        <v>Yes</v>
      </c>
      <c r="G77" s="32">
        <v>37.612939208</v>
      </c>
      <c r="H77" s="30" t="str">
        <f>IF($B77="N/A","N/A",IF(G77&gt;75,"No",IF(G77&lt;15,"No","Yes")))</f>
        <v>Yes</v>
      </c>
      <c r="I77" s="32">
        <v>-1.31</v>
      </c>
      <c r="J77" s="32">
        <v>-0.78800000000000003</v>
      </c>
      <c r="K77" s="30" t="str">
        <f t="shared" si="7"/>
        <v>Yes</v>
      </c>
    </row>
    <row r="78" spans="1:11">
      <c r="A78" s="76" t="s">
        <v>1057</v>
      </c>
      <c r="B78" s="25" t="s">
        <v>10</v>
      </c>
      <c r="C78" s="32">
        <v>54.830664216000002</v>
      </c>
      <c r="D78" s="30" t="str">
        <f>IF($B78="N/A","N/A",IF(C78&gt;70,"No",IF(C78&lt;25,"No","Yes")))</f>
        <v>Yes</v>
      </c>
      <c r="E78" s="32">
        <v>55.442452852999999</v>
      </c>
      <c r="F78" s="30" t="str">
        <f>IF($B78="N/A","N/A",IF(E78&gt;70,"No",IF(E78&lt;25,"No","Yes")))</f>
        <v>Yes</v>
      </c>
      <c r="G78" s="32">
        <v>56.240936976999997</v>
      </c>
      <c r="H78" s="30" t="str">
        <f>IF($B78="N/A","N/A",IF(G78&gt;70,"No",IF(G78&lt;25,"No","Yes")))</f>
        <v>Yes</v>
      </c>
      <c r="I78" s="32">
        <v>1.1160000000000001</v>
      </c>
      <c r="J78" s="32">
        <v>1.44</v>
      </c>
      <c r="K78" s="30" t="str">
        <f t="shared" si="7"/>
        <v>Yes</v>
      </c>
    </row>
    <row r="79" spans="1:11">
      <c r="A79" s="76" t="s">
        <v>1058</v>
      </c>
      <c r="B79" s="25" t="s">
        <v>17</v>
      </c>
      <c r="C79" s="32">
        <v>47.067471777000002</v>
      </c>
      <c r="D79" s="30" t="str">
        <f>IF($B79="N/A","N/A",IF(C79&gt;70,"No",IF(C79&lt;35,"No","Yes")))</f>
        <v>Yes</v>
      </c>
      <c r="E79" s="32">
        <v>46.332767820000001</v>
      </c>
      <c r="F79" s="30" t="str">
        <f>IF($B79="N/A","N/A",IF(E79&gt;70,"No",IF(E79&lt;35,"No","Yes")))</f>
        <v>Yes</v>
      </c>
      <c r="G79" s="32">
        <v>46.634132737999998</v>
      </c>
      <c r="H79" s="30" t="str">
        <f>IF($B79="N/A","N/A",IF(G79&gt;70,"No",IF(G79&lt;35,"No","Yes")))</f>
        <v>Yes</v>
      </c>
      <c r="I79" s="32">
        <v>-1.56</v>
      </c>
      <c r="J79" s="32">
        <v>0.65039999999999998</v>
      </c>
      <c r="K79" s="30" t="str">
        <f t="shared" si="7"/>
        <v>Yes</v>
      </c>
    </row>
    <row r="80" spans="1:11">
      <c r="A80" s="76" t="s">
        <v>188</v>
      </c>
      <c r="B80" s="25" t="s">
        <v>122</v>
      </c>
      <c r="C80" s="32">
        <v>2.1697902722000002</v>
      </c>
      <c r="D80" s="30" t="str">
        <f>IF($B80="N/A","N/A",IF(C80&gt;1,"Yes","No"))</f>
        <v>Yes</v>
      </c>
      <c r="E80" s="32">
        <v>2.2511144130999998</v>
      </c>
      <c r="F80" s="30" t="str">
        <f>IF($B80="N/A","N/A",IF(E80&gt;1,"Yes","No"))</f>
        <v>Yes</v>
      </c>
      <c r="G80" s="32">
        <v>2.2238234765999998</v>
      </c>
      <c r="H80" s="30" t="str">
        <f>IF($B80="N/A","N/A",IF(G80&gt;1,"Yes","No"))</f>
        <v>Yes</v>
      </c>
      <c r="I80" s="32">
        <v>3.7480000000000002</v>
      </c>
      <c r="J80" s="32">
        <v>-1.21</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97.244533689999997</v>
      </c>
      <c r="D82" s="30" t="str">
        <f>IF($B82="N/A","N/A",IF(C82&gt;15,"No",IF(C82&lt;-15,"No","Yes")))</f>
        <v>N/A</v>
      </c>
      <c r="E82" s="32">
        <v>97.797707493000004</v>
      </c>
      <c r="F82" s="30" t="str">
        <f>IF($B82="N/A","N/A",IF(E82&gt;15,"No",IF(E82&lt;-15,"No","Yes")))</f>
        <v>N/A</v>
      </c>
      <c r="G82" s="32">
        <v>97.051964359999999</v>
      </c>
      <c r="H82" s="30" t="str">
        <f>IF($B82="N/A","N/A",IF(G82&gt;15,"No",IF(G82&lt;-15,"No","Yes")))</f>
        <v>N/A</v>
      </c>
      <c r="I82" s="32">
        <v>0.56879999999999997</v>
      </c>
      <c r="J82" s="32">
        <v>-0.76300000000000001</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99.556313993000003</v>
      </c>
      <c r="D85" s="30" t="str">
        <f>IF($B85="N/A","N/A",IF(C85&gt;=90,"Yes","No"))</f>
        <v>Yes</v>
      </c>
      <c r="E85" s="32">
        <v>99.409898944999995</v>
      </c>
      <c r="F85" s="30" t="str">
        <f>IF($B85="N/A","N/A",IF(E85&gt;=90,"Yes","No"))</f>
        <v>Yes</v>
      </c>
      <c r="G85" s="32">
        <v>99.238706078999996</v>
      </c>
      <c r="H85" s="30" t="str">
        <f>IF($B85="N/A","N/A",IF(G85&gt;=90,"Yes","No"))</f>
        <v>Yes</v>
      </c>
      <c r="I85" s="32">
        <v>-0.14699999999999999</v>
      </c>
      <c r="J85" s="32">
        <v>-0.17199999999999999</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133443</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4.4963017999999997E-3</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2.6205945609999999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50.154747720000003</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44.788411531999998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93.527573571000005</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99.490419130000006</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1.1149717917999999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99.686008258000001</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8.6688266779000003</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3.3760128931</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3.2423050789999999</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100</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3.5009254888000001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4.4775672010000003</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6.9580270227999996</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88.564405776000001</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35.430858119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1.8789763113</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87.787648054000002</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99.997590709999997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97.314958446999995</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38.341464146</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41.173384890999998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97.515043875999993</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1.9334097705</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5.5454388799999997E-2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0.28476578009999998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1157339</v>
      </c>
      <c r="D7" s="154" t="str">
        <f>IF($B7="N/A","N/A",IF(C7&gt;15,"No",IF(C7&lt;-15,"No","Yes")))</f>
        <v>N/A</v>
      </c>
      <c r="E7" s="150">
        <v>1165198</v>
      </c>
      <c r="F7" s="154" t="str">
        <f>IF($B7="N/A","N/A",IF(E7&gt;15,"No",IF(E7&lt;-15,"No","Yes")))</f>
        <v>N/A</v>
      </c>
      <c r="G7" s="150">
        <v>1136720</v>
      </c>
      <c r="H7" s="154" t="str">
        <f>IF($B7="N/A","N/A",IF(G7&gt;15,"No",IF(G7&lt;-15,"No","Yes")))</f>
        <v>N/A</v>
      </c>
      <c r="I7" s="155">
        <v>0.67910000000000004</v>
      </c>
      <c r="J7" s="155">
        <v>-2.44</v>
      </c>
      <c r="K7" s="154" t="str">
        <f t="shared" ref="K7:K21" si="0">IF(J7="Div by 0", "N/A", IF(J7="N/A","N/A", IF(J7&gt;30, "No", IF(J7&lt;-30, "No", "Yes"))))</f>
        <v>Yes</v>
      </c>
    </row>
    <row r="8" spans="1:12">
      <c r="A8" s="132" t="s">
        <v>631</v>
      </c>
      <c r="B8" s="25" t="s">
        <v>49</v>
      </c>
      <c r="C8" s="32">
        <v>7.77646E-4</v>
      </c>
      <c r="D8" s="30" t="str">
        <f>IF($B8="N/A","N/A",IF(C8&gt;15,"No",IF(C8&lt;-15,"No","Yes")))</f>
        <v>N/A</v>
      </c>
      <c r="E8" s="32">
        <v>2.7463143999999998E-3</v>
      </c>
      <c r="F8" s="30" t="str">
        <f>IF($B8="N/A","N/A",IF(E8&gt;15,"No",IF(E8&lt;-15,"No","Yes")))</f>
        <v>N/A</v>
      </c>
      <c r="G8" s="32">
        <v>0.1117249631</v>
      </c>
      <c r="H8" s="30" t="str">
        <f>IF($B8="N/A","N/A",IF(G8&gt;15,"No",IF(G8&lt;-15,"No","Yes")))</f>
        <v>N/A</v>
      </c>
      <c r="I8" s="32">
        <v>253.2</v>
      </c>
      <c r="J8" s="32">
        <v>3968</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0</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t="s">
        <v>1207</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99.978710676000006</v>
      </c>
      <c r="H12" s="30" t="str">
        <f t="shared" si="3"/>
        <v>Yes</v>
      </c>
      <c r="I12" s="32" t="s">
        <v>49</v>
      </c>
      <c r="J12" s="32" t="s">
        <v>49</v>
      </c>
      <c r="K12" s="30" t="str">
        <f t="shared" si="0"/>
        <v>N/A</v>
      </c>
    </row>
    <row r="13" spans="1:12">
      <c r="A13" s="131" t="s">
        <v>46</v>
      </c>
      <c r="B13" s="25" t="s">
        <v>49</v>
      </c>
      <c r="C13" s="26">
        <v>1157330</v>
      </c>
      <c r="D13" s="30" t="str">
        <f>IF($B13="N/A","N/A",IF(C13&gt;15,"No",IF(C13&lt;-15,"No","Yes")))</f>
        <v>N/A</v>
      </c>
      <c r="E13" s="26">
        <v>1165166</v>
      </c>
      <c r="F13" s="30" t="str">
        <f>IF($B13="N/A","N/A",IF(E13&gt;15,"No",IF(E13&lt;-15,"No","Yes")))</f>
        <v>N/A</v>
      </c>
      <c r="G13" s="26">
        <v>1135450</v>
      </c>
      <c r="H13" s="30" t="str">
        <f>IF($B13="N/A","N/A",IF(G13&gt;15,"No",IF(G13&lt;-15,"No","Yes")))</f>
        <v>N/A</v>
      </c>
      <c r="I13" s="32">
        <v>0.67710000000000004</v>
      </c>
      <c r="J13" s="32">
        <v>-2.5499999999999998</v>
      </c>
      <c r="K13" s="30" t="str">
        <f t="shared" si="0"/>
        <v>Yes</v>
      </c>
    </row>
    <row r="14" spans="1:12">
      <c r="A14" s="132" t="s">
        <v>633</v>
      </c>
      <c r="B14" s="25" t="s">
        <v>51</v>
      </c>
      <c r="C14" s="32">
        <v>0.23243154499999999</v>
      </c>
      <c r="D14" s="30" t="str">
        <f>IF($B14="N/A","N/A",IF(C14&gt;20,"No",IF(C14&lt;5,"No","Yes")))</f>
        <v>No</v>
      </c>
      <c r="E14" s="32">
        <v>0.24563023640000001</v>
      </c>
      <c r="F14" s="30" t="str">
        <f>IF($B14="N/A","N/A",IF(E14&gt;20,"No",IF(E14&lt;5,"No","Yes")))</f>
        <v>No</v>
      </c>
      <c r="G14" s="32">
        <v>0.16680611209999999</v>
      </c>
      <c r="H14" s="30" t="str">
        <f>IF($B14="N/A","N/A",IF(G14&gt;20,"No",IF(G14&lt;5,"No","Yes")))</f>
        <v>No</v>
      </c>
      <c r="I14" s="32">
        <v>5.6790000000000003</v>
      </c>
      <c r="J14" s="32">
        <v>-32.1</v>
      </c>
      <c r="K14" s="30" t="str">
        <f t="shared" si="0"/>
        <v>No</v>
      </c>
    </row>
    <row r="15" spans="1:12">
      <c r="A15" s="132" t="s">
        <v>634</v>
      </c>
      <c r="B15" s="25" t="s">
        <v>50</v>
      </c>
      <c r="C15" s="32">
        <v>43.145083943000003</v>
      </c>
      <c r="D15" s="30" t="str">
        <f>IF($B15="N/A","N/A",IF(C15&gt;1,"Yes","No"))</f>
        <v>Yes</v>
      </c>
      <c r="E15" s="32">
        <v>22.764567452000001</v>
      </c>
      <c r="F15" s="30" t="str">
        <f>IF($B15="N/A","N/A",IF(E15&gt;1,"Yes","No"))</f>
        <v>Yes</v>
      </c>
      <c r="G15" s="32">
        <v>62.851380509999998</v>
      </c>
      <c r="H15" s="30" t="str">
        <f>IF($B15="N/A","N/A",IF(G15&gt;1,"Yes","No"))</f>
        <v>Yes</v>
      </c>
      <c r="I15" s="32">
        <v>-47.2</v>
      </c>
      <c r="J15" s="32">
        <v>176.1</v>
      </c>
      <c r="K15" s="30" t="str">
        <f t="shared" si="0"/>
        <v>No</v>
      </c>
    </row>
    <row r="16" spans="1:12">
      <c r="A16" s="132" t="s">
        <v>635</v>
      </c>
      <c r="B16" s="25" t="s">
        <v>49</v>
      </c>
      <c r="C16" s="133">
        <v>881.52950247000001</v>
      </c>
      <c r="D16" s="30" t="str">
        <f>IF($B16="N/A","N/A",IF(C16&gt;15,"No",IF(C16&lt;-15,"No","Yes")))</f>
        <v>N/A</v>
      </c>
      <c r="E16" s="133">
        <v>978.78831269</v>
      </c>
      <c r="F16" s="30" t="str">
        <f>IF($B16="N/A","N/A",IF(E16&gt;15,"No",IF(E16&lt;-15,"No","Yes")))</f>
        <v>N/A</v>
      </c>
      <c r="G16" s="133">
        <v>976.89735947999998</v>
      </c>
      <c r="H16" s="30" t="str">
        <f>IF($B16="N/A","N/A",IF(G16&gt;15,"No",IF(G16&lt;-15,"No","Yes")))</f>
        <v>N/A</v>
      </c>
      <c r="I16" s="32">
        <v>11.03</v>
      </c>
      <c r="J16" s="32">
        <v>-0.193</v>
      </c>
      <c r="K16" s="30" t="str">
        <f t="shared" si="0"/>
        <v>Yes</v>
      </c>
    </row>
    <row r="17" spans="1:11">
      <c r="A17" s="51" t="s">
        <v>770</v>
      </c>
      <c r="B17" s="25" t="s">
        <v>49</v>
      </c>
      <c r="C17" s="26">
        <v>1539</v>
      </c>
      <c r="D17" s="25" t="s">
        <v>49</v>
      </c>
      <c r="E17" s="26">
        <v>408</v>
      </c>
      <c r="F17" s="25" t="s">
        <v>49</v>
      </c>
      <c r="G17" s="26">
        <v>381</v>
      </c>
      <c r="H17" s="30" t="str">
        <f>IF($B17="N/A","N/A",IF(G17&gt;15,"No",IF(G17&lt;-15,"No","Yes")))</f>
        <v>N/A</v>
      </c>
      <c r="I17" s="32">
        <v>-73.5</v>
      </c>
      <c r="J17" s="32">
        <v>-6.62</v>
      </c>
      <c r="K17" s="30" t="str">
        <f t="shared" si="0"/>
        <v>Yes</v>
      </c>
    </row>
    <row r="18" spans="1:11" ht="25.5">
      <c r="A18" s="51" t="s">
        <v>771</v>
      </c>
      <c r="B18" s="25" t="s">
        <v>49</v>
      </c>
      <c r="C18" s="133">
        <v>1836.5133203</v>
      </c>
      <c r="D18" s="30" t="str">
        <f>IF($B18="N/A","N/A",IF(C18&gt;60,"No",IF(C18&lt;15,"No","Yes")))</f>
        <v>N/A</v>
      </c>
      <c r="E18" s="133">
        <v>1321.7794117999999</v>
      </c>
      <c r="F18" s="30" t="str">
        <f>IF($B18="N/A","N/A",IF(E18&gt;60,"No",IF(E18&lt;15,"No","Yes")))</f>
        <v>N/A</v>
      </c>
      <c r="G18" s="133">
        <v>1463.1417323000001</v>
      </c>
      <c r="H18" s="30" t="str">
        <f>IF($B18="N/A","N/A",IF(G18&gt;60,"No",IF(G18&lt;15,"No","Yes")))</f>
        <v>N/A</v>
      </c>
      <c r="I18" s="32">
        <v>-28</v>
      </c>
      <c r="J18" s="32">
        <v>10.69</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1154640</v>
      </c>
      <c r="D23" s="30" t="str">
        <f>IF($B23="N/A","N/A",IF(C23&gt;15,"No",IF(C23&lt;-15,"No","Yes")))</f>
        <v>N/A</v>
      </c>
      <c r="E23" s="26">
        <v>1162304</v>
      </c>
      <c r="F23" s="30" t="str">
        <f>IF($B23="N/A","N/A",IF(E23&gt;15,"No",IF(E23&lt;-15,"No","Yes")))</f>
        <v>N/A</v>
      </c>
      <c r="G23" s="26">
        <v>1133556</v>
      </c>
      <c r="H23" s="30" t="str">
        <f>IF($B23="N/A","N/A",IF(G23&gt;15,"No",IF(G23&lt;-15,"No","Yes")))</f>
        <v>N/A</v>
      </c>
      <c r="I23" s="32">
        <v>0.66379999999999995</v>
      </c>
      <c r="J23" s="32">
        <v>-2.4700000000000002</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114.02698650000001</v>
      </c>
      <c r="D27" s="30" t="str">
        <f>IF($B27="N/A","N/A",IF(C27&gt;100,"No",IF(C27&lt;50,"No","Yes")))</f>
        <v>No</v>
      </c>
      <c r="E27" s="78">
        <v>116.39902091</v>
      </c>
      <c r="F27" s="30" t="str">
        <f>IF($B27="N/A","N/A",IF(E27&gt;100,"No",IF(E27&lt;50,"No","Yes")))</f>
        <v>No</v>
      </c>
      <c r="G27" s="78">
        <v>116.93560898</v>
      </c>
      <c r="H27" s="30" t="str">
        <f>IF($B27="N/A","N/A",IF(G27&gt;100,"No",IF(G27&lt;50,"No","Yes")))</f>
        <v>No</v>
      </c>
      <c r="I27" s="32">
        <v>2.08</v>
      </c>
      <c r="J27" s="32">
        <v>0.46100000000000002</v>
      </c>
      <c r="K27" s="30" t="str">
        <f>IF(J27="Div by 0", "N/A", IF(J27="N/A","N/A", IF(J27&gt;30, "No", IF(J27&lt;-30, "No", "Yes"))))</f>
        <v>Yes</v>
      </c>
    </row>
    <row r="28" spans="1:11">
      <c r="A28" s="131" t="s">
        <v>194</v>
      </c>
      <c r="B28" s="25" t="s">
        <v>49</v>
      </c>
      <c r="C28" s="78">
        <v>261.90804398</v>
      </c>
      <c r="D28" s="30" t="str">
        <f>IF($B28="N/A","N/A",IF(C28&gt;15,"No",IF(C28&lt;-15,"No","Yes")))</f>
        <v>N/A</v>
      </c>
      <c r="E28" s="78">
        <v>262.72697509</v>
      </c>
      <c r="F28" s="30" t="str">
        <f>IF($B28="N/A","N/A",IF(E28&gt;15,"No",IF(E28&lt;-15,"No","Yes")))</f>
        <v>N/A</v>
      </c>
      <c r="G28" s="78">
        <v>272.08265497000002</v>
      </c>
      <c r="H28" s="30" t="str">
        <f>IF($B28="N/A","N/A",IF(G28&gt;15,"No",IF(G28&lt;-15,"No","Yes")))</f>
        <v>N/A</v>
      </c>
      <c r="I28" s="32">
        <v>0.31269999999999998</v>
      </c>
      <c r="J28" s="32">
        <v>3.5609999999999999</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t="s">
        <v>1207</v>
      </c>
      <c r="D30" s="30" t="str">
        <f>IF($B30="N/A","N/A",IF(C30&gt;15,"No",IF(C30&lt;-15,"No","Yes")))</f>
        <v>N/A</v>
      </c>
      <c r="E30" s="78" t="s">
        <v>1207</v>
      </c>
      <c r="F30" s="30" t="str">
        <f>IF($B30="N/A","N/A",IF(E30&gt;15,"No",IF(E30&lt;-15,"No","Yes")))</f>
        <v>N/A</v>
      </c>
      <c r="G30" s="78" t="s">
        <v>1207</v>
      </c>
      <c r="H30" s="30" t="str">
        <f>IF($B30="N/A","N/A",IF(G30&gt;15,"No",IF(G30&lt;-15,"No","Yes")))</f>
        <v>N/A</v>
      </c>
      <c r="I30" s="32" t="s">
        <v>1207</v>
      </c>
      <c r="J30" s="32" t="s">
        <v>1207</v>
      </c>
      <c r="K30" s="30" t="str">
        <f>IF(J30="Div by 0", "N/A", IF(J30="N/A","N/A", IF(J30&gt;30, "No", IF(J30&lt;-30, "No", "Yes"))))</f>
        <v>N/A</v>
      </c>
    </row>
    <row r="31" spans="1:11">
      <c r="A31" s="192" t="s">
        <v>766</v>
      </c>
      <c r="B31" s="175"/>
      <c r="C31" s="175"/>
      <c r="D31" s="175"/>
      <c r="E31" s="175"/>
      <c r="F31" s="175"/>
      <c r="G31" s="175"/>
      <c r="H31" s="175"/>
      <c r="I31" s="175"/>
      <c r="J31" s="175"/>
      <c r="K31" s="176"/>
    </row>
    <row r="32" spans="1:11">
      <c r="A32" s="131" t="s">
        <v>195</v>
      </c>
      <c r="B32" s="25" t="s">
        <v>60</v>
      </c>
      <c r="C32" s="32">
        <v>98.352386890999995</v>
      </c>
      <c r="D32" s="30" t="str">
        <f>IF($B32="N/A","N/A",IF(C32&gt;99,"No",IF(C32&lt;75,"No","Yes")))</f>
        <v>Yes</v>
      </c>
      <c r="E32" s="32">
        <v>97.699052915999999</v>
      </c>
      <c r="F32" s="30" t="str">
        <f>IF($B32="N/A","N/A",IF(E32&gt;99,"No",IF(E32&lt;75,"No","Yes")))</f>
        <v>Yes</v>
      </c>
      <c r="G32" s="32">
        <v>97.941433859</v>
      </c>
      <c r="H32" s="30" t="str">
        <f>IF($B32="N/A","N/A",IF(G32&gt;99,"No",IF(G32&lt;75,"No","Yes")))</f>
        <v>Yes</v>
      </c>
      <c r="I32" s="32">
        <v>-0.66400000000000003</v>
      </c>
      <c r="J32" s="32">
        <v>0.24809999999999999</v>
      </c>
      <c r="K32" s="30" t="str">
        <f t="shared" ref="K32:K43" si="7">IF(J32="Div by 0", "N/A", IF(J32="N/A","N/A", IF(J32&gt;30, "No", IF(J32&lt;-30, "No", "Yes"))))</f>
        <v>Yes</v>
      </c>
    </row>
    <row r="33" spans="1:11">
      <c r="A33" s="131" t="s">
        <v>111</v>
      </c>
      <c r="B33" s="25" t="s">
        <v>49</v>
      </c>
      <c r="C33" s="30">
        <v>99.994012060000003</v>
      </c>
      <c r="D33" s="30" t="str">
        <f>IF($B33="N/A","N/A",IF(C33&gt;15,"No",IF(C33&lt;-15,"No","Yes")))</f>
        <v>N/A</v>
      </c>
      <c r="E33" s="30">
        <v>99.996565571000005</v>
      </c>
      <c r="F33" s="30" t="str">
        <f>IF($B33="N/A","N/A",IF(E33&gt;15,"No",IF(E33&lt;-15,"No","Yes")))</f>
        <v>N/A</v>
      </c>
      <c r="G33" s="30">
        <v>99.999909927999994</v>
      </c>
      <c r="H33" s="30" t="str">
        <f>IF($B33="N/A","N/A",IF(G33&gt;15,"No",IF(G33&lt;-15,"No","Yes")))</f>
        <v>N/A</v>
      </c>
      <c r="I33" s="32">
        <v>2.5999999999999999E-3</v>
      </c>
      <c r="J33" s="32">
        <v>3.3E-3</v>
      </c>
      <c r="K33" s="30" t="str">
        <f t="shared" si="7"/>
        <v>Yes</v>
      </c>
    </row>
    <row r="34" spans="1:11">
      <c r="A34" s="131" t="s">
        <v>113</v>
      </c>
      <c r="B34" s="25" t="s">
        <v>49</v>
      </c>
      <c r="C34" s="26">
        <v>8.0201444589000008</v>
      </c>
      <c r="D34" s="30" t="str">
        <f>IF($B34="N/A","N/A",IF(C34&gt;15,"No",IF(C34&lt;-15,"No","Yes")))</f>
        <v>N/A</v>
      </c>
      <c r="E34" s="134">
        <v>8.0641916794000004</v>
      </c>
      <c r="F34" s="30" t="str">
        <f>IF($B34="N/A","N/A",IF(E34&gt;15,"No",IF(E34&lt;-15,"No","Yes")))</f>
        <v>N/A</v>
      </c>
      <c r="G34" s="134">
        <v>7.9856956279000002</v>
      </c>
      <c r="H34" s="30" t="str">
        <f>IF($B34="N/A","N/A",IF(G34&gt;15,"No",IF(G34&lt;-15,"No","Yes")))</f>
        <v>N/A</v>
      </c>
      <c r="I34" s="32">
        <v>0.54920000000000002</v>
      </c>
      <c r="J34" s="32">
        <v>-0.97299999999999998</v>
      </c>
      <c r="K34" s="30" t="str">
        <f t="shared" si="7"/>
        <v>Yes</v>
      </c>
    </row>
    <row r="35" spans="1:11">
      <c r="A35" s="131" t="s">
        <v>196</v>
      </c>
      <c r="B35" s="80" t="s">
        <v>61</v>
      </c>
      <c r="C35" s="30">
        <v>1.6476131087999999</v>
      </c>
      <c r="D35" s="30" t="str">
        <f>IF($B35="N/A","N/A",IF(C35&gt;20,"No",IF(C35&lt;=0,"No","Yes")))</f>
        <v>Yes</v>
      </c>
      <c r="E35" s="30">
        <v>2.3009470844000002</v>
      </c>
      <c r="F35" s="30" t="str">
        <f>IF($B35="N/A","N/A",IF(E35&gt;20,"No",IF(E35&lt;=0,"No","Yes")))</f>
        <v>Yes</v>
      </c>
      <c r="G35" s="30">
        <v>2.0585661405</v>
      </c>
      <c r="H35" s="30" t="str">
        <f>IF($B35="N/A","N/A",IF(G35&gt;20,"No",IF(G35&lt;=0,"No","Yes")))</f>
        <v>Yes</v>
      </c>
      <c r="I35" s="32">
        <v>39.65</v>
      </c>
      <c r="J35" s="32">
        <v>-10.5</v>
      </c>
      <c r="K35" s="30" t="str">
        <f t="shared" si="7"/>
        <v>Yes</v>
      </c>
    </row>
    <row r="36" spans="1:11">
      <c r="A36" s="131" t="s">
        <v>112</v>
      </c>
      <c r="B36" s="25" t="s">
        <v>49</v>
      </c>
      <c r="C36" s="30">
        <v>96.131202690999999</v>
      </c>
      <c r="D36" s="30" t="str">
        <f>IF($B36="N/A","N/A",IF(C36&gt;15,"No",IF(C36&lt;-15,"No","Yes")))</f>
        <v>N/A</v>
      </c>
      <c r="E36" s="30">
        <v>79.677684713999994</v>
      </c>
      <c r="F36" s="30" t="str">
        <f>IF($B36="N/A","N/A",IF(E36&gt;15,"No",IF(E36&lt;-15,"No","Yes")))</f>
        <v>N/A</v>
      </c>
      <c r="G36" s="30">
        <v>86.256695949999994</v>
      </c>
      <c r="H36" s="30" t="str">
        <f>IF($B36="N/A","N/A",IF(G36&gt;15,"No",IF(G36&lt;-15,"No","Yes")))</f>
        <v>N/A</v>
      </c>
      <c r="I36" s="32">
        <v>-17.100000000000001</v>
      </c>
      <c r="J36" s="32">
        <v>8.2569999999999997</v>
      </c>
      <c r="K36" s="30" t="str">
        <f t="shared" si="7"/>
        <v>Yes</v>
      </c>
    </row>
    <row r="37" spans="1:11">
      <c r="A37" s="131" t="s">
        <v>114</v>
      </c>
      <c r="B37" s="25" t="s">
        <v>49</v>
      </c>
      <c r="C37" s="134">
        <v>22.301946632</v>
      </c>
      <c r="D37" s="30" t="str">
        <f>IF($B37="N/A","N/A",IF(C37&gt;15,"No",IF(C37&lt;-15,"No","Yes")))</f>
        <v>N/A</v>
      </c>
      <c r="E37" s="134">
        <v>22.216997512999999</v>
      </c>
      <c r="F37" s="30" t="str">
        <f>IF($B37="N/A","N/A",IF(E37&gt;15,"No",IF(E37&lt;-15,"No","Yes")))</f>
        <v>N/A</v>
      </c>
      <c r="G37" s="134">
        <v>18.736784578999998</v>
      </c>
      <c r="H37" s="30" t="str">
        <f>IF($B37="N/A","N/A",IF(G37&gt;15,"No",IF(G37&lt;-15,"No","Yes")))</f>
        <v>N/A</v>
      </c>
      <c r="I37" s="32">
        <v>-0.38100000000000001</v>
      </c>
      <c r="J37" s="32">
        <v>-15.7</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0</v>
      </c>
      <c r="D41" s="30" t="str">
        <f>IF($B41="N/A","N/A",IF(C41&gt;5,"No",IF(C41&lt;=0,"No","Yes")))</f>
        <v>No</v>
      </c>
      <c r="E41" s="30">
        <v>0</v>
      </c>
      <c r="F41" s="30" t="str">
        <f>IF($B41="N/A","N/A",IF(E41&gt;5,"No",IF(E41&lt;=0,"No","Yes")))</f>
        <v>No</v>
      </c>
      <c r="G41" s="30">
        <v>0</v>
      </c>
      <c r="H41" s="30" t="str">
        <f>IF($B41="N/A","N/A",IF(G41&gt;5,"No",IF(G41&lt;=0,"No","Yes")))</f>
        <v>No</v>
      </c>
      <c r="I41" s="32" t="s">
        <v>1207</v>
      </c>
      <c r="J41" s="32" t="s">
        <v>1207</v>
      </c>
      <c r="K41" s="30" t="str">
        <f t="shared" si="7"/>
        <v>N/A</v>
      </c>
    </row>
    <row r="42" spans="1:11">
      <c r="A42" s="131" t="s">
        <v>764</v>
      </c>
      <c r="B42" s="25" t="s">
        <v>49</v>
      </c>
      <c r="C42" s="30" t="s">
        <v>1207</v>
      </c>
      <c r="D42" s="30" t="str">
        <f>IF($B42="N/A","N/A",IF(C42&gt;15,"No",IF(C42&lt;-15,"No","Yes")))</f>
        <v>N/A</v>
      </c>
      <c r="E42" s="30" t="s">
        <v>1207</v>
      </c>
      <c r="F42" s="30" t="str">
        <f>IF($B42="N/A","N/A",IF(E42&gt;15,"No",IF(E42&lt;-15,"No","Yes")))</f>
        <v>N/A</v>
      </c>
      <c r="G42" s="30" t="s">
        <v>1207</v>
      </c>
      <c r="H42" s="30" t="str">
        <f>IF($B42="N/A","N/A",IF(G42&gt;15,"No",IF(G42&lt;-15,"No","Yes")))</f>
        <v>N/A</v>
      </c>
      <c r="I42" s="32" t="s">
        <v>1207</v>
      </c>
      <c r="J42" s="32" t="s">
        <v>1207</v>
      </c>
      <c r="K42" s="30" t="str">
        <f t="shared" si="7"/>
        <v>N/A</v>
      </c>
    </row>
    <row r="43" spans="1:11">
      <c r="A43" s="131" t="s">
        <v>765</v>
      </c>
      <c r="B43" s="25" t="s">
        <v>49</v>
      </c>
      <c r="C43" s="134" t="s">
        <v>1207</v>
      </c>
      <c r="D43" s="30" t="str">
        <f>IF($B43="N/A","N/A",IF(C43&gt;15,"No",IF(C43&lt;-15,"No","Yes")))</f>
        <v>N/A</v>
      </c>
      <c r="E43" s="134" t="s">
        <v>1207</v>
      </c>
      <c r="F43" s="30" t="str">
        <f>IF($B43="N/A","N/A",IF(E43&gt;15,"No",IF(E43&lt;-15,"No","Yes")))</f>
        <v>N/A</v>
      </c>
      <c r="G43" s="134" t="s">
        <v>1207</v>
      </c>
      <c r="H43" s="30" t="str">
        <f>IF($B43="N/A","N/A",IF(G43&gt;15,"No",IF(G43&lt;-15,"No","Yes")))</f>
        <v>N/A</v>
      </c>
      <c r="I43" s="32" t="s">
        <v>1207</v>
      </c>
      <c r="J43" s="32" t="s">
        <v>1207</v>
      </c>
      <c r="K43" s="30" t="str">
        <f t="shared" si="7"/>
        <v>N/A</v>
      </c>
    </row>
    <row r="44" spans="1:11">
      <c r="A44" s="192" t="s">
        <v>684</v>
      </c>
      <c r="B44" s="175"/>
      <c r="C44" s="175"/>
      <c r="D44" s="175"/>
      <c r="E44" s="175"/>
      <c r="F44" s="175"/>
      <c r="G44" s="175"/>
      <c r="H44" s="175"/>
      <c r="I44" s="175"/>
      <c r="J44" s="175"/>
      <c r="K44" s="176"/>
    </row>
    <row r="45" spans="1:11">
      <c r="A45" s="131" t="s">
        <v>58</v>
      </c>
      <c r="B45" s="25" t="s">
        <v>63</v>
      </c>
      <c r="C45" s="30">
        <v>3.1958012899999999E-2</v>
      </c>
      <c r="D45" s="30" t="str">
        <f>IF($B45="N/A","N/A",IF(C45&gt;20,"No",IF(C45&lt;1,"No","Yes")))</f>
        <v>No</v>
      </c>
      <c r="E45" s="30">
        <v>4.2501789499999998E-2</v>
      </c>
      <c r="F45" s="30" t="str">
        <f>IF($B45="N/A","N/A",IF(E45&gt;20,"No",IF(E45&lt;1,"No","Yes")))</f>
        <v>No</v>
      </c>
      <c r="G45" s="30">
        <v>4.7373045500000002E-2</v>
      </c>
      <c r="H45" s="30" t="str">
        <f>IF($B45="N/A","N/A",IF(G45&gt;20,"No",IF(G45&lt;1,"No","Yes")))</f>
        <v>No</v>
      </c>
      <c r="I45" s="32">
        <v>32.99</v>
      </c>
      <c r="J45" s="32">
        <v>11.46</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99.950200928000001</v>
      </c>
      <c r="D47" s="30" t="str">
        <f>IF($B47="N/A","N/A",IF(C47&gt;100,"No",IF(C47&lt;95,"No","Yes")))</f>
        <v>Yes</v>
      </c>
      <c r="E47" s="30">
        <v>99.955347309999993</v>
      </c>
      <c r="F47" s="30" t="str">
        <f>IF($B47="N/A","N/A",IF(E47&gt;100,"No",IF(E47&lt;95,"No","Yes")))</f>
        <v>Yes</v>
      </c>
      <c r="G47" s="30">
        <v>99.941864362999993</v>
      </c>
      <c r="H47" s="30" t="str">
        <f>IF($B47="N/A","N/A",IF(G47&gt;100,"No",IF(G47&lt;95,"No","Yes")))</f>
        <v>Yes</v>
      </c>
      <c r="I47" s="32">
        <v>5.1000000000000004E-3</v>
      </c>
      <c r="J47" s="32">
        <v>-1.2999999999999999E-2</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88.462377884000006</v>
      </c>
      <c r="D49" s="30" t="str">
        <f>IF($B49="N/A","N/A",IF(C49&gt;100,"No",IF(C49&lt;95,"No","Yes")))</f>
        <v>No</v>
      </c>
      <c r="E49" s="30">
        <v>90.818667060999999</v>
      </c>
      <c r="F49" s="30" t="str">
        <f>IF($B49="N/A","N/A",IF(E49&gt;100,"No",IF(E49&lt;95,"No","Yes")))</f>
        <v>No</v>
      </c>
      <c r="G49" s="30">
        <v>91.305590549000001</v>
      </c>
      <c r="H49" s="30" t="str">
        <f>IF($B49="N/A","N/A",IF(G49&gt;100,"No",IF(G49&lt;95,"No","Yes")))</f>
        <v>No</v>
      </c>
      <c r="I49" s="32">
        <v>2.6640000000000001</v>
      </c>
      <c r="J49" s="32">
        <v>0.53610000000000002</v>
      </c>
      <c r="K49" s="30" t="str">
        <f>IF(J49="Div by 0", "N/A", IF(J49="N/A","N/A", IF(J49&gt;30, "No", IF(J49&lt;-30, "No", "Yes"))))</f>
        <v>Yes</v>
      </c>
    </row>
    <row r="50" spans="1:11">
      <c r="A50" s="131" t="s">
        <v>185</v>
      </c>
      <c r="B50" s="25" t="s">
        <v>55</v>
      </c>
      <c r="C50" s="30">
        <v>12.847187548000001</v>
      </c>
      <c r="D50" s="30" t="str">
        <f>IF($B50="N/A","N/A",IF(C50&gt;30,"No",IF(C50&lt;5,"No","Yes")))</f>
        <v>Yes</v>
      </c>
      <c r="E50" s="30">
        <v>11.748606702</v>
      </c>
      <c r="F50" s="30" t="str">
        <f>IF($B50="N/A","N/A",IF(E50&gt;30,"No",IF(E50&lt;5,"No","Yes")))</f>
        <v>Yes</v>
      </c>
      <c r="G50" s="30">
        <v>11.312270530999999</v>
      </c>
      <c r="H50" s="30" t="str">
        <f>IF($B50="N/A","N/A",IF(G50&gt;30,"No",IF(G50&lt;5,"No","Yes")))</f>
        <v>Yes</v>
      </c>
      <c r="I50" s="32">
        <v>-8.5500000000000007</v>
      </c>
      <c r="J50" s="32">
        <v>-3.71</v>
      </c>
      <c r="K50" s="30" t="str">
        <f>IF(J50="Div by 0", "N/A", IF(J50="N/A","N/A", IF(J50&gt;30, "No", IF(J50&lt;-30, "No", "Yes"))))</f>
        <v>Yes</v>
      </c>
    </row>
    <row r="51" spans="1:11">
      <c r="A51" s="131" t="s">
        <v>186</v>
      </c>
      <c r="B51" s="25" t="s">
        <v>9</v>
      </c>
      <c r="C51" s="30">
        <v>56.068304775000001</v>
      </c>
      <c r="D51" s="30" t="str">
        <f>IF($B51="N/A","N/A",IF(C51&gt;75,"No",IF(C51&lt;15,"No","Yes")))</f>
        <v>Yes</v>
      </c>
      <c r="E51" s="30">
        <v>55.19790373</v>
      </c>
      <c r="F51" s="30" t="str">
        <f>IF($B51="N/A","N/A",IF(E51&gt;75,"No",IF(E51&lt;15,"No","Yes")))</f>
        <v>Yes</v>
      </c>
      <c r="G51" s="30">
        <v>55.267632849999998</v>
      </c>
      <c r="H51" s="30" t="str">
        <f>IF($B51="N/A","N/A",IF(G51&gt;75,"No",IF(G51&lt;15,"No","Yes")))</f>
        <v>Yes</v>
      </c>
      <c r="I51" s="32">
        <v>-1.55</v>
      </c>
      <c r="J51" s="32">
        <v>0.1263</v>
      </c>
      <c r="K51" s="30" t="str">
        <f>IF(J51="Div by 0", "N/A", IF(J51="N/A","N/A", IF(J51&gt;30, "No", IF(J51&lt;-30, "No", "Yes"))))</f>
        <v>Yes</v>
      </c>
    </row>
    <row r="52" spans="1:11">
      <c r="A52" s="131" t="s">
        <v>187</v>
      </c>
      <c r="B52" s="25" t="s">
        <v>10</v>
      </c>
      <c r="C52" s="30">
        <v>31.084507677000001</v>
      </c>
      <c r="D52" s="30" t="str">
        <f>IF($B52="N/A","N/A",IF(C52&gt;70,"No",IF(C52&lt;25,"No","Yes")))</f>
        <v>Yes</v>
      </c>
      <c r="E52" s="30">
        <v>33.053489568000003</v>
      </c>
      <c r="F52" s="30" t="str">
        <f>IF($B52="N/A","N/A",IF(E52&gt;70,"No",IF(E52&lt;25,"No","Yes")))</f>
        <v>Yes</v>
      </c>
      <c r="G52" s="30">
        <v>33.420096618000002</v>
      </c>
      <c r="H52" s="30" t="str">
        <f>IF($B52="N/A","N/A",IF(G52&gt;70,"No",IF(G52&lt;25,"No","Yes")))</f>
        <v>Yes</v>
      </c>
      <c r="I52" s="32">
        <v>6.3339999999999996</v>
      </c>
      <c r="J52" s="32">
        <v>1.109</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99.820809948999994</v>
      </c>
      <c r="D54" s="30" t="str">
        <f>IF($B54="N/A","N/A",IF(C54&gt;100,"No",IF(C54&lt;95,"No","Yes")))</f>
        <v>Yes</v>
      </c>
      <c r="E54" s="30">
        <v>99.827067616999997</v>
      </c>
      <c r="F54" s="30" t="str">
        <f>IF($B54="N/A","N/A",IF(E54&gt;100,"No",IF(E54&lt;95,"No","Yes")))</f>
        <v>Yes</v>
      </c>
      <c r="G54" s="30">
        <v>99.801421368000007</v>
      </c>
      <c r="H54" s="30" t="str">
        <f>IF($B54="N/A","N/A",IF(G54&gt;100,"No",IF(G54&lt;95,"No","Yes")))</f>
        <v>Yes</v>
      </c>
      <c r="I54" s="32">
        <v>6.3E-3</v>
      </c>
      <c r="J54" s="32">
        <v>-2.5999999999999999E-2</v>
      </c>
      <c r="K54" s="30" t="str">
        <f>IF(J54="Div by 0", "N/A", IF(J54="N/A","N/A", IF(J54&gt;30, "No", IF(J54&lt;-30, "No", "Yes"))))</f>
        <v>Yes</v>
      </c>
    </row>
    <row r="55" spans="1:11">
      <c r="A55" s="131" t="s">
        <v>636</v>
      </c>
      <c r="B55" s="25" t="s">
        <v>64</v>
      </c>
      <c r="C55" s="30">
        <v>3.4729439500000001E-2</v>
      </c>
      <c r="D55" s="30" t="str">
        <f>IF($B55="N/A","N/A",IF(C55&gt;5,"No",IF(C55&lt;1,"No","Yes")))</f>
        <v>No</v>
      </c>
      <c r="E55" s="30">
        <v>5.1277462699999998E-2</v>
      </c>
      <c r="F55" s="30" t="str">
        <f>IF($B55="N/A","N/A",IF(E55&gt;5,"No",IF(E55&lt;1,"No","Yes")))</f>
        <v>No</v>
      </c>
      <c r="G55" s="30">
        <v>5.29307771E-2</v>
      </c>
      <c r="H55" s="30" t="str">
        <f>IF($B55="N/A","N/A",IF(G55&gt;5,"No",IF(G55&lt;1,"No","Yes")))</f>
        <v>No</v>
      </c>
      <c r="I55" s="32">
        <v>47.65</v>
      </c>
      <c r="J55" s="32">
        <v>3.2240000000000002</v>
      </c>
      <c r="K55" s="30" t="str">
        <f>IF(J55="Div by 0", "N/A", IF(J55="N/A","N/A", IF(J55&gt;30, "No", IF(J55&lt;-30, "No", "Yes"))))</f>
        <v>Yes</v>
      </c>
    </row>
    <row r="56" spans="1:11">
      <c r="A56" s="131" t="s">
        <v>638</v>
      </c>
      <c r="B56" s="25" t="s">
        <v>65</v>
      </c>
      <c r="C56" s="30">
        <v>99.607929744000003</v>
      </c>
      <c r="D56" s="30" t="str">
        <f>IF($B56="N/A","N/A",IF(C56&gt;98,"No",IF(C56&lt;8,"No","Yes")))</f>
        <v>No</v>
      </c>
      <c r="E56" s="30">
        <v>99.575928501000007</v>
      </c>
      <c r="F56" s="30" t="str">
        <f>IF($B56="N/A","N/A",IF(E56&gt;98,"No",IF(E56&lt;8,"No","Yes")))</f>
        <v>No</v>
      </c>
      <c r="G56" s="30">
        <v>99.522387953999996</v>
      </c>
      <c r="H56" s="30" t="str">
        <f>IF($B56="N/A","N/A",IF(G56&gt;98,"No",IF(G56&lt;8,"No","Yes")))</f>
        <v>No</v>
      </c>
      <c r="I56" s="32">
        <v>-3.2000000000000001E-2</v>
      </c>
      <c r="J56" s="32">
        <v>-5.3999999999999999E-2</v>
      </c>
      <c r="K56" s="30" t="str">
        <f>IF(J56="Div by 0", "N/A", IF(J56="N/A","N/A", IF(J56&gt;30, "No", IF(J56&lt;-30, "No", "Yes"))))</f>
        <v>Yes</v>
      </c>
    </row>
    <row r="57" spans="1:11">
      <c r="A57" s="131" t="s">
        <v>639</v>
      </c>
      <c r="B57" s="80" t="s">
        <v>53</v>
      </c>
      <c r="C57" s="30">
        <v>5.2310676899999999E-2</v>
      </c>
      <c r="D57" s="30" t="str">
        <f>IF($B57="N/A","N/A",IF(C57&gt;5,"No",IF(C57&lt;=0,"No","Yes")))</f>
        <v>Yes</v>
      </c>
      <c r="E57" s="30">
        <v>5.4718903100000001E-2</v>
      </c>
      <c r="F57" s="30" t="str">
        <f>IF($B57="N/A","N/A",IF(E57&gt;5,"No",IF(E57&lt;=0,"No","Yes")))</f>
        <v>Yes</v>
      </c>
      <c r="G57" s="30">
        <v>5.3283649000000002E-2</v>
      </c>
      <c r="H57" s="30" t="str">
        <f>IF($B57="N/A","N/A",IF(G57&gt;5,"No",IF(G57&lt;=0,"No","Yes")))</f>
        <v>Yes</v>
      </c>
      <c r="I57" s="32">
        <v>4.6040000000000001</v>
      </c>
      <c r="J57" s="32">
        <v>-2.62</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2690</v>
      </c>
      <c r="D59" s="30" t="str">
        <f>IF($B59="N/A","N/A",IF(C59&gt;15,"No",IF(C59&lt;-15,"No","Yes")))</f>
        <v>N/A</v>
      </c>
      <c r="E59" s="26">
        <v>2862</v>
      </c>
      <c r="F59" s="30" t="str">
        <f>IF($B59="N/A","N/A",IF(E59&gt;15,"No",IF(E59&lt;-15,"No","Yes")))</f>
        <v>N/A</v>
      </c>
      <c r="G59" s="26">
        <v>1894</v>
      </c>
      <c r="H59" s="30" t="str">
        <f>IF($B59="N/A","N/A",IF(G59&gt;15,"No",IF(G59&lt;-15,"No","Yes")))</f>
        <v>N/A</v>
      </c>
      <c r="I59" s="32">
        <v>6.3940000000000001</v>
      </c>
      <c r="J59" s="32">
        <v>-33.799999999999997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792.48066914000003</v>
      </c>
      <c r="D62" s="30" t="str">
        <f>IF($B62="N/A","N/A",IF(C62&gt;15,"No",IF(C62&lt;-15,"No","Yes")))</f>
        <v>N/A</v>
      </c>
      <c r="E62" s="78">
        <v>862.46540880999999</v>
      </c>
      <c r="F62" s="30" t="str">
        <f>IF($B62="N/A","N/A",IF(E62&gt;15,"No",IF(E62&lt;-15,"No","Yes")))</f>
        <v>N/A</v>
      </c>
      <c r="G62" s="78">
        <v>834.11932418000004</v>
      </c>
      <c r="H62" s="30" t="str">
        <f>IF($B62="N/A","N/A",IF(G62&gt;15,"No",IF(G62&lt;-15,"No","Yes")))</f>
        <v>N/A</v>
      </c>
      <c r="I62" s="32">
        <v>8.8309999999999995</v>
      </c>
      <c r="J62" s="32">
        <v>-3.29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100</v>
      </c>
      <c r="H64" s="30" t="str">
        <f>IF($B64="N/A","N/A",IF(G64&gt;99,"No",IF(G64&lt;75,"No","Yes")))</f>
        <v>No</v>
      </c>
      <c r="I64" s="32">
        <v>0</v>
      </c>
      <c r="J64" s="32">
        <v>0</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99.851301114999998</v>
      </c>
      <c r="D71" s="30" t="str">
        <f>IF($B71="N/A","N/A",IF(C71&gt;100,"No",IF(C71&lt;95,"No","Yes")))</f>
        <v>Yes</v>
      </c>
      <c r="E71" s="30">
        <v>100</v>
      </c>
      <c r="F71" s="30" t="str">
        <f>IF($B71="N/A","N/A",IF(E71&gt;100,"No",IF(E71&lt;95,"No","Yes")))</f>
        <v>Yes</v>
      </c>
      <c r="G71" s="30">
        <v>100</v>
      </c>
      <c r="H71" s="30" t="str">
        <f>IF($B71="N/A","N/A",IF(G71&gt;100,"No",IF(G71&lt;95,"No","Yes")))</f>
        <v>Yes</v>
      </c>
      <c r="I71" s="32">
        <v>0.1489</v>
      </c>
      <c r="J71" s="32">
        <v>0</v>
      </c>
      <c r="K71" s="30" t="str">
        <f>IF(J71="Div by 0", "N/A", IF(J71="N/A","N/A", IF(J71&gt;30, "No", IF(J71&lt;-30, "No", "Yes"))))</f>
        <v>Yes</v>
      </c>
    </row>
    <row r="72" spans="1:11">
      <c r="A72" s="131" t="s">
        <v>185</v>
      </c>
      <c r="B72" s="25" t="s">
        <v>55</v>
      </c>
      <c r="C72" s="30">
        <v>9.6425912136999994</v>
      </c>
      <c r="D72" s="30" t="str">
        <f>IF($B72="N/A","N/A",IF(C72&gt;30,"No",IF(C72&lt;5,"No","Yes")))</f>
        <v>Yes</v>
      </c>
      <c r="E72" s="30">
        <v>10.971348707000001</v>
      </c>
      <c r="F72" s="30" t="str">
        <f>IF($B72="N/A","N/A",IF(E72&gt;30,"No",IF(E72&lt;5,"No","Yes")))</f>
        <v>Yes</v>
      </c>
      <c r="G72" s="30">
        <v>10.242872228</v>
      </c>
      <c r="H72" s="30" t="str">
        <f>IF($B72="N/A","N/A",IF(G72&gt;30,"No",IF(G72&lt;5,"No","Yes")))</f>
        <v>Yes</v>
      </c>
      <c r="I72" s="32">
        <v>13.78</v>
      </c>
      <c r="J72" s="32">
        <v>-6.64</v>
      </c>
      <c r="K72" s="30" t="str">
        <f>IF(J72="Div by 0", "N/A", IF(J72="N/A","N/A", IF(J72&gt;30, "No", IF(J72&lt;-30, "No", "Yes"))))</f>
        <v>Yes</v>
      </c>
    </row>
    <row r="73" spans="1:11">
      <c r="A73" s="131" t="s">
        <v>186</v>
      </c>
      <c r="B73" s="25" t="s">
        <v>9</v>
      </c>
      <c r="C73" s="30">
        <v>49.478778853000001</v>
      </c>
      <c r="D73" s="30" t="str">
        <f>IF($B73="N/A","N/A",IF(C73&gt;75,"No",IF(C73&lt;15,"No","Yes")))</f>
        <v>Yes</v>
      </c>
      <c r="E73" s="30">
        <v>48.986722571999998</v>
      </c>
      <c r="F73" s="30" t="str">
        <f>IF($B73="N/A","N/A",IF(E73&gt;75,"No",IF(E73&lt;15,"No","Yes")))</f>
        <v>Yes</v>
      </c>
      <c r="G73" s="30">
        <v>47.835269271000001</v>
      </c>
      <c r="H73" s="30" t="str">
        <f>IF($B73="N/A","N/A",IF(G73&gt;75,"No",IF(G73&lt;15,"No","Yes")))</f>
        <v>Yes</v>
      </c>
      <c r="I73" s="32">
        <v>-0.99399999999999999</v>
      </c>
      <c r="J73" s="32">
        <v>-2.35</v>
      </c>
      <c r="K73" s="30" t="str">
        <f>IF(J73="Div by 0", "N/A", IF(J73="N/A","N/A", IF(J73&gt;30, "No", IF(J73&lt;-30, "No", "Yes"))))</f>
        <v>Yes</v>
      </c>
    </row>
    <row r="74" spans="1:11">
      <c r="A74" s="131" t="s">
        <v>187</v>
      </c>
      <c r="B74" s="25" t="s">
        <v>10</v>
      </c>
      <c r="C74" s="30">
        <v>40.878629932999999</v>
      </c>
      <c r="D74" s="30" t="str">
        <f>IF($B74="N/A","N/A",IF(C74&gt;70,"No",IF(C74&lt;25,"No","Yes")))</f>
        <v>Yes</v>
      </c>
      <c r="E74" s="30">
        <v>40.041928720999998</v>
      </c>
      <c r="F74" s="30" t="str">
        <f>IF($B74="N/A","N/A",IF(E74&gt;70,"No",IF(E74&lt;25,"No","Yes")))</f>
        <v>Yes</v>
      </c>
      <c r="G74" s="30">
        <v>41.921858501000003</v>
      </c>
      <c r="H74" s="30" t="str">
        <f>IF($B74="N/A","N/A",IF(G74&gt;70,"No",IF(G74&lt;25,"No","Yes")))</f>
        <v>Yes</v>
      </c>
      <c r="I74" s="32">
        <v>-2.0499999999999998</v>
      </c>
      <c r="J74" s="32">
        <v>4.6950000000000003</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99.962825279</v>
      </c>
      <c r="D76" s="30" t="str">
        <f>IF($B76="N/A","N/A",IF(C76&gt;100,"No",IF(C76&lt;95,"No","Yes")))</f>
        <v>Yes</v>
      </c>
      <c r="E76" s="30">
        <v>99.930118797999995</v>
      </c>
      <c r="F76" s="30" t="str">
        <f>IF($B76="N/A","N/A",IF(E76&gt;100,"No",IF(E76&lt;95,"No","Yes")))</f>
        <v>Yes</v>
      </c>
      <c r="G76" s="30">
        <v>99.788806758000007</v>
      </c>
      <c r="H76" s="30" t="str">
        <f>IF($B76="N/A","N/A",IF(G76&gt;100,"No",IF(G76&lt;95,"No","Yes")))</f>
        <v>Yes</v>
      </c>
      <c r="I76" s="32">
        <v>-3.3000000000000002E-2</v>
      </c>
      <c r="J76" s="32">
        <v>-0.14099999999999999</v>
      </c>
      <c r="K76" s="30" t="str">
        <f>IF(J76="Div by 0", "N/A", IF(J76="N/A","N/A", IF(J76&gt;30, "No", IF(J76&lt;-30, "No", "Yes"))))</f>
        <v>Yes</v>
      </c>
    </row>
    <row r="77" spans="1:11">
      <c r="A77" s="131" t="s">
        <v>636</v>
      </c>
      <c r="B77" s="25" t="s">
        <v>64</v>
      </c>
      <c r="C77" s="30">
        <v>2.1189591077999999</v>
      </c>
      <c r="D77" s="30" t="str">
        <f>IF($B77="N/A","N/A",IF(C77&gt;5,"No",IF(C77&lt;1,"No","Yes")))</f>
        <v>Yes</v>
      </c>
      <c r="E77" s="30">
        <v>2.0614954577</v>
      </c>
      <c r="F77" s="30" t="str">
        <f>IF($B77="N/A","N/A",IF(E77&gt;5,"No",IF(E77&lt;1,"No","Yes")))</f>
        <v>Yes</v>
      </c>
      <c r="G77" s="30">
        <v>2.4815205912999998</v>
      </c>
      <c r="H77" s="30" t="str">
        <f>IF($B77="N/A","N/A",IF(G77&gt;5,"No",IF(G77&lt;1,"No","Yes")))</f>
        <v>Yes</v>
      </c>
      <c r="I77" s="32">
        <v>-2.71</v>
      </c>
      <c r="J77" s="32">
        <v>20.37</v>
      </c>
      <c r="K77" s="30" t="str">
        <f>IF(J77="Div by 0", "N/A", IF(J77="N/A","N/A", IF(J77&gt;30, "No", IF(J77&lt;-30, "No", "Yes"))))</f>
        <v>Yes</v>
      </c>
    </row>
    <row r="78" spans="1:11">
      <c r="A78" s="131" t="s">
        <v>638</v>
      </c>
      <c r="B78" s="25" t="s">
        <v>65</v>
      </c>
      <c r="C78" s="30">
        <v>84.014869888000007</v>
      </c>
      <c r="D78" s="30" t="str">
        <f>IF($B78="N/A","N/A",IF(C78&gt;98,"No",IF(C78&lt;8,"No","Yes")))</f>
        <v>Yes</v>
      </c>
      <c r="E78" s="30">
        <v>85.534591195000004</v>
      </c>
      <c r="F78" s="30" t="str">
        <f>IF($B78="N/A","N/A",IF(E78&gt;98,"No",IF(E78&lt;8,"No","Yes")))</f>
        <v>Yes</v>
      </c>
      <c r="G78" s="30">
        <v>84.846884900000006</v>
      </c>
      <c r="H78" s="30" t="str">
        <f>IF($B78="N/A","N/A",IF(G78&gt;98,"No",IF(G78&lt;8,"No","Yes")))</f>
        <v>Yes</v>
      </c>
      <c r="I78" s="32">
        <v>1.8089999999999999</v>
      </c>
      <c r="J78" s="32">
        <v>-0.80400000000000005</v>
      </c>
      <c r="K78" s="30" t="str">
        <f>IF(J78="Div by 0", "N/A", IF(J78="N/A","N/A", IF(J78&gt;30, "No", IF(J78&lt;-30, "No", "Yes"))))</f>
        <v>Yes</v>
      </c>
    </row>
    <row r="79" spans="1:11">
      <c r="A79" s="131" t="s">
        <v>639</v>
      </c>
      <c r="B79" s="80" t="s">
        <v>53</v>
      </c>
      <c r="C79" s="30">
        <v>0.89219330860000001</v>
      </c>
      <c r="D79" s="30" t="str">
        <f>IF($B79="N/A","N/A",IF(C79&gt;5,"No",IF(C79&lt;=0,"No","Yes")))</f>
        <v>Yes</v>
      </c>
      <c r="E79" s="30">
        <v>0.59399021659999995</v>
      </c>
      <c r="F79" s="30" t="str">
        <f>IF($B79="N/A","N/A",IF(E79&gt;5,"No",IF(E79&lt;=0,"No","Yes")))</f>
        <v>Yes</v>
      </c>
      <c r="G79" s="30">
        <v>0.95036958819999995</v>
      </c>
      <c r="H79" s="30" t="str">
        <f>IF($B79="N/A","N/A",IF(G79&gt;5,"No",IF(G79&lt;=0,"No","Yes")))</f>
        <v>Yes</v>
      </c>
      <c r="I79" s="32">
        <v>-33.4</v>
      </c>
      <c r="J79" s="32">
        <v>60</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1270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9.6062992125999997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42.913385826999999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46.850393701000002</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98.976377952999997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1.4319809069</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15.666666666999999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1.0236220471999999</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0</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0.70866141729999998</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98.976377952999997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96.299212597999997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2.1259842519999999</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8"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55182083</v>
      </c>
      <c r="D7" s="154" t="str">
        <f>IF($B7="N/A","N/A",IF(C7&gt;15,"No",IF(C7&lt;-15,"No","Yes")))</f>
        <v>N/A</v>
      </c>
      <c r="E7" s="150">
        <v>61834224</v>
      </c>
      <c r="F7" s="154" t="str">
        <f>IF($B7="N/A","N/A",IF(E7&gt;15,"No",IF(E7&lt;-15,"No","Yes")))</f>
        <v>N/A</v>
      </c>
      <c r="G7" s="150">
        <v>72532252</v>
      </c>
      <c r="H7" s="154" t="str">
        <f>IF($B7="N/A","N/A",IF(G7&gt;15,"No",IF(G7&lt;-15,"No","Yes")))</f>
        <v>N/A</v>
      </c>
      <c r="I7" s="155">
        <v>12.05</v>
      </c>
      <c r="J7" s="155">
        <v>17.3</v>
      </c>
      <c r="K7" s="154" t="str">
        <f t="shared" ref="K7:K50" si="0">IF(J7="Div by 0", "N/A", IF(J7="N/A","N/A", IF(J7&gt;30, "No", IF(J7&lt;-30, "No", "Yes"))))</f>
        <v>Yes</v>
      </c>
    </row>
    <row r="8" spans="1:12">
      <c r="A8" s="113" t="s">
        <v>631</v>
      </c>
      <c r="B8" s="25" t="s">
        <v>49</v>
      </c>
      <c r="C8" s="114">
        <v>22.272504646000002</v>
      </c>
      <c r="D8" s="30" t="str">
        <f>IF($B8="N/A","N/A",IF(C8&gt;15,"No",IF(C8&lt;-15,"No","Yes")))</f>
        <v>N/A</v>
      </c>
      <c r="E8" s="30">
        <v>27.049397433999999</v>
      </c>
      <c r="F8" s="30" t="str">
        <f>IF($B8="N/A","N/A",IF(E8&gt;15,"No",IF(E8&lt;-15,"No","Yes")))</f>
        <v>N/A</v>
      </c>
      <c r="G8" s="30">
        <v>32.802151242000001</v>
      </c>
      <c r="H8" s="30" t="str">
        <f>IF($B8="N/A","N/A",IF(G8&gt;15,"No",IF(G8&lt;-15,"No","Yes")))</f>
        <v>N/A</v>
      </c>
      <c r="I8" s="32">
        <v>21.45</v>
      </c>
      <c r="J8" s="32">
        <v>21.27</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40.385334856</v>
      </c>
      <c r="D10" s="30" t="str">
        <f>IF($B10="N/A","N/A",IF(C10&gt;15,"No",IF(C10&lt;-15,"No","Yes")))</f>
        <v>N/A</v>
      </c>
      <c r="E10" s="30">
        <v>38.197555450999999</v>
      </c>
      <c r="F10" s="30" t="str">
        <f>IF($B10="N/A","N/A",IF(E10&gt;15,"No",IF(E10&lt;-15,"No","Yes")))</f>
        <v>N/A</v>
      </c>
      <c r="G10" s="30">
        <v>35.869807268999999</v>
      </c>
      <c r="H10" s="30" t="str">
        <f>IF($B10="N/A","N/A",IF(G10&gt;15,"No",IF(G10&lt;-15,"No","Yes")))</f>
        <v>N/A</v>
      </c>
      <c r="I10" s="32">
        <v>-5.42</v>
      </c>
      <c r="J10" s="32">
        <v>-6.09</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0</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t="s">
        <v>1207</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t="s">
        <v>1207</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97.708132157999998</v>
      </c>
      <c r="H14" s="30" t="str">
        <f>IF($B14="N/A","N/A",IF(G14&gt;100,"No",IF(G14&lt;95,"No","Yes")))</f>
        <v>Yes</v>
      </c>
      <c r="I14" s="116" t="s">
        <v>49</v>
      </c>
      <c r="J14" s="116" t="s">
        <v>49</v>
      </c>
      <c r="K14" s="30" t="str">
        <f t="shared" si="0"/>
        <v>N/A</v>
      </c>
    </row>
    <row r="15" spans="1:12">
      <c r="A15" s="117" t="s">
        <v>1091</v>
      </c>
      <c r="B15" s="25" t="s">
        <v>49</v>
      </c>
      <c r="C15" s="112">
        <v>20606182</v>
      </c>
      <c r="D15" s="30" t="str">
        <f>IF($B15="N/A","N/A",IF(C15&gt;15,"No",IF(C15&lt;-15,"No","Yes")))</f>
        <v>N/A</v>
      </c>
      <c r="E15" s="26">
        <v>21489277</v>
      </c>
      <c r="F15" s="30" t="str">
        <f>IF($B15="N/A","N/A",IF(E15&gt;15,"No",IF(E15&lt;-15,"No","Yes")))</f>
        <v>N/A</v>
      </c>
      <c r="G15" s="26">
        <v>22722934</v>
      </c>
      <c r="H15" s="30" t="str">
        <f>IF($B15="N/A","N/A",IF(G15&gt;15,"No",IF(G15&lt;-15,"No","Yes")))</f>
        <v>N/A</v>
      </c>
      <c r="I15" s="32">
        <v>4.2859999999999996</v>
      </c>
      <c r="J15" s="32">
        <v>5.7409999999999997</v>
      </c>
      <c r="K15" s="30" t="str">
        <f t="shared" si="0"/>
        <v>Yes</v>
      </c>
    </row>
    <row r="16" spans="1:12">
      <c r="A16" s="113" t="s">
        <v>633</v>
      </c>
      <c r="B16" s="25" t="s">
        <v>51</v>
      </c>
      <c r="C16" s="114">
        <v>24.442160125000001</v>
      </c>
      <c r="D16" s="30" t="str">
        <f>IF($B16="N/A","N/A",IF(C16&gt;20,"No",IF(C16&lt;5,"No","Yes")))</f>
        <v>No</v>
      </c>
      <c r="E16" s="30">
        <v>24.344820907999999</v>
      </c>
      <c r="F16" s="30" t="str">
        <f>IF($B16="N/A","N/A",IF(E16&gt;20,"No",IF(E16&lt;5,"No","Yes")))</f>
        <v>No</v>
      </c>
      <c r="G16" s="30">
        <v>22.727645999</v>
      </c>
      <c r="H16" s="30" t="str">
        <f>IF($B16="N/A","N/A",IF(G16&gt;20,"No",IF(G16&lt;5,"No","Yes")))</f>
        <v>No</v>
      </c>
      <c r="I16" s="32">
        <v>-0.39800000000000002</v>
      </c>
      <c r="J16" s="32">
        <v>-6.64</v>
      </c>
      <c r="K16" s="30" t="str">
        <f t="shared" si="0"/>
        <v>Yes</v>
      </c>
    </row>
    <row r="17" spans="1:11">
      <c r="A17" s="113" t="s">
        <v>634</v>
      </c>
      <c r="B17" s="25" t="s">
        <v>165</v>
      </c>
      <c r="C17" s="114">
        <v>4.0229140943999999</v>
      </c>
      <c r="D17" s="30" t="str">
        <f>IF($B17="N/A","N/A",IF(C17&gt;1,"Yes","No"))</f>
        <v>Yes</v>
      </c>
      <c r="E17" s="30">
        <v>2.6469340964999999</v>
      </c>
      <c r="F17" s="30" t="str">
        <f>IF($B17="N/A","N/A",IF(E17&gt;1,"Yes","No"))</f>
        <v>Yes</v>
      </c>
      <c r="G17" s="30">
        <v>6.6413914682000001</v>
      </c>
      <c r="H17" s="30" t="str">
        <f>IF($B17="N/A","N/A",IF(G17&gt;1,"Yes","No"))</f>
        <v>Yes</v>
      </c>
      <c r="I17" s="32">
        <v>-34.200000000000003</v>
      </c>
      <c r="J17" s="32">
        <v>150.9</v>
      </c>
      <c r="K17" s="30" t="str">
        <f t="shared" si="0"/>
        <v>No</v>
      </c>
    </row>
    <row r="18" spans="1:11">
      <c r="A18" s="113" t="s">
        <v>635</v>
      </c>
      <c r="B18" s="25" t="s">
        <v>49</v>
      </c>
      <c r="C18" s="118">
        <v>107.00455264</v>
      </c>
      <c r="D18" s="30" t="str">
        <f>IF($B18="N/A","N/A",IF(C18&gt;15,"No",IF(C18&lt;-15,"No","Yes")))</f>
        <v>N/A</v>
      </c>
      <c r="E18" s="78">
        <v>119.17888669</v>
      </c>
      <c r="F18" s="30" t="str">
        <f>IF($B18="N/A","N/A",IF(E18&gt;15,"No",IF(E18&lt;-15,"No","Yes")))</f>
        <v>N/A</v>
      </c>
      <c r="G18" s="78">
        <v>70.036242999999999</v>
      </c>
      <c r="H18" s="30" t="str">
        <f>IF($B18="N/A","N/A",IF(G18&gt;15,"No",IF(G18&lt;-15,"No","Yes")))</f>
        <v>N/A</v>
      </c>
      <c r="I18" s="32">
        <v>11.38</v>
      </c>
      <c r="J18" s="32">
        <v>-41.2</v>
      </c>
      <c r="K18" s="30" t="str">
        <f t="shared" si="0"/>
        <v>No</v>
      </c>
    </row>
    <row r="19" spans="1:11">
      <c r="A19" s="111" t="s">
        <v>198</v>
      </c>
      <c r="B19" s="25" t="s">
        <v>49</v>
      </c>
      <c r="C19" s="119">
        <v>19.662227504000001</v>
      </c>
      <c r="D19" s="30" t="str">
        <f>IF($B19="N/A","N/A",IF(C19&gt;15,"No",IF(C19&lt;-15,"No","Yes")))</f>
        <v>N/A</v>
      </c>
      <c r="E19" s="120">
        <v>20.552087826000001</v>
      </c>
      <c r="F19" s="30" t="str">
        <f>IF($B19="N/A","N/A",IF(E19&gt;15,"No",IF(E19&lt;-15,"No","Yes")))</f>
        <v>N/A</v>
      </c>
      <c r="G19" s="120">
        <v>21.215611461999998</v>
      </c>
      <c r="H19" s="30" t="str">
        <f>IF($B19="N/A","N/A",IF(G19&gt;15,"No",IF(G19&lt;-15,"No","Yes")))</f>
        <v>N/A</v>
      </c>
      <c r="I19" s="32">
        <v>4.5259999999999998</v>
      </c>
      <c r="J19" s="32">
        <v>3.2280000000000002</v>
      </c>
      <c r="K19" s="30" t="str">
        <f t="shared" si="0"/>
        <v>Yes</v>
      </c>
    </row>
    <row r="20" spans="1:11">
      <c r="A20" s="111" t="s">
        <v>199</v>
      </c>
      <c r="B20" s="25" t="s">
        <v>49</v>
      </c>
      <c r="C20" s="119">
        <v>29.063054719</v>
      </c>
      <c r="D20" s="30" t="str">
        <f>IF($B20="N/A","N/A",IF(C20&gt;15,"No",IF(C20&lt;-15,"No","Yes")))</f>
        <v>N/A</v>
      </c>
      <c r="E20" s="120">
        <v>28.664820344999999</v>
      </c>
      <c r="F20" s="30" t="str">
        <f>IF($B20="N/A","N/A",IF(E20&gt;15,"No",IF(E20&lt;-15,"No","Yes")))</f>
        <v>N/A</v>
      </c>
      <c r="G20" s="120">
        <v>29.122919759999998</v>
      </c>
      <c r="H20" s="30" t="str">
        <f>IF($B20="N/A","N/A",IF(G20&gt;15,"No",IF(G20&lt;-15,"No","Yes")))</f>
        <v>N/A</v>
      </c>
      <c r="I20" s="32">
        <v>-1.37</v>
      </c>
      <c r="J20" s="32">
        <v>1.5980000000000001</v>
      </c>
      <c r="K20" s="30" t="str">
        <f t="shared" si="0"/>
        <v>Yes</v>
      </c>
    </row>
    <row r="21" spans="1:11">
      <c r="A21" s="111" t="s">
        <v>200</v>
      </c>
      <c r="B21" s="25" t="s">
        <v>49</v>
      </c>
      <c r="C21" s="119">
        <v>3.2323097099</v>
      </c>
      <c r="D21" s="30" t="str">
        <f>IF($B21="N/A","N/A",IF(C21&gt;15,"No",IF(C21&lt;-15,"No","Yes")))</f>
        <v>N/A</v>
      </c>
      <c r="E21" s="120">
        <v>3.1439416469000001</v>
      </c>
      <c r="F21" s="30" t="str">
        <f>IF($B21="N/A","N/A",IF(E21&gt;15,"No",IF(E21&lt;-15,"No","Yes")))</f>
        <v>N/A</v>
      </c>
      <c r="G21" s="120">
        <v>3.0408669754000002</v>
      </c>
      <c r="H21" s="30" t="str">
        <f>IF($B21="N/A","N/A",IF(G21&gt;15,"No",IF(G21&lt;-15,"No","Yes")))</f>
        <v>N/A</v>
      </c>
      <c r="I21" s="32">
        <v>-2.73</v>
      </c>
      <c r="J21" s="32">
        <v>-3.28</v>
      </c>
      <c r="K21" s="30" t="str">
        <f t="shared" si="0"/>
        <v>Yes</v>
      </c>
    </row>
    <row r="22" spans="1:11">
      <c r="A22" s="111" t="s">
        <v>201</v>
      </c>
      <c r="B22" s="25" t="s">
        <v>132</v>
      </c>
      <c r="C22" s="118">
        <v>233.49783481</v>
      </c>
      <c r="D22" s="30" t="str">
        <f>IF($B22="N/A","N/A",IF(C22&gt;300,"No",IF(C22&lt;75,"No","Yes")))</f>
        <v>Yes</v>
      </c>
      <c r="E22" s="78">
        <v>236.51497660000001</v>
      </c>
      <c r="F22" s="30" t="str">
        <f>IF($B22="N/A","N/A",IF(E22&gt;300,"No",IF(E22&lt;75,"No","Yes")))</f>
        <v>Yes</v>
      </c>
      <c r="G22" s="78">
        <v>232.59455319</v>
      </c>
      <c r="H22" s="30" t="str">
        <f>IF($B22="N/A","N/A",IF(G22&gt;300,"No",IF(G22&lt;75,"No","Yes")))</f>
        <v>Yes</v>
      </c>
      <c r="I22" s="32">
        <v>1.292</v>
      </c>
      <c r="J22" s="32">
        <v>-1.66</v>
      </c>
      <c r="K22" s="30" t="str">
        <f t="shared" si="0"/>
        <v>Yes</v>
      </c>
    </row>
    <row r="23" spans="1:11">
      <c r="A23" s="111" t="s">
        <v>202</v>
      </c>
      <c r="B23" s="25" t="s">
        <v>133</v>
      </c>
      <c r="C23" s="118">
        <v>5.2528138984000003</v>
      </c>
      <c r="D23" s="30" t="str">
        <f>IF($B23="N/A","N/A",IF(C23&gt;250,"No",IF(C23&lt;20,"No","Yes")))</f>
        <v>No</v>
      </c>
      <c r="E23" s="78">
        <v>5.4277224118999996</v>
      </c>
      <c r="F23" s="30" t="str">
        <f>IF($B23="N/A","N/A",IF(E23&gt;250,"No",IF(E23&lt;20,"No","Yes")))</f>
        <v>No</v>
      </c>
      <c r="G23" s="78">
        <v>5.3930370006999997</v>
      </c>
      <c r="H23" s="30" t="str">
        <f>IF($B23="N/A","N/A",IF(G23&gt;250,"No",IF(G23&lt;20,"No","Yes")))</f>
        <v>No</v>
      </c>
      <c r="I23" s="32">
        <v>3.33</v>
      </c>
      <c r="J23" s="32">
        <v>-0.63900000000000001</v>
      </c>
      <c r="K23" s="30" t="str">
        <f t="shared" si="0"/>
        <v>Yes</v>
      </c>
    </row>
    <row r="24" spans="1:11">
      <c r="A24" s="111" t="s">
        <v>203</v>
      </c>
      <c r="B24" s="25" t="s">
        <v>134</v>
      </c>
      <c r="C24" s="118">
        <v>17.756909126</v>
      </c>
      <c r="D24" s="30" t="str">
        <f>IF($B24="N/A","N/A",IF(C24&gt;5,"No",IF(C24&lt;3,"No","Yes")))</f>
        <v>No</v>
      </c>
      <c r="E24" s="78">
        <v>21.915972761999999</v>
      </c>
      <c r="F24" s="30" t="str">
        <f>IF($B24="N/A","N/A",IF(E24&gt;5,"No",IF(E24&lt;3,"No","Yes")))</f>
        <v>No</v>
      </c>
      <c r="G24" s="78">
        <v>23.804609877000001</v>
      </c>
      <c r="H24" s="30" t="str">
        <f>IF($B24="N/A","N/A",IF(G24&gt;5,"No",IF(G24&lt;3,"No","Yes")))</f>
        <v>No</v>
      </c>
      <c r="I24" s="32">
        <v>23.42</v>
      </c>
      <c r="J24" s="32">
        <v>8.6180000000000003</v>
      </c>
      <c r="K24" s="30" t="str">
        <f t="shared" si="0"/>
        <v>Yes</v>
      </c>
    </row>
    <row r="25" spans="1:11" ht="12.75" customHeight="1">
      <c r="A25" s="51" t="s">
        <v>770</v>
      </c>
      <c r="B25" s="25" t="s">
        <v>49</v>
      </c>
      <c r="C25" s="112">
        <v>365285</v>
      </c>
      <c r="D25" s="25" t="s">
        <v>49</v>
      </c>
      <c r="E25" s="26">
        <v>119306</v>
      </c>
      <c r="F25" s="25" t="s">
        <v>49</v>
      </c>
      <c r="G25" s="26">
        <v>211697</v>
      </c>
      <c r="H25" s="30" t="str">
        <f>IF($B25="N/A","N/A",IF(G25&gt;15,"No",IF(G25&lt;-15,"No","Yes")))</f>
        <v>N/A</v>
      </c>
      <c r="I25" s="25" t="s">
        <v>1210</v>
      </c>
      <c r="J25" s="32">
        <v>77.44</v>
      </c>
      <c r="K25" s="30" t="str">
        <f t="shared" si="0"/>
        <v>No</v>
      </c>
    </row>
    <row r="26" spans="1:11" ht="25.5">
      <c r="A26" s="51" t="s">
        <v>771</v>
      </c>
      <c r="B26" s="25" t="s">
        <v>49</v>
      </c>
      <c r="C26" s="78">
        <v>136.41549749000001</v>
      </c>
      <c r="D26" s="25" t="s">
        <v>49</v>
      </c>
      <c r="E26" s="78">
        <v>181.75122793</v>
      </c>
      <c r="F26" s="25" t="s">
        <v>49</v>
      </c>
      <c r="G26" s="78">
        <v>225.55246414000001</v>
      </c>
      <c r="H26" s="25" t="s">
        <v>49</v>
      </c>
      <c r="I26" s="32">
        <v>33.229999999999997</v>
      </c>
      <c r="J26" s="32">
        <v>24.1</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10340513</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79.392444069000007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7.3497320000000005E-4</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15.043953815</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14194544</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4.22698E-5</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25.654328875000001</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25.654371143999999</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2.3267179276999999</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49.710945275999997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1482122</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3.2761135722999999</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2.0241248999999998E-3</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68.409348218000005</v>
      </c>
      <c r="H47" s="30" t="str">
        <f t="shared" ref="H47" si="24">IF($B47="N/A","N/A",IF(G47&lt;0,"No","Yes"))</f>
        <v>N/A</v>
      </c>
      <c r="I47" s="32" t="s">
        <v>49</v>
      </c>
      <c r="J47" s="32" t="s">
        <v>49</v>
      </c>
      <c r="K47" s="30" t="str">
        <f t="shared" si="0"/>
        <v>N/A</v>
      </c>
    </row>
    <row r="48" spans="1:11">
      <c r="A48" s="51" t="s">
        <v>865</v>
      </c>
      <c r="B48" s="25" t="s">
        <v>49</v>
      </c>
      <c r="C48" s="112">
        <v>12290432</v>
      </c>
      <c r="D48" s="25" t="s">
        <v>49</v>
      </c>
      <c r="E48" s="26">
        <v>16725785</v>
      </c>
      <c r="F48" s="25" t="s">
        <v>49</v>
      </c>
      <c r="G48" s="26">
        <v>23792139</v>
      </c>
      <c r="H48" s="25" t="s">
        <v>49</v>
      </c>
      <c r="I48" s="32">
        <v>36.090000000000003</v>
      </c>
      <c r="J48" s="32">
        <v>42.25</v>
      </c>
      <c r="K48" s="30" t="str">
        <f t="shared" si="0"/>
        <v>No</v>
      </c>
    </row>
    <row r="49" spans="1:11">
      <c r="A49" s="51" t="s">
        <v>866</v>
      </c>
      <c r="B49" s="25" t="s">
        <v>49</v>
      </c>
      <c r="C49" s="116">
        <v>82.814143555000001</v>
      </c>
      <c r="D49" s="30" t="str">
        <f t="shared" ref="D49:D50" si="25">IF($B49="N/A","N/A",IF(C49&gt;15,"No",IF(C49&lt;-15,"No","Yes")))</f>
        <v>N/A</v>
      </c>
      <c r="E49" s="32">
        <v>79.777965578000007</v>
      </c>
      <c r="F49" s="30" t="str">
        <f t="shared" ref="F49:F50" si="26">IF($B49="N/A","N/A",IF(E49&gt;15,"No",IF(E49&lt;-15,"No","Yes")))</f>
        <v>N/A</v>
      </c>
      <c r="G49" s="32">
        <v>88.412281888999999</v>
      </c>
      <c r="H49" s="30" t="str">
        <f t="shared" ref="H49:H50" si="27">IF($B49="N/A","N/A",IF(G49&gt;15,"No",IF(G49&lt;-15,"No","Yes")))</f>
        <v>N/A</v>
      </c>
      <c r="I49" s="32">
        <v>-3.67</v>
      </c>
      <c r="J49" s="32">
        <v>10.82</v>
      </c>
      <c r="K49" s="30" t="str">
        <f t="shared" si="0"/>
        <v>Yes</v>
      </c>
    </row>
    <row r="50" spans="1:11">
      <c r="A50" s="51" t="s">
        <v>867</v>
      </c>
      <c r="B50" s="25" t="s">
        <v>49</v>
      </c>
      <c r="C50" s="116">
        <v>0</v>
      </c>
      <c r="D50" s="30" t="str">
        <f t="shared" si="25"/>
        <v>N/A</v>
      </c>
      <c r="E50" s="32">
        <v>3.58728E-5</v>
      </c>
      <c r="F50" s="30" t="str">
        <f t="shared" si="26"/>
        <v>N/A</v>
      </c>
      <c r="G50" s="32">
        <v>0.52533317830000004</v>
      </c>
      <c r="H50" s="30" t="str">
        <f t="shared" si="27"/>
        <v>N/A</v>
      </c>
      <c r="I50" s="32" t="s">
        <v>1207</v>
      </c>
      <c r="J50" s="32">
        <v>1460000</v>
      </c>
      <c r="K50" s="30" t="str">
        <f t="shared" si="0"/>
        <v>No</v>
      </c>
    </row>
    <row r="51" spans="1:11" ht="12.75" customHeight="1">
      <c r="A51" s="191" t="s">
        <v>190</v>
      </c>
      <c r="B51" s="195"/>
      <c r="C51" s="195"/>
      <c r="D51" s="195"/>
      <c r="E51" s="195"/>
      <c r="F51" s="195"/>
      <c r="G51" s="195"/>
      <c r="H51" s="195"/>
      <c r="I51" s="195"/>
      <c r="J51" s="195"/>
      <c r="K51" s="196"/>
    </row>
    <row r="52" spans="1:11">
      <c r="A52" s="111" t="s">
        <v>45</v>
      </c>
      <c r="B52" s="25" t="s">
        <v>49</v>
      </c>
      <c r="C52" s="112">
        <v>15569586</v>
      </c>
      <c r="D52" s="30" t="str">
        <f>IF($B52="N/A","N/A",IF(C52&gt;15,"No",IF(C52&lt;-15,"No","Yes")))</f>
        <v>N/A</v>
      </c>
      <c r="E52" s="26">
        <v>16257751</v>
      </c>
      <c r="F52" s="30" t="str">
        <f>IF($B52="N/A","N/A",IF(E52&gt;15,"No",IF(E52&lt;-15,"No","Yes")))</f>
        <v>N/A</v>
      </c>
      <c r="G52" s="26">
        <v>17558546</v>
      </c>
      <c r="H52" s="30" t="str">
        <f>IF($B52="N/A","N/A",IF(G52&gt;15,"No",IF(G52&lt;-15,"No","Yes")))</f>
        <v>N/A</v>
      </c>
      <c r="I52" s="32">
        <v>4.42</v>
      </c>
      <c r="J52" s="32">
        <v>8.0009999999999994</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9.7411453330000004</v>
      </c>
      <c r="D55" s="30" t="str">
        <f t="shared" ref="D55:D61" si="29">IF($B55="N/A","N/A",IF(C55&gt;15,"No",IF(C55&lt;-15,"No","Yes")))</f>
        <v>N/A</v>
      </c>
      <c r="E55" s="32">
        <v>10.083454961999999</v>
      </c>
      <c r="F55" s="30" t="str">
        <f t="shared" ref="F55:F61" si="30">IF($B55="N/A","N/A",IF(E55&gt;15,"No",IF(E55&lt;-15,"No","Yes")))</f>
        <v>N/A</v>
      </c>
      <c r="G55" s="32">
        <v>9.4722934347999992</v>
      </c>
      <c r="H55" s="30" t="str">
        <f t="shared" ref="H55:H61" si="31">IF($B55="N/A","N/A",IF(G55&gt;15,"No",IF(G55&lt;-15,"No","Yes")))</f>
        <v>N/A</v>
      </c>
      <c r="I55" s="32">
        <v>3.5139999999999998</v>
      </c>
      <c r="J55" s="32">
        <v>-6.06</v>
      </c>
      <c r="K55" s="30" t="str">
        <f t="shared" si="28"/>
        <v>Yes</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8.0897092655999998</v>
      </c>
      <c r="D57" s="30" t="str">
        <f t="shared" si="29"/>
        <v>N/A</v>
      </c>
      <c r="E57" s="32">
        <v>5.2345215759999997</v>
      </c>
      <c r="F57" s="30" t="str">
        <f t="shared" si="30"/>
        <v>N/A</v>
      </c>
      <c r="G57" s="32">
        <v>4.7394729568000002</v>
      </c>
      <c r="H57" s="30" t="str">
        <f t="shared" si="31"/>
        <v>N/A</v>
      </c>
      <c r="I57" s="32">
        <v>-35.299999999999997</v>
      </c>
      <c r="J57" s="32">
        <v>-9.4600000000000009</v>
      </c>
      <c r="K57" s="30" t="str">
        <f t="shared" si="28"/>
        <v>Yes</v>
      </c>
    </row>
    <row r="58" spans="1:11">
      <c r="A58" s="111" t="s">
        <v>206</v>
      </c>
      <c r="B58" s="25" t="s">
        <v>49</v>
      </c>
      <c r="C58" s="116">
        <v>10.595418794</v>
      </c>
      <c r="D58" s="30" t="str">
        <f t="shared" si="29"/>
        <v>N/A</v>
      </c>
      <c r="E58" s="32">
        <v>10.983440118000001</v>
      </c>
      <c r="F58" s="30" t="str">
        <f t="shared" si="30"/>
        <v>N/A</v>
      </c>
      <c r="G58" s="32">
        <v>10.340041543</v>
      </c>
      <c r="H58" s="30" t="str">
        <f t="shared" si="31"/>
        <v>N/A</v>
      </c>
      <c r="I58" s="32">
        <v>3.6619999999999999</v>
      </c>
      <c r="J58" s="32">
        <v>-5.86</v>
      </c>
      <c r="K58" s="30" t="str">
        <f t="shared" si="28"/>
        <v>Yes</v>
      </c>
    </row>
    <row r="59" spans="1:11">
      <c r="A59" s="111" t="s">
        <v>798</v>
      </c>
      <c r="B59" s="25" t="s">
        <v>49</v>
      </c>
      <c r="C59" s="116">
        <v>31.690914047</v>
      </c>
      <c r="D59" s="30" t="str">
        <f t="shared" si="29"/>
        <v>N/A</v>
      </c>
      <c r="E59" s="32">
        <v>33.775511504000001</v>
      </c>
      <c r="F59" s="30" t="str">
        <f t="shared" si="30"/>
        <v>N/A</v>
      </c>
      <c r="G59" s="32">
        <v>31.359742241999999</v>
      </c>
      <c r="H59" s="30" t="str">
        <f t="shared" si="31"/>
        <v>N/A</v>
      </c>
      <c r="I59" s="32">
        <v>6.5780000000000003</v>
      </c>
      <c r="J59" s="32">
        <v>-7.15</v>
      </c>
      <c r="K59" s="30" t="str">
        <f t="shared" si="28"/>
        <v>Yes</v>
      </c>
    </row>
    <row r="60" spans="1:11">
      <c r="A60" s="111" t="s">
        <v>799</v>
      </c>
      <c r="B60" s="25" t="s">
        <v>49</v>
      </c>
      <c r="C60" s="116">
        <v>28.348968795000001</v>
      </c>
      <c r="D60" s="30" t="str">
        <f t="shared" si="29"/>
        <v>N/A</v>
      </c>
      <c r="E60" s="32">
        <v>29.997855661999999</v>
      </c>
      <c r="F60" s="30" t="str">
        <f t="shared" si="30"/>
        <v>N/A</v>
      </c>
      <c r="G60" s="32">
        <v>28.357747609</v>
      </c>
      <c r="H60" s="30" t="str">
        <f t="shared" si="31"/>
        <v>N/A</v>
      </c>
      <c r="I60" s="32">
        <v>5.8159999999999998</v>
      </c>
      <c r="J60" s="32">
        <v>-5.47</v>
      </c>
      <c r="K60" s="30" t="str">
        <f t="shared" si="28"/>
        <v>Yes</v>
      </c>
    </row>
    <row r="61" spans="1:11">
      <c r="A61" s="111" t="s">
        <v>868</v>
      </c>
      <c r="B61" s="25" t="s">
        <v>49</v>
      </c>
      <c r="C61" s="116">
        <v>69.664954481999999</v>
      </c>
      <c r="D61" s="30" t="str">
        <f t="shared" si="29"/>
        <v>N/A</v>
      </c>
      <c r="E61" s="32">
        <v>47.050068609999997</v>
      </c>
      <c r="F61" s="30" t="str">
        <f t="shared" si="30"/>
        <v>N/A</v>
      </c>
      <c r="G61" s="32">
        <v>5.0190203675999996</v>
      </c>
      <c r="H61" s="30" t="str">
        <f t="shared" si="31"/>
        <v>N/A</v>
      </c>
      <c r="I61" s="32">
        <v>-32.5</v>
      </c>
      <c r="J61" s="32">
        <v>-89.3</v>
      </c>
      <c r="K61" s="30" t="str">
        <f t="shared" si="28"/>
        <v>No</v>
      </c>
    </row>
    <row r="62" spans="1:11">
      <c r="A62" s="193" t="s">
        <v>686</v>
      </c>
      <c r="B62" s="201"/>
      <c r="C62" s="201"/>
      <c r="D62" s="201"/>
      <c r="E62" s="201"/>
      <c r="F62" s="201"/>
      <c r="G62" s="201"/>
      <c r="H62" s="201"/>
      <c r="I62" s="201"/>
      <c r="J62" s="201"/>
      <c r="K62" s="202"/>
    </row>
    <row r="63" spans="1:11">
      <c r="A63" s="111" t="s">
        <v>869</v>
      </c>
      <c r="B63" s="25" t="s">
        <v>876</v>
      </c>
      <c r="C63" s="116">
        <v>85.369045779000004</v>
      </c>
      <c r="D63" s="30" t="str">
        <f>IF($B63="N/A","N/A",IF(C63&gt;95,"Yes","No"))</f>
        <v>No</v>
      </c>
      <c r="E63" s="32">
        <v>87.805877946999999</v>
      </c>
      <c r="F63" s="30" t="str">
        <f>IF($B63="N/A","N/A",IF(E63&gt;95,"Yes","No"))</f>
        <v>No</v>
      </c>
      <c r="G63" s="32">
        <v>86.407815317000001</v>
      </c>
      <c r="H63" s="30" t="str">
        <f>IF($B63="N/A","N/A",IF(G63&gt;95,"Yes","No"))</f>
        <v>No</v>
      </c>
      <c r="I63" s="32">
        <v>2.8540000000000001</v>
      </c>
      <c r="J63" s="32">
        <v>-1.59</v>
      </c>
      <c r="K63" s="30" t="str">
        <f t="shared" ref="K63:K73" si="32">IF(J63="Div by 0", "N/A", IF(J63="N/A","N/A", IF(J63&gt;30, "No", IF(J63&lt;-30, "No", "Yes"))))</f>
        <v>Yes</v>
      </c>
    </row>
    <row r="64" spans="1:11">
      <c r="A64" s="111" t="s">
        <v>207</v>
      </c>
      <c r="B64" s="80" t="s">
        <v>84</v>
      </c>
      <c r="C64" s="116">
        <v>23.610268121000001</v>
      </c>
      <c r="D64" s="30" t="str">
        <f>IF($B64="N/A","N/A",IF(C64&gt;90,"No",IF(C64&lt;50,"No","Yes")))</f>
        <v>No</v>
      </c>
      <c r="E64" s="32">
        <v>22.688857764000002</v>
      </c>
      <c r="F64" s="30" t="str">
        <f>IF($B64="N/A","N/A",IF(E64&gt;90,"No",IF(E64&lt;50,"No","Yes")))</f>
        <v>No</v>
      </c>
      <c r="G64" s="32">
        <v>22.020764134</v>
      </c>
      <c r="H64" s="30" t="str">
        <f>IF($B64="N/A","N/A",IF(G64&gt;90,"No",IF(G64&lt;50,"No","Yes")))</f>
        <v>No</v>
      </c>
      <c r="I64" s="32">
        <v>-3.9</v>
      </c>
      <c r="J64" s="32">
        <v>-2.94</v>
      </c>
      <c r="K64" s="30" t="str">
        <f t="shared" si="32"/>
        <v>Yes</v>
      </c>
    </row>
    <row r="65" spans="1:11">
      <c r="A65" s="111" t="s">
        <v>208</v>
      </c>
      <c r="B65" s="80" t="s">
        <v>53</v>
      </c>
      <c r="C65" s="116">
        <v>19.420034675</v>
      </c>
      <c r="D65" s="30" t="str">
        <f t="shared" ref="D65:D70" si="33">IF($B65="N/A","N/A",IF(C65&gt;5,"No",IF(C65&lt;=0,"No","Yes")))</f>
        <v>No</v>
      </c>
      <c r="E65" s="32">
        <v>20.501464194</v>
      </c>
      <c r="F65" s="30" t="str">
        <f t="shared" ref="F65:F70" si="34">IF($B65="N/A","N/A",IF(E65&gt;5,"No",IF(E65&lt;=0,"No","Yes")))</f>
        <v>No</v>
      </c>
      <c r="G65" s="32">
        <v>19.753759793</v>
      </c>
      <c r="H65" s="30" t="str">
        <f t="shared" ref="H65:H70" si="35">IF($B65="N/A","N/A",IF(G65&gt;5,"No",IF(G65&lt;=0,"No","Yes")))</f>
        <v>No</v>
      </c>
      <c r="I65" s="32">
        <v>5.569</v>
      </c>
      <c r="J65" s="32">
        <v>-3.65</v>
      </c>
      <c r="K65" s="30" t="str">
        <f t="shared" si="32"/>
        <v>Yes</v>
      </c>
    </row>
    <row r="66" spans="1:11">
      <c r="A66" s="111" t="s">
        <v>209</v>
      </c>
      <c r="B66" s="80" t="s">
        <v>53</v>
      </c>
      <c r="C66" s="116">
        <v>5.8636562334000004</v>
      </c>
      <c r="D66" s="30" t="str">
        <f t="shared" si="33"/>
        <v>No</v>
      </c>
      <c r="E66" s="32">
        <v>5.7264193553</v>
      </c>
      <c r="F66" s="30" t="str">
        <f t="shared" si="34"/>
        <v>No</v>
      </c>
      <c r="G66" s="32">
        <v>5.2654416828999997</v>
      </c>
      <c r="H66" s="30" t="str">
        <f t="shared" si="35"/>
        <v>No</v>
      </c>
      <c r="I66" s="32">
        <v>-2.34</v>
      </c>
      <c r="J66" s="32">
        <v>-8.0500000000000007</v>
      </c>
      <c r="K66" s="30" t="str">
        <f t="shared" si="32"/>
        <v>Yes</v>
      </c>
    </row>
    <row r="67" spans="1:11">
      <c r="A67" s="111" t="s">
        <v>210</v>
      </c>
      <c r="B67" s="80" t="s">
        <v>53</v>
      </c>
      <c r="C67" s="116">
        <v>0.1209794531</v>
      </c>
      <c r="D67" s="30" t="str">
        <f t="shared" si="33"/>
        <v>Yes</v>
      </c>
      <c r="E67" s="32">
        <v>0.1127093163</v>
      </c>
      <c r="F67" s="30" t="str">
        <f t="shared" si="34"/>
        <v>Yes</v>
      </c>
      <c r="G67" s="32">
        <v>0.1293899848</v>
      </c>
      <c r="H67" s="30" t="str">
        <f t="shared" si="35"/>
        <v>Yes</v>
      </c>
      <c r="I67" s="32">
        <v>-6.84</v>
      </c>
      <c r="J67" s="32">
        <v>14.8</v>
      </c>
      <c r="K67" s="30" t="str">
        <f t="shared" si="32"/>
        <v>Yes</v>
      </c>
    </row>
    <row r="68" spans="1:11">
      <c r="A68" s="111" t="s">
        <v>800</v>
      </c>
      <c r="B68" s="25" t="s">
        <v>49</v>
      </c>
      <c r="C68" s="116">
        <v>1.2845559999999999E-4</v>
      </c>
      <c r="D68" s="30" t="str">
        <f t="shared" si="33"/>
        <v>N/A</v>
      </c>
      <c r="E68" s="32">
        <v>2.398856E-4</v>
      </c>
      <c r="F68" s="30" t="str">
        <f t="shared" si="34"/>
        <v>N/A</v>
      </c>
      <c r="G68" s="32">
        <v>1.139046E-4</v>
      </c>
      <c r="H68" s="30" t="str">
        <f t="shared" si="35"/>
        <v>N/A</v>
      </c>
      <c r="I68" s="32">
        <v>86.75</v>
      </c>
      <c r="J68" s="32">
        <v>-52.5</v>
      </c>
      <c r="K68" s="30" t="str">
        <f t="shared" si="32"/>
        <v>No</v>
      </c>
    </row>
    <row r="69" spans="1:11">
      <c r="A69" s="111" t="s">
        <v>801</v>
      </c>
      <c r="B69" s="25" t="s">
        <v>49</v>
      </c>
      <c r="C69" s="116">
        <v>3.4361864000000001E-3</v>
      </c>
      <c r="D69" s="30" t="str">
        <f t="shared" si="33"/>
        <v>N/A</v>
      </c>
      <c r="E69" s="32">
        <v>3.1246633999999999E-3</v>
      </c>
      <c r="F69" s="30" t="str">
        <f t="shared" si="34"/>
        <v>N/A</v>
      </c>
      <c r="G69" s="32">
        <v>4.9548522000000001E-3</v>
      </c>
      <c r="H69" s="30" t="str">
        <f t="shared" si="35"/>
        <v>N/A</v>
      </c>
      <c r="I69" s="32">
        <v>-9.07</v>
      </c>
      <c r="J69" s="32">
        <v>58.57</v>
      </c>
      <c r="K69" s="30" t="str">
        <f t="shared" si="32"/>
        <v>No</v>
      </c>
    </row>
    <row r="70" spans="1:11" ht="12.75" customHeight="1">
      <c r="A70" s="111" t="s">
        <v>802</v>
      </c>
      <c r="B70" s="25" t="s">
        <v>49</v>
      </c>
      <c r="C70" s="116">
        <v>2.9872342100000001E-2</v>
      </c>
      <c r="D70" s="30" t="str">
        <f t="shared" si="33"/>
        <v>N/A</v>
      </c>
      <c r="E70" s="32">
        <v>5.4767722800000002E-2</v>
      </c>
      <c r="F70" s="30" t="str">
        <f t="shared" si="34"/>
        <v>N/A</v>
      </c>
      <c r="G70" s="32">
        <v>5.76813137E-2</v>
      </c>
      <c r="H70" s="30" t="str">
        <f t="shared" si="35"/>
        <v>N/A</v>
      </c>
      <c r="I70" s="32">
        <v>83.34</v>
      </c>
      <c r="J70" s="32">
        <v>5.32</v>
      </c>
      <c r="K70" s="30" t="str">
        <f t="shared" si="32"/>
        <v>Yes</v>
      </c>
    </row>
    <row r="71" spans="1:11">
      <c r="A71" s="111" t="s">
        <v>211</v>
      </c>
      <c r="B71" s="25" t="s">
        <v>124</v>
      </c>
      <c r="C71" s="116">
        <v>2.8810528423999999</v>
      </c>
      <c r="D71" s="30" t="str">
        <f>IF($B71="N/A","N/A",IF(C71&gt;10,"No",IF(C71&lt;1,"No","Yes")))</f>
        <v>Yes</v>
      </c>
      <c r="E71" s="32">
        <v>2.8219339808999999</v>
      </c>
      <c r="F71" s="30" t="str">
        <f>IF($B71="N/A","N/A",IF(E71&gt;10,"No",IF(E71&lt;1,"No","Yes")))</f>
        <v>Yes</v>
      </c>
      <c r="G71" s="32">
        <v>2.8859451118999999</v>
      </c>
      <c r="H71" s="30" t="str">
        <f>IF($B71="N/A","N/A",IF(G71&gt;10,"No",IF(G71&lt;1,"No","Yes")))</f>
        <v>Yes</v>
      </c>
      <c r="I71" s="32">
        <v>-2.0499999999999998</v>
      </c>
      <c r="J71" s="32">
        <v>2.2679999999999998</v>
      </c>
      <c r="K71" s="30" t="str">
        <f t="shared" si="32"/>
        <v>Yes</v>
      </c>
    </row>
    <row r="72" spans="1:11">
      <c r="A72" s="111" t="s">
        <v>212</v>
      </c>
      <c r="B72" s="122" t="s">
        <v>62</v>
      </c>
      <c r="C72" s="116">
        <v>20.919143257999998</v>
      </c>
      <c r="D72" s="30" t="str">
        <f>IF($B72="N/A","N/A",IF(C72&gt;10,"No",IF(C72&lt;=0,"No","Yes")))</f>
        <v>No</v>
      </c>
      <c r="E72" s="32">
        <v>22.470414265999999</v>
      </c>
      <c r="F72" s="30" t="str">
        <f>IF($B72="N/A","N/A",IF(E72&gt;10,"No",IF(E72&lt;=0,"No","Yes")))</f>
        <v>No</v>
      </c>
      <c r="G72" s="32">
        <v>22.679577226999999</v>
      </c>
      <c r="H72" s="30" t="str">
        <f>IF($B72="N/A","N/A",IF(G72&gt;10,"No",IF(G72&lt;=0,"No","Yes")))</f>
        <v>No</v>
      </c>
      <c r="I72" s="32">
        <v>7.4160000000000004</v>
      </c>
      <c r="J72" s="32">
        <v>0.93079999999999996</v>
      </c>
      <c r="K72" s="30" t="str">
        <f t="shared" si="32"/>
        <v>Yes</v>
      </c>
    </row>
    <row r="73" spans="1:11">
      <c r="A73" s="111" t="s">
        <v>213</v>
      </c>
      <c r="B73" s="80" t="s">
        <v>85</v>
      </c>
      <c r="C73" s="116">
        <v>14.630954221</v>
      </c>
      <c r="D73" s="30" t="str">
        <f>IF($B73="N/A","N/A",IF(C73&gt;=5,"No",IF(C73&lt;0,"No","Yes")))</f>
        <v>No</v>
      </c>
      <c r="E73" s="32">
        <v>12.194122052999999</v>
      </c>
      <c r="F73" s="30" t="str">
        <f>IF($B73="N/A","N/A",IF(E73&gt;=5,"No",IF(E73&lt;0,"No","Yes")))</f>
        <v>No</v>
      </c>
      <c r="G73" s="32">
        <v>13.592184682999999</v>
      </c>
      <c r="H73" s="30" t="str">
        <f>IF($B73="N/A","N/A",IF(G73&gt;=5,"No",IF(G73&lt;0,"No","Yes")))</f>
        <v>No</v>
      </c>
      <c r="I73" s="32">
        <v>-16.7</v>
      </c>
      <c r="J73" s="32">
        <v>11.47</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3.9178949999999998E-4</v>
      </c>
      <c r="D75" s="30" t="str">
        <f>IF($B75="N/A","N/A",IF(C75&gt;15,"No",IF(C75&lt;=0,"No","Yes")))</f>
        <v>Yes</v>
      </c>
      <c r="E75" s="32">
        <v>3.0754559999999998E-4</v>
      </c>
      <c r="F75" s="30" t="str">
        <f>IF($B75="N/A","N/A",IF(E75&gt;15,"No",IF(E75&lt;=0,"No","Yes")))</f>
        <v>Yes</v>
      </c>
      <c r="G75" s="32">
        <v>7.8594210000000001E-4</v>
      </c>
      <c r="H75" s="30" t="str">
        <f>IF($B75="N/A","N/A",IF(G75&gt;15,"No",IF(G75&lt;=0,"No","Yes")))</f>
        <v>Yes</v>
      </c>
      <c r="I75" s="32">
        <v>-21.5</v>
      </c>
      <c r="J75" s="32">
        <v>155.6</v>
      </c>
      <c r="K75" s="30" t="str">
        <f>IF(J75="Div by 0", "N/A", IF(J75="N/A","N/A", IF(J75&gt;30, "No", IF(J75&lt;-30, "No", "Yes"))))</f>
        <v>No</v>
      </c>
    </row>
    <row r="76" spans="1:11">
      <c r="A76" s="111" t="s">
        <v>177</v>
      </c>
      <c r="B76" s="25" t="s">
        <v>49</v>
      </c>
      <c r="C76" s="118">
        <v>788.93442622999999</v>
      </c>
      <c r="D76" s="30" t="str">
        <f>IF($B76="N/A","N/A",IF(C76&gt;15,"No",IF(C76&lt;-15,"No","Yes")))</f>
        <v>N/A</v>
      </c>
      <c r="E76" s="78">
        <v>1193.72</v>
      </c>
      <c r="F76" s="30" t="str">
        <f>IF($B76="N/A","N/A",IF(E76&gt;15,"No",IF(E76&lt;-15,"No","Yes")))</f>
        <v>N/A</v>
      </c>
      <c r="G76" s="78">
        <v>539.71014492999996</v>
      </c>
      <c r="H76" s="30" t="str">
        <f>IF($B76="N/A","N/A",IF(G76&gt;15,"No",IF(G76&lt;-15,"No","Yes")))</f>
        <v>N/A</v>
      </c>
      <c r="I76" s="32">
        <v>51.31</v>
      </c>
      <c r="J76" s="32">
        <v>-54.8</v>
      </c>
      <c r="K76" s="30" t="str">
        <f>IF(J76="Div by 0", "N/A", IF(J76="N/A","N/A", IF(J76&gt;30, "No", IF(J76&lt;-30, "No", "Yes"))))</f>
        <v>No</v>
      </c>
    </row>
    <row r="77" spans="1:11">
      <c r="A77" s="192" t="s">
        <v>768</v>
      </c>
      <c r="B77" s="175"/>
      <c r="C77" s="175"/>
      <c r="D77" s="175"/>
      <c r="E77" s="175"/>
      <c r="F77" s="175"/>
      <c r="G77" s="175"/>
      <c r="H77" s="175"/>
      <c r="I77" s="175"/>
      <c r="J77" s="175"/>
      <c r="K77" s="176"/>
    </row>
    <row r="78" spans="1:11">
      <c r="A78" s="111" t="s">
        <v>214</v>
      </c>
      <c r="B78" s="25" t="s">
        <v>68</v>
      </c>
      <c r="C78" s="116">
        <v>15.692832167000001</v>
      </c>
      <c r="D78" s="30" t="str">
        <f>IF($B78="N/A","N/A",IF(C78&gt;35,"No",IF(C78&lt;10,"No","Yes")))</f>
        <v>Yes</v>
      </c>
      <c r="E78" s="32">
        <v>15.17022865</v>
      </c>
      <c r="F78" s="30" t="str">
        <f>IF($B78="N/A","N/A",IF(E78&gt;35,"No",IF(E78&lt;10,"No","Yes")))</f>
        <v>Yes</v>
      </c>
      <c r="G78" s="32">
        <v>14.699360642</v>
      </c>
      <c r="H78" s="30" t="str">
        <f>IF($B78="N/A","N/A",IF(G78&gt;35,"No",IF(G78&lt;10,"No","Yes")))</f>
        <v>Yes</v>
      </c>
      <c r="I78" s="32">
        <v>-3.33</v>
      </c>
      <c r="J78" s="32">
        <v>-3.1</v>
      </c>
      <c r="K78" s="30" t="str">
        <f t="shared" ref="K78:K103" si="36">IF(J78="Div by 0", "N/A", IF(J78="N/A","N/A", IF(J78&gt;30, "No", IF(J78&lt;-30, "No", "Yes"))))</f>
        <v>Yes</v>
      </c>
    </row>
    <row r="79" spans="1:11">
      <c r="A79" s="111" t="s">
        <v>215</v>
      </c>
      <c r="B79" s="25" t="s">
        <v>69</v>
      </c>
      <c r="C79" s="116">
        <v>5.6085049402999996</v>
      </c>
      <c r="D79" s="30" t="str">
        <f>IF($B79="N/A","N/A",IF(C79&gt;20,"No",IF(C79&lt;2,"No","Yes")))</f>
        <v>Yes</v>
      </c>
      <c r="E79" s="32">
        <v>5.1012344818999997</v>
      </c>
      <c r="F79" s="30" t="str">
        <f>IF($B79="N/A","N/A",IF(E79&gt;20,"No",IF(E79&lt;2,"No","Yes")))</f>
        <v>Yes</v>
      </c>
      <c r="G79" s="32">
        <v>4.9128156739</v>
      </c>
      <c r="H79" s="30" t="str">
        <f>IF($B79="N/A","N/A",IF(G79&gt;20,"No",IF(G79&lt;2,"No","Yes")))</f>
        <v>Yes</v>
      </c>
      <c r="I79" s="32">
        <v>-9.0399999999999991</v>
      </c>
      <c r="J79" s="32">
        <v>-3.69</v>
      </c>
      <c r="K79" s="30" t="str">
        <f t="shared" si="36"/>
        <v>Yes</v>
      </c>
    </row>
    <row r="80" spans="1:11">
      <c r="A80" s="111" t="s">
        <v>216</v>
      </c>
      <c r="B80" s="25" t="s">
        <v>88</v>
      </c>
      <c r="C80" s="116">
        <v>0.98335305770000003</v>
      </c>
      <c r="D80" s="30" t="str">
        <f>IF($B80="N/A","N/A",IF(C80&gt;8,"No",IF(C80&lt;0.5,"No","Yes")))</f>
        <v>Yes</v>
      </c>
      <c r="E80" s="32">
        <v>0.98588667029999999</v>
      </c>
      <c r="F80" s="30" t="str">
        <f>IF($B80="N/A","N/A",IF(E80&gt;8,"No",IF(E80&lt;0.5,"No","Yes")))</f>
        <v>Yes</v>
      </c>
      <c r="G80" s="32">
        <v>1.0181993429</v>
      </c>
      <c r="H80" s="30" t="str">
        <f>IF($B80="N/A","N/A",IF(G80&gt;8,"No",IF(G80&lt;0.5,"No","Yes")))</f>
        <v>Yes</v>
      </c>
      <c r="I80" s="32">
        <v>0.25769999999999998</v>
      </c>
      <c r="J80" s="32">
        <v>3.278</v>
      </c>
      <c r="K80" s="30" t="str">
        <f t="shared" si="36"/>
        <v>Yes</v>
      </c>
    </row>
    <row r="81" spans="1:11">
      <c r="A81" s="111" t="s">
        <v>217</v>
      </c>
      <c r="B81" s="25" t="s">
        <v>70</v>
      </c>
      <c r="C81" s="116">
        <v>7.9497682212000003</v>
      </c>
      <c r="D81" s="30" t="str">
        <f>IF($B81="N/A","N/A",IF(C81&gt;25,"No",IF(C81&lt;3,"No","Yes")))</f>
        <v>Yes</v>
      </c>
      <c r="E81" s="32">
        <v>7.9366205079999999</v>
      </c>
      <c r="F81" s="30" t="str">
        <f>IF($B81="N/A","N/A",IF(E81&gt;25,"No",IF(E81&lt;3,"No","Yes")))</f>
        <v>Yes</v>
      </c>
      <c r="G81" s="32">
        <v>8.1242831837999994</v>
      </c>
      <c r="H81" s="30" t="str">
        <f>IF($B81="N/A","N/A",IF(G81&gt;25,"No",IF(G81&lt;3,"No","Yes")))</f>
        <v>Yes</v>
      </c>
      <c r="I81" s="32">
        <v>-0.16500000000000001</v>
      </c>
      <c r="J81" s="32">
        <v>2.3650000000000002</v>
      </c>
      <c r="K81" s="30" t="str">
        <f t="shared" si="36"/>
        <v>Yes</v>
      </c>
    </row>
    <row r="82" spans="1:11">
      <c r="A82" s="111" t="s">
        <v>218</v>
      </c>
      <c r="B82" s="25" t="s">
        <v>71</v>
      </c>
      <c r="C82" s="116">
        <v>2.8079102424000002</v>
      </c>
      <c r="D82" s="30" t="str">
        <f>IF($B82="N/A","N/A",IF(C82&gt;25,"No",IF(C82&lt;2,"No","Yes")))</f>
        <v>Yes</v>
      </c>
      <c r="E82" s="32">
        <v>3.3111590895999998</v>
      </c>
      <c r="F82" s="30" t="str">
        <f>IF($B82="N/A","N/A",IF(E82&gt;25,"No",IF(E82&lt;2,"No","Yes")))</f>
        <v>Yes</v>
      </c>
      <c r="G82" s="32">
        <v>4.7420156544000003</v>
      </c>
      <c r="H82" s="30" t="str">
        <f>IF($B82="N/A","N/A",IF(G82&gt;25,"No",IF(G82&lt;2,"No","Yes")))</f>
        <v>Yes</v>
      </c>
      <c r="I82" s="32">
        <v>17.920000000000002</v>
      </c>
      <c r="J82" s="32">
        <v>43.21</v>
      </c>
      <c r="K82" s="30" t="str">
        <f t="shared" si="36"/>
        <v>No</v>
      </c>
    </row>
    <row r="83" spans="1:11">
      <c r="A83" s="111" t="s">
        <v>219</v>
      </c>
      <c r="B83" s="25" t="s">
        <v>72</v>
      </c>
      <c r="C83" s="116">
        <v>0.47739869260000001</v>
      </c>
      <c r="D83" s="30" t="str">
        <f>IF($B83="N/A","N/A",IF(C83&gt;25,"No",IF(C83&lt;=0,"No","Yes")))</f>
        <v>Yes</v>
      </c>
      <c r="E83" s="32">
        <v>0.49176543550000001</v>
      </c>
      <c r="F83" s="30" t="str">
        <f>IF($B83="N/A","N/A",IF(E83&gt;25,"No",IF(E83&lt;=0,"No","Yes")))</f>
        <v>Yes</v>
      </c>
      <c r="G83" s="32">
        <v>0.49448285749999998</v>
      </c>
      <c r="H83" s="30" t="str">
        <f>IF($B83="N/A","N/A",IF(G83&gt;25,"No",IF(G83&lt;=0,"No","Yes")))</f>
        <v>Yes</v>
      </c>
      <c r="I83" s="32">
        <v>3.0089999999999999</v>
      </c>
      <c r="J83" s="32">
        <v>0.55259999999999998</v>
      </c>
      <c r="K83" s="30" t="str">
        <f t="shared" si="36"/>
        <v>Yes</v>
      </c>
    </row>
    <row r="84" spans="1:11">
      <c r="A84" s="111" t="s">
        <v>220</v>
      </c>
      <c r="B84" s="25" t="s">
        <v>74</v>
      </c>
      <c r="C84" s="116">
        <v>23.148650194999998</v>
      </c>
      <c r="D84" s="30" t="str">
        <f>IF($B84="N/A","N/A",IF(C84&gt;20,"No",IF(C84&lt;4,"No","Yes")))</f>
        <v>No</v>
      </c>
      <c r="E84" s="32">
        <v>22.907737977</v>
      </c>
      <c r="F84" s="30" t="str">
        <f>IF($B84="N/A","N/A",IF(E84&gt;20,"No",IF(E84&lt;4,"No","Yes")))</f>
        <v>No</v>
      </c>
      <c r="G84" s="32">
        <v>22.852586997</v>
      </c>
      <c r="H84" s="30" t="str">
        <f>IF($B84="N/A","N/A",IF(G84&gt;20,"No",IF(G84&lt;4,"No","Yes")))</f>
        <v>No</v>
      </c>
      <c r="I84" s="32">
        <v>-1.04</v>
      </c>
      <c r="J84" s="32">
        <v>-0.24099999999999999</v>
      </c>
      <c r="K84" s="30" t="str">
        <f t="shared" si="36"/>
        <v>Yes</v>
      </c>
    </row>
    <row r="85" spans="1:11">
      <c r="A85" s="111" t="s">
        <v>221</v>
      </c>
      <c r="B85" s="25" t="s">
        <v>75</v>
      </c>
      <c r="C85" s="116">
        <v>1.7850314066999999</v>
      </c>
      <c r="D85" s="30" t="str">
        <f>IF($B85="N/A","N/A",IF(C85&gt;=3,"No",IF(C85&lt;0,"No","Yes")))</f>
        <v>Yes</v>
      </c>
      <c r="E85" s="32">
        <v>1.730227016</v>
      </c>
      <c r="F85" s="30" t="str">
        <f>IF($B85="N/A","N/A",IF(E85&gt;=3,"No",IF(E85&lt;0,"No","Yes")))</f>
        <v>Yes</v>
      </c>
      <c r="G85" s="32">
        <v>1.0587437E-2</v>
      </c>
      <c r="H85" s="30" t="str">
        <f>IF($B85="N/A","N/A",IF(G85&gt;=3,"No",IF(G85&lt;0,"No","Yes")))</f>
        <v>Yes</v>
      </c>
      <c r="I85" s="32">
        <v>-3.07</v>
      </c>
      <c r="J85" s="32">
        <v>-99.4</v>
      </c>
      <c r="K85" s="30" t="str">
        <f t="shared" si="36"/>
        <v>No</v>
      </c>
    </row>
    <row r="86" spans="1:11">
      <c r="A86" s="111" t="s">
        <v>222</v>
      </c>
      <c r="B86" s="25" t="s">
        <v>76</v>
      </c>
      <c r="C86" s="116">
        <v>13.197049684</v>
      </c>
      <c r="D86" s="30" t="str">
        <f>IF($B86="N/A","N/A",IF(C86&gt;=25,"No",IF(C86&lt;0,"No","Yes")))</f>
        <v>Yes</v>
      </c>
      <c r="E86" s="32">
        <v>13.100329806</v>
      </c>
      <c r="F86" s="30" t="str">
        <f>IF($B86="N/A","N/A",IF(E86&gt;=25,"No",IF(E86&lt;0,"No","Yes")))</f>
        <v>Yes</v>
      </c>
      <c r="G86" s="32">
        <v>15.293418943000001</v>
      </c>
      <c r="H86" s="30" t="str">
        <f>IF($B86="N/A","N/A",IF(G86&gt;=25,"No",IF(G86&lt;0,"No","Yes")))</f>
        <v>Yes</v>
      </c>
      <c r="I86" s="32">
        <v>-0.73299999999999998</v>
      </c>
      <c r="J86" s="32">
        <v>16.739999999999998</v>
      </c>
      <c r="K86" s="30" t="str">
        <f t="shared" si="36"/>
        <v>Yes</v>
      </c>
    </row>
    <row r="87" spans="1:11">
      <c r="A87" s="111" t="s">
        <v>223</v>
      </c>
      <c r="B87" s="25" t="s">
        <v>123</v>
      </c>
      <c r="C87" s="116">
        <v>4.6610616364000004</v>
      </c>
      <c r="D87" s="30" t="str">
        <f>IF($B87="N/A","N/A",IF(C87&gt;3,"Yes","No"))</f>
        <v>Yes</v>
      </c>
      <c r="E87" s="32">
        <v>4.9779455964999997</v>
      </c>
      <c r="F87" s="30" t="str">
        <f>IF($B87="N/A","N/A",IF(E87&gt;3,"Yes","No"))</f>
        <v>Yes</v>
      </c>
      <c r="G87" s="32">
        <v>5.1048930817000002</v>
      </c>
      <c r="H87" s="30" t="str">
        <f>IF($B87="N/A","N/A",IF(G87&gt;3,"Yes","No"))</f>
        <v>Yes</v>
      </c>
      <c r="I87" s="32">
        <v>6.7990000000000004</v>
      </c>
      <c r="J87" s="32">
        <v>2.5499999999999998</v>
      </c>
      <c r="K87" s="30" t="str">
        <f t="shared" si="36"/>
        <v>Yes</v>
      </c>
    </row>
    <row r="88" spans="1:11">
      <c r="A88" s="111" t="s">
        <v>224</v>
      </c>
      <c r="B88" s="25" t="s">
        <v>122</v>
      </c>
      <c r="C88" s="116">
        <v>0.49140677220000001</v>
      </c>
      <c r="D88" s="30" t="str">
        <f>IF($B88="N/A","N/A",IF(C88&gt;1,"Yes","No"))</f>
        <v>No</v>
      </c>
      <c r="E88" s="32">
        <v>0.51950604980000004</v>
      </c>
      <c r="F88" s="30" t="str">
        <f>IF($B88="N/A","N/A",IF(E88&gt;1,"Yes","No"))</f>
        <v>No</v>
      </c>
      <c r="G88" s="32">
        <v>0.53653075829999997</v>
      </c>
      <c r="H88" s="30" t="str">
        <f>IF($B88="N/A","N/A",IF(G88&gt;1,"Yes","No"))</f>
        <v>No</v>
      </c>
      <c r="I88" s="32">
        <v>5.718</v>
      </c>
      <c r="J88" s="32">
        <v>3.2770000000000001</v>
      </c>
      <c r="K88" s="30" t="str">
        <f t="shared" si="36"/>
        <v>Yes</v>
      </c>
    </row>
    <row r="89" spans="1:11">
      <c r="A89" s="111" t="s">
        <v>225</v>
      </c>
      <c r="B89" s="25" t="s">
        <v>49</v>
      </c>
      <c r="C89" s="116">
        <v>2.6782986000000002E-3</v>
      </c>
      <c r="D89" s="30" t="str">
        <f>IF($B89="N/A","N/A",IF(C89&gt;15,"No",IF(C89&lt;-15,"No","Yes")))</f>
        <v>N/A</v>
      </c>
      <c r="E89" s="32">
        <v>2.4788176000000001E-3</v>
      </c>
      <c r="F89" s="30" t="str">
        <f>IF($B89="N/A","N/A",IF(E89&gt;15,"No",IF(E89&lt;-15,"No","Yes")))</f>
        <v>N/A</v>
      </c>
      <c r="G89" s="32">
        <v>1.9705503999999999E-3</v>
      </c>
      <c r="H89" s="30" t="str">
        <f>IF($B89="N/A","N/A",IF(G89&gt;15,"No",IF(G89&lt;-15,"No","Yes")))</f>
        <v>N/A</v>
      </c>
      <c r="I89" s="32">
        <v>-7.45</v>
      </c>
      <c r="J89" s="32">
        <v>-20.5</v>
      </c>
      <c r="K89" s="30" t="str">
        <f t="shared" si="36"/>
        <v>Yes</v>
      </c>
    </row>
    <row r="90" spans="1:11">
      <c r="A90" s="111" t="s">
        <v>226</v>
      </c>
      <c r="B90" s="25" t="s">
        <v>49</v>
      </c>
      <c r="C90" s="116">
        <v>5.5878169999999997E-4</v>
      </c>
      <c r="D90" s="30" t="str">
        <f>IF($B90="N/A","N/A",IF(C90&gt;15,"No",IF(C90&lt;-15,"No","Yes")))</f>
        <v>N/A</v>
      </c>
      <c r="E90" s="32">
        <v>4.4286569999999999E-4</v>
      </c>
      <c r="F90" s="30" t="str">
        <f>IF($B90="N/A","N/A",IF(E90&gt;15,"No",IF(E90&lt;-15,"No","Yes")))</f>
        <v>N/A</v>
      </c>
      <c r="G90" s="32">
        <v>4.1005669999999997E-4</v>
      </c>
      <c r="H90" s="30" t="str">
        <f>IF($B90="N/A","N/A",IF(G90&gt;15,"No",IF(G90&lt;-15,"No","Yes")))</f>
        <v>N/A</v>
      </c>
      <c r="I90" s="32">
        <v>-20.7</v>
      </c>
      <c r="J90" s="32">
        <v>-7.41</v>
      </c>
      <c r="K90" s="30" t="str">
        <f t="shared" si="36"/>
        <v>Yes</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12.807315493000001</v>
      </c>
      <c r="D92" s="30" t="str">
        <f>IF($B92="N/A","N/A",IF(C92&gt;0,"Yes","No"))</f>
        <v>Yes</v>
      </c>
      <c r="E92" s="32">
        <v>12.715910091</v>
      </c>
      <c r="F92" s="30" t="str">
        <f>IF($B92="N/A","N/A",IF(E92&gt;0,"Yes","No"))</f>
        <v>Yes</v>
      </c>
      <c r="G92" s="32">
        <v>10.618282402</v>
      </c>
      <c r="H92" s="30" t="str">
        <f>IF($B92="N/A","N/A",IF(G92&gt;0,"Yes","No"))</f>
        <v>Yes</v>
      </c>
      <c r="I92" s="32">
        <v>-0.71399999999999997</v>
      </c>
      <c r="J92" s="32">
        <v>-16.5</v>
      </c>
      <c r="K92" s="30" t="str">
        <f t="shared" si="36"/>
        <v>Yes</v>
      </c>
    </row>
    <row r="93" spans="1:11">
      <c r="A93" s="111" t="s">
        <v>229</v>
      </c>
      <c r="B93" s="25" t="s">
        <v>73</v>
      </c>
      <c r="C93" s="116">
        <v>0</v>
      </c>
      <c r="D93" s="30" t="str">
        <f>IF($B93="N/A","N/A",IF(C93&gt;0,"Yes","No"))</f>
        <v>No</v>
      </c>
      <c r="E93" s="32">
        <v>0</v>
      </c>
      <c r="F93" s="30" t="str">
        <f>IF($B93="N/A","N/A",IF(E93&gt;0,"Yes","No"))</f>
        <v>No</v>
      </c>
      <c r="G93" s="32">
        <v>0</v>
      </c>
      <c r="H93" s="30" t="str">
        <f>IF($B93="N/A","N/A",IF(G93&gt;0,"Yes","No"))</f>
        <v>No</v>
      </c>
      <c r="I93" s="32" t="s">
        <v>1207</v>
      </c>
      <c r="J93" s="32" t="s">
        <v>1207</v>
      </c>
      <c r="K93" s="30" t="str">
        <f t="shared" si="36"/>
        <v>N/A</v>
      </c>
    </row>
    <row r="94" spans="1:11">
      <c r="A94" s="111" t="s">
        <v>230</v>
      </c>
      <c r="B94" s="25" t="s">
        <v>122</v>
      </c>
      <c r="C94" s="116">
        <v>0</v>
      </c>
      <c r="D94" s="30" t="str">
        <f>IF($B94="N/A","N/A",IF(C94&gt;1,"Yes","No"))</f>
        <v>No</v>
      </c>
      <c r="E94" s="32">
        <v>0</v>
      </c>
      <c r="F94" s="30" t="str">
        <f>IF($B94="N/A","N/A",IF(E94&gt;1,"Yes","No"))</f>
        <v>No</v>
      </c>
      <c r="G94" s="32">
        <v>0</v>
      </c>
      <c r="H94" s="30" t="str">
        <f>IF($B94="N/A","N/A",IF(G94&gt;1,"Yes","No"))</f>
        <v>No</v>
      </c>
      <c r="I94" s="32" t="s">
        <v>1207</v>
      </c>
      <c r="J94" s="32" t="s">
        <v>1207</v>
      </c>
      <c r="K94" s="30" t="str">
        <f t="shared" si="36"/>
        <v>N/A</v>
      </c>
    </row>
    <row r="95" spans="1:11">
      <c r="A95" s="111" t="s">
        <v>231</v>
      </c>
      <c r="B95" s="25" t="s">
        <v>73</v>
      </c>
      <c r="C95" s="116">
        <v>0.20626752700000001</v>
      </c>
      <c r="D95" s="30" t="str">
        <f>IF($B95="N/A","N/A",IF(C95&gt;0,"Yes","No"))</f>
        <v>Yes</v>
      </c>
      <c r="E95" s="32">
        <v>0.19964015930000001</v>
      </c>
      <c r="F95" s="30" t="str">
        <f>IF($B95="N/A","N/A",IF(E95&gt;0,"Yes","No"))</f>
        <v>Yes</v>
      </c>
      <c r="G95" s="32">
        <v>0.20120117009999999</v>
      </c>
      <c r="H95" s="30" t="str">
        <f>IF($B95="N/A","N/A",IF(G95&gt;0,"Yes","No"))</f>
        <v>Yes</v>
      </c>
      <c r="I95" s="32">
        <v>-3.21</v>
      </c>
      <c r="J95" s="32">
        <v>0.78190000000000004</v>
      </c>
      <c r="K95" s="30" t="str">
        <f t="shared" si="36"/>
        <v>Yes</v>
      </c>
    </row>
    <row r="96" spans="1:11">
      <c r="A96" s="111" t="s">
        <v>232</v>
      </c>
      <c r="B96" s="25" t="s">
        <v>49</v>
      </c>
      <c r="C96" s="116">
        <v>9.0747435400000007E-2</v>
      </c>
      <c r="D96" s="30" t="str">
        <f>IF($B96="N/A","N/A",IF(C96&gt;15,"No",IF(C96&lt;-15,"No","Yes")))</f>
        <v>N/A</v>
      </c>
      <c r="E96" s="32">
        <v>7.7009421499999994E-2</v>
      </c>
      <c r="F96" s="30" t="str">
        <f>IF($B96="N/A","N/A",IF(E96&gt;15,"No",IF(E96&lt;-15,"No","Yes")))</f>
        <v>N/A</v>
      </c>
      <c r="G96" s="32">
        <v>7.9021349500000004E-2</v>
      </c>
      <c r="H96" s="30" t="str">
        <f>IF($B96="N/A","N/A",IF(G96&gt;15,"No",IF(G96&lt;-15,"No","Yes")))</f>
        <v>N/A</v>
      </c>
      <c r="I96" s="32">
        <v>-15.1</v>
      </c>
      <c r="J96" s="32">
        <v>2.613</v>
      </c>
      <c r="K96" s="30" t="str">
        <f t="shared" si="36"/>
        <v>Yes</v>
      </c>
    </row>
    <row r="97" spans="1:11">
      <c r="A97" s="111" t="s">
        <v>233</v>
      </c>
      <c r="B97" s="25" t="s">
        <v>49</v>
      </c>
      <c r="C97" s="116">
        <v>0.52112496760000004</v>
      </c>
      <c r="D97" s="30" t="str">
        <f>IF($B97="N/A","N/A",IF(C97&gt;15,"No",IF(C97&lt;-15,"No","Yes")))</f>
        <v>N/A</v>
      </c>
      <c r="E97" s="32">
        <v>0.55216739390000003</v>
      </c>
      <c r="F97" s="30" t="str">
        <f>IF($B97="N/A","N/A",IF(E97&gt;15,"No",IF(E97&lt;-15,"No","Yes")))</f>
        <v>N/A</v>
      </c>
      <c r="G97" s="32">
        <v>0.61054030329999998</v>
      </c>
      <c r="H97" s="30" t="str">
        <f>IF($B97="N/A","N/A",IF(G97&gt;15,"No",IF(G97&lt;-15,"No","Yes")))</f>
        <v>N/A</v>
      </c>
      <c r="I97" s="32">
        <v>5.9569999999999999</v>
      </c>
      <c r="J97" s="32">
        <v>10.57</v>
      </c>
      <c r="K97" s="30" t="str">
        <f t="shared" si="36"/>
        <v>Yes</v>
      </c>
    </row>
    <row r="98" spans="1:11">
      <c r="A98" s="111" t="s">
        <v>234</v>
      </c>
      <c r="B98" s="25" t="s">
        <v>49</v>
      </c>
      <c r="C98" s="116">
        <v>0.93570888780000006</v>
      </c>
      <c r="D98" s="30" t="str">
        <f>IF($B98="N/A","N/A",IF(C98&gt;15,"No",IF(C98&lt;-15,"No","Yes")))</f>
        <v>N/A</v>
      </c>
      <c r="E98" s="32">
        <v>1.1068074545</v>
      </c>
      <c r="F98" s="30" t="str">
        <f>IF($B98="N/A","N/A",IF(E98&gt;15,"No",IF(E98&lt;-15,"No","Yes")))</f>
        <v>N/A</v>
      </c>
      <c r="G98" s="32">
        <v>1.1752225953</v>
      </c>
      <c r="H98" s="30" t="str">
        <f>IF($B98="N/A","N/A",IF(G98&gt;15,"No",IF(G98&lt;-15,"No","Yes")))</f>
        <v>N/A</v>
      </c>
      <c r="I98" s="32">
        <v>18.29</v>
      </c>
      <c r="J98" s="32">
        <v>6.181</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1.1657214264</v>
      </c>
      <c r="D100" s="30" t="str">
        <f>IF($B100="N/A","N/A",IF(C100&gt;15,"No",IF(C100&lt;-15,"No","Yes")))</f>
        <v>N/A</v>
      </c>
      <c r="E100" s="32">
        <v>1.4395595060999999</v>
      </c>
      <c r="F100" s="30" t="str">
        <f>IF($B100="N/A","N/A",IF(E100&gt;15,"No",IF(E100&lt;-15,"No","Yes")))</f>
        <v>N/A</v>
      </c>
      <c r="G100" s="32">
        <v>1.9021164963999999</v>
      </c>
      <c r="H100" s="30" t="str">
        <f>IF($B100="N/A","N/A",IF(G100&gt;15,"No",IF(G100&lt;-15,"No","Yes")))</f>
        <v>N/A</v>
      </c>
      <c r="I100" s="32">
        <v>23.49</v>
      </c>
      <c r="J100" s="32">
        <v>32.130000000000003</v>
      </c>
      <c r="K100" s="30" t="str">
        <f t="shared" si="36"/>
        <v>No</v>
      </c>
    </row>
    <row r="101" spans="1:11">
      <c r="A101" s="111" t="s">
        <v>237</v>
      </c>
      <c r="B101" s="25" t="s">
        <v>122</v>
      </c>
      <c r="C101" s="116">
        <v>7.1135417474000002</v>
      </c>
      <c r="D101" s="30" t="str">
        <f>IF($B101="N/A","N/A",IF(C101&gt;1,"Yes","No"))</f>
        <v>Yes</v>
      </c>
      <c r="E101" s="32">
        <v>7.2834059273999996</v>
      </c>
      <c r="F101" s="30" t="str">
        <f>IF($B101="N/A","N/A",IF(E101&gt;1,"Yes","No"))</f>
        <v>Yes</v>
      </c>
      <c r="G101" s="32">
        <v>7.1891545005999999</v>
      </c>
      <c r="H101" s="30" t="str">
        <f>IF($B101="N/A","N/A",IF(G101&gt;1,"Yes","No"))</f>
        <v>Yes</v>
      </c>
      <c r="I101" s="32">
        <v>2.3879999999999999</v>
      </c>
      <c r="J101" s="32">
        <v>-1.29</v>
      </c>
      <c r="K101" s="30" t="str">
        <f t="shared" si="36"/>
        <v>Yes</v>
      </c>
    </row>
    <row r="102" spans="1:11">
      <c r="A102" s="111" t="s">
        <v>238</v>
      </c>
      <c r="B102" s="25" t="s">
        <v>73</v>
      </c>
      <c r="C102" s="116">
        <v>0.35336841969999999</v>
      </c>
      <c r="D102" s="30" t="str">
        <f>IF($B102="N/A","N/A",IF(C102&gt;0,"Yes","No"))</f>
        <v>Yes</v>
      </c>
      <c r="E102" s="32">
        <v>0.38993708290000001</v>
      </c>
      <c r="F102" s="30" t="str">
        <f>IF($B102="N/A","N/A",IF(E102&gt;0,"Yes","No"))</f>
        <v>Yes</v>
      </c>
      <c r="G102" s="32">
        <v>0.43290600489999997</v>
      </c>
      <c r="H102" s="30" t="str">
        <f>IF($B102="N/A","N/A",IF(G102&gt;0,"Yes","No"))</f>
        <v>Yes</v>
      </c>
      <c r="I102" s="32">
        <v>10.35</v>
      </c>
      <c r="J102" s="32">
        <v>11.02</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98.009255030999995</v>
      </c>
      <c r="D105" s="30" t="str">
        <f>IF($B105="N/A","N/A",IF(C105&gt;15,"No",IF(C105&lt;-15,"No","Yes")))</f>
        <v>N/A</v>
      </c>
      <c r="E105" s="78">
        <v>97.527987296999996</v>
      </c>
      <c r="F105" s="30" t="str">
        <f>IF($B105="N/A","N/A",IF(E105&gt;15,"No",IF(E105&lt;-15,"No","Yes")))</f>
        <v>N/A</v>
      </c>
      <c r="G105" s="78">
        <v>96.704805683000004</v>
      </c>
      <c r="H105" s="30" t="str">
        <f>IF($B105="N/A","N/A",IF(G105&gt;15,"No",IF(G105&lt;-15,"No","Yes")))</f>
        <v>N/A</v>
      </c>
      <c r="I105" s="32">
        <v>-0.49099999999999999</v>
      </c>
      <c r="J105" s="32">
        <v>-0.84399999999999997</v>
      </c>
      <c r="K105" s="30" t="str">
        <f t="shared" ref="K105:K124" si="37">IF(J105="Div by 0", "N/A", IF(J105="N/A","N/A", IF(J105&gt;30, "No", IF(J105&lt;-30, "No", "Yes"))))</f>
        <v>Yes</v>
      </c>
    </row>
    <row r="106" spans="1:11">
      <c r="A106" s="113" t="s">
        <v>214</v>
      </c>
      <c r="B106" s="25" t="s">
        <v>78</v>
      </c>
      <c r="C106" s="118">
        <v>86.810990340999993</v>
      </c>
      <c r="D106" s="30" t="str">
        <f>IF($B106="N/A","N/A",IF(C106&gt;90,"No",IF(C106&lt;20,"No","Yes")))</f>
        <v>Yes</v>
      </c>
      <c r="E106" s="78">
        <v>87.830230893000007</v>
      </c>
      <c r="F106" s="30" t="str">
        <f>IF($B106="N/A","N/A",IF(E106&gt;90,"No",IF(E106&lt;20,"No","Yes")))</f>
        <v>Yes</v>
      </c>
      <c r="G106" s="78">
        <v>87.424204782999993</v>
      </c>
      <c r="H106" s="30" t="str">
        <f>IF($B106="N/A","N/A",IF(G106&gt;90,"No",IF(G106&lt;20,"No","Yes")))</f>
        <v>Yes</v>
      </c>
      <c r="I106" s="32">
        <v>1.1739999999999999</v>
      </c>
      <c r="J106" s="32">
        <v>-0.46200000000000002</v>
      </c>
      <c r="K106" s="30" t="str">
        <f t="shared" si="37"/>
        <v>Yes</v>
      </c>
    </row>
    <row r="107" spans="1:11">
      <c r="A107" s="113" t="s">
        <v>215</v>
      </c>
      <c r="B107" s="25" t="s">
        <v>79</v>
      </c>
      <c r="C107" s="118">
        <v>49.905373324999999</v>
      </c>
      <c r="D107" s="30" t="str">
        <f>IF($B107="N/A","N/A",IF(C107&gt;60,"No",IF(C107&lt;10,"No","Yes")))</f>
        <v>Yes</v>
      </c>
      <c r="E107" s="78">
        <v>51.006570236999998</v>
      </c>
      <c r="F107" s="30" t="str">
        <f>IF($B107="N/A","N/A",IF(E107&gt;60,"No",IF(E107&lt;10,"No","Yes")))</f>
        <v>Yes</v>
      </c>
      <c r="G107" s="78">
        <v>50.211958002000003</v>
      </c>
      <c r="H107" s="30" t="str">
        <f>IF($B107="N/A","N/A",IF(G107&gt;60,"No",IF(G107&lt;10,"No","Yes")))</f>
        <v>Yes</v>
      </c>
      <c r="I107" s="32">
        <v>2.2069999999999999</v>
      </c>
      <c r="J107" s="32">
        <v>-1.56</v>
      </c>
      <c r="K107" s="30" t="str">
        <f t="shared" si="37"/>
        <v>Yes</v>
      </c>
    </row>
    <row r="108" spans="1:11">
      <c r="A108" s="113" t="s">
        <v>216</v>
      </c>
      <c r="B108" s="25" t="s">
        <v>80</v>
      </c>
      <c r="C108" s="118">
        <v>83.771201274999996</v>
      </c>
      <c r="D108" s="30" t="str">
        <f>IF($B108="N/A","N/A",IF(C108&gt;100,"No",IF(C108&lt;10,"No","Yes")))</f>
        <v>Yes</v>
      </c>
      <c r="E108" s="78">
        <v>82.359657605999999</v>
      </c>
      <c r="F108" s="30" t="str">
        <f>IF($B108="N/A","N/A",IF(E108&gt;100,"No",IF(E108&lt;10,"No","Yes")))</f>
        <v>Yes</v>
      </c>
      <c r="G108" s="78">
        <v>79.010129711999994</v>
      </c>
      <c r="H108" s="30" t="str">
        <f>IF($B108="N/A","N/A",IF(G108&gt;100,"No",IF(G108&lt;10,"No","Yes")))</f>
        <v>Yes</v>
      </c>
      <c r="I108" s="32">
        <v>-1.68</v>
      </c>
      <c r="J108" s="32">
        <v>-4.07</v>
      </c>
      <c r="K108" s="30" t="str">
        <f t="shared" si="37"/>
        <v>Yes</v>
      </c>
    </row>
    <row r="109" spans="1:11">
      <c r="A109" s="113" t="s">
        <v>217</v>
      </c>
      <c r="B109" s="25" t="s">
        <v>81</v>
      </c>
      <c r="C109" s="118">
        <v>69.706693457</v>
      </c>
      <c r="D109" s="30" t="str">
        <f>IF($B109="N/A","N/A",IF(C109&gt;100,"No",IF(C109&lt;20,"No","Yes")))</f>
        <v>Yes</v>
      </c>
      <c r="E109" s="78">
        <v>72.078093272999993</v>
      </c>
      <c r="F109" s="30" t="str">
        <f>IF($B109="N/A","N/A",IF(E109&gt;100,"No",IF(E109&lt;20,"No","Yes")))</f>
        <v>Yes</v>
      </c>
      <c r="G109" s="78">
        <v>71.364928012999997</v>
      </c>
      <c r="H109" s="30" t="str">
        <f>IF($B109="N/A","N/A",IF(G109&gt;100,"No",IF(G109&lt;20,"No","Yes")))</f>
        <v>Yes</v>
      </c>
      <c r="I109" s="32">
        <v>3.4020000000000001</v>
      </c>
      <c r="J109" s="32">
        <v>-0.98899999999999999</v>
      </c>
      <c r="K109" s="30" t="str">
        <f t="shared" si="37"/>
        <v>Yes</v>
      </c>
    </row>
    <row r="110" spans="1:11">
      <c r="A110" s="113" t="s">
        <v>218</v>
      </c>
      <c r="B110" s="25" t="s">
        <v>81</v>
      </c>
      <c r="C110" s="118">
        <v>94.185093097000006</v>
      </c>
      <c r="D110" s="30" t="str">
        <f>IF($B110="N/A","N/A",IF(C110&gt;100,"No",IF(C110&lt;20,"No","Yes")))</f>
        <v>Yes</v>
      </c>
      <c r="E110" s="78">
        <v>88.552890473999994</v>
      </c>
      <c r="F110" s="30" t="str">
        <f>IF($B110="N/A","N/A",IF(E110&gt;100,"No",IF(E110&lt;20,"No","Yes")))</f>
        <v>Yes</v>
      </c>
      <c r="G110" s="78">
        <v>64.027898379999996</v>
      </c>
      <c r="H110" s="30" t="str">
        <f>IF($B110="N/A","N/A",IF(G110&gt;100,"No",IF(G110&lt;20,"No","Yes")))</f>
        <v>Yes</v>
      </c>
      <c r="I110" s="32">
        <v>-5.98</v>
      </c>
      <c r="J110" s="32">
        <v>-27.7</v>
      </c>
      <c r="K110" s="30" t="str">
        <f t="shared" si="37"/>
        <v>Yes</v>
      </c>
    </row>
    <row r="111" spans="1:11">
      <c r="A111" s="113" t="s">
        <v>219</v>
      </c>
      <c r="B111" s="25" t="s">
        <v>49</v>
      </c>
      <c r="C111" s="118">
        <v>73.782938018999999</v>
      </c>
      <c r="D111" s="30" t="str">
        <f>IF($B111="N/A","N/A",IF(C111&gt;15,"No",IF(C111&lt;-15,"No","Yes")))</f>
        <v>N/A</v>
      </c>
      <c r="E111" s="78">
        <v>68.204340212999995</v>
      </c>
      <c r="F111" s="30" t="str">
        <f>IF($B111="N/A","N/A",IF(E111&gt;15,"No",IF(E111&lt;-15,"No","Yes")))</f>
        <v>N/A</v>
      </c>
      <c r="G111" s="78">
        <v>67.303533584999997</v>
      </c>
      <c r="H111" s="30" t="str">
        <f>IF($B111="N/A","N/A",IF(G111&gt;15,"No",IF(G111&lt;-15,"No","Yes")))</f>
        <v>N/A</v>
      </c>
      <c r="I111" s="32">
        <v>-7.56</v>
      </c>
      <c r="J111" s="32">
        <v>-1.32</v>
      </c>
      <c r="K111" s="30" t="str">
        <f t="shared" si="37"/>
        <v>Yes</v>
      </c>
    </row>
    <row r="112" spans="1:11">
      <c r="A112" s="113" t="s">
        <v>220</v>
      </c>
      <c r="B112" s="25" t="s">
        <v>82</v>
      </c>
      <c r="C112" s="118">
        <v>37.303862021</v>
      </c>
      <c r="D112" s="30" t="str">
        <f>IF($B112="N/A","N/A",IF(C112&gt;60,"No",IF(C112&lt;10,"No","Yes")))</f>
        <v>Yes</v>
      </c>
      <c r="E112" s="78">
        <v>38.254713457999998</v>
      </c>
      <c r="F112" s="30" t="str">
        <f>IF($B112="N/A","N/A",IF(E112&gt;60,"No",IF(E112&lt;10,"No","Yes")))</f>
        <v>Yes</v>
      </c>
      <c r="G112" s="78">
        <v>39.379745260999997</v>
      </c>
      <c r="H112" s="30" t="str">
        <f>IF($B112="N/A","N/A",IF(G112&gt;60,"No",IF(G112&lt;10,"No","Yes")))</f>
        <v>Yes</v>
      </c>
      <c r="I112" s="32">
        <v>2.5489999999999999</v>
      </c>
      <c r="J112" s="32">
        <v>2.9409999999999998</v>
      </c>
      <c r="K112" s="30" t="str">
        <f t="shared" si="37"/>
        <v>Yes</v>
      </c>
    </row>
    <row r="113" spans="1:11">
      <c r="A113" s="113" t="s">
        <v>221</v>
      </c>
      <c r="B113" s="25" t="s">
        <v>82</v>
      </c>
      <c r="C113" s="118">
        <v>18.127399054000001</v>
      </c>
      <c r="D113" s="30" t="str">
        <f>IF($B113="N/A","N/A",IF(C113&gt;60,"No",IF(C113&lt;10,"No","Yes")))</f>
        <v>Yes</v>
      </c>
      <c r="E113" s="78">
        <v>20.016271116999999</v>
      </c>
      <c r="F113" s="30" t="str">
        <f>IF($B113="N/A","N/A",IF(E113&gt;60,"No",IF(E113&lt;10,"No","Yes")))</f>
        <v>Yes</v>
      </c>
      <c r="G113" s="78">
        <v>120.05379236</v>
      </c>
      <c r="H113" s="30" t="str">
        <f>IF($B113="N/A","N/A",IF(G113&gt;60,"No",IF(G113&lt;10,"No","Yes")))</f>
        <v>No</v>
      </c>
      <c r="I113" s="32">
        <v>10.42</v>
      </c>
      <c r="J113" s="32">
        <v>499.8</v>
      </c>
      <c r="K113" s="30" t="str">
        <f t="shared" si="37"/>
        <v>No</v>
      </c>
    </row>
    <row r="114" spans="1:11">
      <c r="A114" s="113" t="s">
        <v>222</v>
      </c>
      <c r="B114" s="25" t="s">
        <v>49</v>
      </c>
      <c r="C114" s="118">
        <v>179.75647068999999</v>
      </c>
      <c r="D114" s="30" t="str">
        <f t="shared" ref="D114:D124" si="38">IF($B114="N/A","N/A",IF(C114&gt;15,"No",IF(C114&lt;-15,"No","Yes")))</f>
        <v>N/A</v>
      </c>
      <c r="E114" s="78">
        <v>179.10577190000001</v>
      </c>
      <c r="F114" s="30" t="str">
        <f>IF($B114="N/A","N/A",IF(E114&gt;15,"No",IF(E114&lt;-15,"No","Yes")))</f>
        <v>N/A</v>
      </c>
      <c r="G114" s="78">
        <v>135.97327042000001</v>
      </c>
      <c r="H114" s="30" t="str">
        <f>IF($B114="N/A","N/A",IF(G114&gt;15,"No",IF(G114&lt;-15,"No","Yes")))</f>
        <v>N/A</v>
      </c>
      <c r="I114" s="32">
        <v>-0.36199999999999999</v>
      </c>
      <c r="J114" s="32">
        <v>-24.1</v>
      </c>
      <c r="K114" s="30" t="str">
        <f t="shared" si="37"/>
        <v>Yes</v>
      </c>
    </row>
    <row r="115" spans="1:11">
      <c r="A115" s="113" t="s">
        <v>223</v>
      </c>
      <c r="B115" s="25" t="s">
        <v>49</v>
      </c>
      <c r="C115" s="118">
        <v>93.265413913000003</v>
      </c>
      <c r="D115" s="30" t="str">
        <f t="shared" si="38"/>
        <v>N/A</v>
      </c>
      <c r="E115" s="78">
        <v>95.234488485</v>
      </c>
      <c r="F115" s="30" t="str">
        <f t="shared" ref="F115:F123" si="39">IF($B115="N/A","N/A",IF(E115&gt;15,"No",IF(E115&lt;-15,"No","Yes")))</f>
        <v>N/A</v>
      </c>
      <c r="G115" s="78">
        <v>92.744823701000001</v>
      </c>
      <c r="H115" s="30" t="str">
        <f t="shared" ref="H115:H136" si="40">IF($B115="N/A","N/A",IF(G115&gt;15,"No",IF(G115&lt;-15,"No","Yes")))</f>
        <v>N/A</v>
      </c>
      <c r="I115" s="32">
        <v>2.1110000000000002</v>
      </c>
      <c r="J115" s="32">
        <v>-2.61</v>
      </c>
      <c r="K115" s="30" t="str">
        <f t="shared" si="37"/>
        <v>Yes</v>
      </c>
    </row>
    <row r="116" spans="1:11">
      <c r="A116" s="113" t="s">
        <v>224</v>
      </c>
      <c r="B116" s="25" t="s">
        <v>49</v>
      </c>
      <c r="C116" s="118">
        <v>249.91463861</v>
      </c>
      <c r="D116" s="30" t="str">
        <f t="shared" si="38"/>
        <v>N/A</v>
      </c>
      <c r="E116" s="78">
        <v>248.71957139</v>
      </c>
      <c r="F116" s="30" t="str">
        <f t="shared" si="39"/>
        <v>N/A</v>
      </c>
      <c r="G116" s="78">
        <v>244.84154043999999</v>
      </c>
      <c r="H116" s="30" t="str">
        <f t="shared" si="40"/>
        <v>N/A</v>
      </c>
      <c r="I116" s="32">
        <v>-0.47799999999999998</v>
      </c>
      <c r="J116" s="32">
        <v>-1.56</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v>83.106051715999996</v>
      </c>
      <c r="D118" s="30" t="str">
        <f t="shared" si="38"/>
        <v>N/A</v>
      </c>
      <c r="E118" s="78">
        <v>88.315045897999994</v>
      </c>
      <c r="F118" s="30" t="str">
        <f t="shared" si="39"/>
        <v>N/A</v>
      </c>
      <c r="G118" s="78">
        <v>100.02118197</v>
      </c>
      <c r="H118" s="30" t="str">
        <f t="shared" si="40"/>
        <v>N/A</v>
      </c>
      <c r="I118" s="32">
        <v>6.2679999999999998</v>
      </c>
      <c r="J118" s="32">
        <v>13.25</v>
      </c>
      <c r="K118" s="30" t="str">
        <f t="shared" si="37"/>
        <v>Yes</v>
      </c>
    </row>
    <row r="119" spans="1:11">
      <c r="A119" s="113" t="s">
        <v>229</v>
      </c>
      <c r="B119" s="25" t="s">
        <v>49</v>
      </c>
      <c r="C119" s="118" t="s">
        <v>1207</v>
      </c>
      <c r="D119" s="30" t="str">
        <f t="shared" si="38"/>
        <v>N/A</v>
      </c>
      <c r="E119" s="78" t="s">
        <v>1207</v>
      </c>
      <c r="F119" s="30" t="str">
        <f t="shared" si="39"/>
        <v>N/A</v>
      </c>
      <c r="G119" s="78" t="s">
        <v>1207</v>
      </c>
      <c r="H119" s="30" t="str">
        <f t="shared" si="40"/>
        <v>N/A</v>
      </c>
      <c r="I119" s="32" t="s">
        <v>1207</v>
      </c>
      <c r="J119" s="32" t="s">
        <v>1207</v>
      </c>
      <c r="K119" s="30" t="str">
        <f t="shared" si="37"/>
        <v>N/A</v>
      </c>
    </row>
    <row r="120" spans="1:11">
      <c r="A120" s="113" t="s">
        <v>230</v>
      </c>
      <c r="B120" s="25" t="s">
        <v>49</v>
      </c>
      <c r="C120" s="118" t="s">
        <v>1207</v>
      </c>
      <c r="D120" s="30" t="str">
        <f t="shared" si="38"/>
        <v>N/A</v>
      </c>
      <c r="E120" s="78" t="s">
        <v>1207</v>
      </c>
      <c r="F120" s="30" t="str">
        <f t="shared" si="39"/>
        <v>N/A</v>
      </c>
      <c r="G120" s="78" t="s">
        <v>1207</v>
      </c>
      <c r="H120" s="30" t="str">
        <f t="shared" si="40"/>
        <v>N/A</v>
      </c>
      <c r="I120" s="32" t="s">
        <v>1207</v>
      </c>
      <c r="J120" s="32" t="s">
        <v>1207</v>
      </c>
      <c r="K120" s="30" t="str">
        <f t="shared" si="37"/>
        <v>N/A</v>
      </c>
    </row>
    <row r="121" spans="1:11">
      <c r="A121" s="113" t="s">
        <v>231</v>
      </c>
      <c r="B121" s="25" t="s">
        <v>49</v>
      </c>
      <c r="C121" s="118">
        <v>2311.6881520000002</v>
      </c>
      <c r="D121" s="30" t="str">
        <f t="shared" si="38"/>
        <v>N/A</v>
      </c>
      <c r="E121" s="78">
        <v>2418.6231321</v>
      </c>
      <c r="F121" s="30" t="str">
        <f t="shared" si="39"/>
        <v>N/A</v>
      </c>
      <c r="G121" s="78">
        <v>2472.9793930999999</v>
      </c>
      <c r="H121" s="30" t="str">
        <f t="shared" si="40"/>
        <v>N/A</v>
      </c>
      <c r="I121" s="32">
        <v>4.6260000000000003</v>
      </c>
      <c r="J121" s="32">
        <v>2.2469999999999999</v>
      </c>
      <c r="K121" s="30" t="str">
        <f t="shared" si="37"/>
        <v>Yes</v>
      </c>
    </row>
    <row r="122" spans="1:11">
      <c r="A122" s="113" t="s">
        <v>236</v>
      </c>
      <c r="B122" s="25" t="s">
        <v>49</v>
      </c>
      <c r="C122" s="118">
        <v>414.67936837000002</v>
      </c>
      <c r="D122" s="30" t="str">
        <f t="shared" si="38"/>
        <v>N/A</v>
      </c>
      <c r="E122" s="78">
        <v>499.21363014999997</v>
      </c>
      <c r="F122" s="30" t="str">
        <f t="shared" si="39"/>
        <v>N/A</v>
      </c>
      <c r="G122" s="78">
        <v>472.88045534999998</v>
      </c>
      <c r="H122" s="30" t="str">
        <f t="shared" si="40"/>
        <v>N/A</v>
      </c>
      <c r="I122" s="32">
        <v>20.39</v>
      </c>
      <c r="J122" s="32">
        <v>-5.27</v>
      </c>
      <c r="K122" s="30" t="str">
        <f t="shared" si="37"/>
        <v>Yes</v>
      </c>
    </row>
    <row r="123" spans="1:11">
      <c r="A123" s="113" t="s">
        <v>237</v>
      </c>
      <c r="B123" s="25" t="s">
        <v>49</v>
      </c>
      <c r="C123" s="118">
        <v>137.18236032999999</v>
      </c>
      <c r="D123" s="30" t="str">
        <f t="shared" si="38"/>
        <v>N/A</v>
      </c>
      <c r="E123" s="78">
        <v>76.266006427999997</v>
      </c>
      <c r="F123" s="30" t="str">
        <f t="shared" si="39"/>
        <v>N/A</v>
      </c>
      <c r="G123" s="78">
        <v>88.001206517</v>
      </c>
      <c r="H123" s="30" t="str">
        <f t="shared" si="40"/>
        <v>N/A</v>
      </c>
      <c r="I123" s="32">
        <v>-44.4</v>
      </c>
      <c r="J123" s="32">
        <v>15.39</v>
      </c>
      <c r="K123" s="30" t="str">
        <f t="shared" si="37"/>
        <v>Yes</v>
      </c>
    </row>
    <row r="124" spans="1:11">
      <c r="A124" s="113" t="s">
        <v>238</v>
      </c>
      <c r="B124" s="25" t="s">
        <v>49</v>
      </c>
      <c r="C124" s="118">
        <v>210.16616379999999</v>
      </c>
      <c r="D124" s="30" t="str">
        <f t="shared" si="38"/>
        <v>N/A</v>
      </c>
      <c r="E124" s="78">
        <v>211.8048742</v>
      </c>
      <c r="F124" s="30" t="str">
        <f>IF($B124="N/A","N/A",IF(E124&gt;15,"No",IF(E124&lt;-15,"No","Yes")))</f>
        <v>N/A</v>
      </c>
      <c r="G124" s="78">
        <v>205.40510709</v>
      </c>
      <c r="H124" s="30" t="str">
        <f t="shared" si="40"/>
        <v>N/A</v>
      </c>
      <c r="I124" s="32">
        <v>0.77969999999999995</v>
      </c>
      <c r="J124" s="32">
        <v>-3.02</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8.1839041799999998E-2</v>
      </c>
      <c r="D126" s="30" t="str">
        <f>IF($B126="N/A","N/A",IF(C126&gt;15,"No",IF(C126&lt;-15,"No","Yes")))</f>
        <v>N/A</v>
      </c>
      <c r="E126" s="32">
        <v>6.8305880700000002E-2</v>
      </c>
      <c r="F126" s="30" t="str">
        <f>IF($B126="N/A","N/A",IF(E126&gt;15,"No",IF(E126&lt;-15,"No","Yes")))</f>
        <v>N/A</v>
      </c>
      <c r="G126" s="32">
        <v>6.2846889500000003E-2</v>
      </c>
      <c r="H126" s="30" t="str">
        <f t="shared" si="40"/>
        <v>N/A</v>
      </c>
      <c r="I126" s="32">
        <v>-16.5</v>
      </c>
      <c r="J126" s="32">
        <v>-7.99</v>
      </c>
      <c r="K126" s="30" t="str">
        <f>IF(J126="Div by 0", "N/A", IF(J126="N/A","N/A", IF(J126&gt;30, "No", IF(J126&lt;-30, "No", "Yes"))))</f>
        <v>Yes</v>
      </c>
    </row>
    <row r="127" spans="1:11">
      <c r="A127" s="111" t="s">
        <v>242</v>
      </c>
      <c r="B127" s="25" t="s">
        <v>49</v>
      </c>
      <c r="C127" s="116">
        <v>0.13471777609999999</v>
      </c>
      <c r="D127" s="30" t="str">
        <f>IF($B127="N/A","N/A",IF(C127&gt;15,"No",IF(C127&lt;-15,"No","Yes")))</f>
        <v>N/A</v>
      </c>
      <c r="E127" s="32">
        <v>0.1150835684</v>
      </c>
      <c r="F127" s="30" t="str">
        <f t="shared" ref="F127:F136" si="41">IF($B127="N/A","N/A",IF(E127&gt;15,"No",IF(E127&lt;-15,"No","Yes")))</f>
        <v>N/A</v>
      </c>
      <c r="G127" s="32">
        <v>0.1177660155</v>
      </c>
      <c r="H127" s="30" t="str">
        <f t="shared" si="40"/>
        <v>N/A</v>
      </c>
      <c r="I127" s="32">
        <v>-14.6</v>
      </c>
      <c r="J127" s="32">
        <v>2.331</v>
      </c>
      <c r="K127" s="30" t="str">
        <f>IF(J127="Div by 0", "N/A", IF(J127="N/A","N/A", IF(J127&gt;30, "No", IF(J127&lt;-30, "No", "Yes"))))</f>
        <v>Yes</v>
      </c>
    </row>
    <row r="128" spans="1:11">
      <c r="A128" s="111" t="s">
        <v>243</v>
      </c>
      <c r="B128" s="25" t="s">
        <v>49</v>
      </c>
      <c r="C128" s="116">
        <v>0.29592309010000001</v>
      </c>
      <c r="D128" s="30" t="str">
        <f>IF($B128="N/A","N/A",IF(C128&gt;15,"No",IF(C128&lt;-15,"No","Yes")))</f>
        <v>N/A</v>
      </c>
      <c r="E128" s="32">
        <v>0.29460409380000002</v>
      </c>
      <c r="F128" s="30" t="str">
        <f t="shared" si="41"/>
        <v>N/A</v>
      </c>
      <c r="G128" s="32">
        <v>0.30146004119999997</v>
      </c>
      <c r="H128" s="30" t="str">
        <f t="shared" si="40"/>
        <v>N/A</v>
      </c>
      <c r="I128" s="32">
        <v>-0.44600000000000001</v>
      </c>
      <c r="J128" s="32">
        <v>2.327</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10.225461358</v>
      </c>
      <c r="D130" s="30" t="str">
        <f>IF($B130="N/A","N/A",IF(C130&gt;15,"No",IF(C130&lt;-15,"No","Yes")))</f>
        <v>N/A</v>
      </c>
      <c r="E130" s="32">
        <v>10.624827505000001</v>
      </c>
      <c r="F130" s="30" t="str">
        <f t="shared" si="41"/>
        <v>N/A</v>
      </c>
      <c r="G130" s="32">
        <v>12.755173464</v>
      </c>
      <c r="H130" s="30" t="str">
        <f t="shared" si="40"/>
        <v>N/A</v>
      </c>
      <c r="I130" s="32">
        <v>3.9060000000000001</v>
      </c>
      <c r="J130" s="32">
        <v>20.05</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37.888086643000001</v>
      </c>
      <c r="D132" s="30" t="str">
        <f>IF($B132="N/A","N/A",IF(C132&gt;15,"No",IF(C132&lt;-15,"No","Yes")))</f>
        <v>N/A</v>
      </c>
      <c r="E132" s="124">
        <v>37.338586222000004</v>
      </c>
      <c r="F132" s="30" t="str">
        <f t="shared" si="41"/>
        <v>N/A</v>
      </c>
      <c r="G132" s="124">
        <v>36.139827820999997</v>
      </c>
      <c r="H132" s="30" t="str">
        <f>IF($B132="N/A","N/A",IF(G132&gt;15,"No",IF(G132&lt;-15,"No","Yes")))</f>
        <v>N/A</v>
      </c>
      <c r="I132" s="32">
        <v>-1.45</v>
      </c>
      <c r="J132" s="32">
        <v>-3.21</v>
      </c>
      <c r="K132" s="30" t="str">
        <f>IF(J132="Div by 0", "N/A", IF(J132="N/A","N/A", IF(J132&gt;30, "No", IF(J132&lt;-30, "No", "Yes"))))</f>
        <v>Yes</v>
      </c>
    </row>
    <row r="133" spans="1:11">
      <c r="A133" s="111" t="s">
        <v>242</v>
      </c>
      <c r="B133" s="25" t="s">
        <v>49</v>
      </c>
      <c r="C133" s="123">
        <v>66.717282479000005</v>
      </c>
      <c r="D133" s="30" t="str">
        <f>IF($B133="N/A","N/A",IF(C133&gt;15,"No",IF(C133&lt;-15,"No","Yes")))</f>
        <v>N/A</v>
      </c>
      <c r="E133" s="124">
        <v>68.172528060000005</v>
      </c>
      <c r="F133" s="30" t="str">
        <f t="shared" si="41"/>
        <v>N/A</v>
      </c>
      <c r="G133" s="124">
        <v>74.986168875000004</v>
      </c>
      <c r="H133" s="30" t="str">
        <f t="shared" si="40"/>
        <v>N/A</v>
      </c>
      <c r="I133" s="32">
        <v>2.181</v>
      </c>
      <c r="J133" s="32">
        <v>9.9949999999999992</v>
      </c>
      <c r="K133" s="30" t="str">
        <f>IF(J133="Div by 0", "N/A", IF(J133="N/A","N/A", IF(J133&gt;30, "No", IF(J133&lt;-30, "No", "Yes"))))</f>
        <v>Yes</v>
      </c>
    </row>
    <row r="134" spans="1:11">
      <c r="A134" s="111" t="s">
        <v>243</v>
      </c>
      <c r="B134" s="25" t="s">
        <v>49</v>
      </c>
      <c r="C134" s="123">
        <v>100.75897469</v>
      </c>
      <c r="D134" s="30" t="str">
        <f>IF($B134="N/A","N/A",IF(C134&gt;15,"No",IF(C134&lt;-15,"No","Yes")))</f>
        <v>N/A</v>
      </c>
      <c r="E134" s="124">
        <v>102.67057792</v>
      </c>
      <c r="F134" s="30" t="str">
        <f t="shared" si="41"/>
        <v>N/A</v>
      </c>
      <c r="G134" s="124">
        <v>104.75294718000001</v>
      </c>
      <c r="H134" s="30" t="str">
        <f t="shared" si="40"/>
        <v>N/A</v>
      </c>
      <c r="I134" s="32">
        <v>1.897</v>
      </c>
      <c r="J134" s="32">
        <v>2.028</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264.22691954999999</v>
      </c>
      <c r="D136" s="30" t="str">
        <f>IF($B136="N/A","N/A",IF(C136&gt;15,"No",IF(C136&lt;-15,"No","Yes")))</f>
        <v>N/A</v>
      </c>
      <c r="E136" s="124">
        <v>273.42083401000002</v>
      </c>
      <c r="F136" s="30" t="str">
        <f t="shared" si="41"/>
        <v>N/A</v>
      </c>
      <c r="G136" s="124">
        <v>219.19394156999999</v>
      </c>
      <c r="H136" s="30" t="str">
        <f t="shared" si="40"/>
        <v>N/A</v>
      </c>
      <c r="I136" s="32">
        <v>3.48</v>
      </c>
      <c r="J136" s="32">
        <v>-19.8</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94.260463958000003</v>
      </c>
      <c r="D138" s="30" t="str">
        <f>IF($B138="N/A","N/A",IF(C138&gt;60,"Yes","No"))</f>
        <v>Yes</v>
      </c>
      <c r="E138" s="32">
        <v>94.766717733999997</v>
      </c>
      <c r="F138" s="30" t="str">
        <f>IF($B138="N/A","N/A",IF(E138&gt;60,"Yes","No"))</f>
        <v>Yes</v>
      </c>
      <c r="G138" s="32">
        <v>95.017844871999998</v>
      </c>
      <c r="H138" s="30" t="str">
        <f>IF($B138="N/A","N/A",IF(G138&gt;60,"Yes","No"))</f>
        <v>Yes</v>
      </c>
      <c r="I138" s="32">
        <v>0.53710000000000002</v>
      </c>
      <c r="J138" s="32">
        <v>0.26500000000000001</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99.999837018999997</v>
      </c>
      <c r="F139" s="30" t="str">
        <f>IF($B139="N/A","N/A",IF(E139&gt;100,"No",IF(E139&lt;85,"No","Yes")))</f>
        <v>Yes</v>
      </c>
      <c r="G139" s="32">
        <v>100</v>
      </c>
      <c r="H139" s="30" t="str">
        <f>IF($B139="N/A","N/A",IF(G139&gt;100,"No",IF(G139&lt;85,"No","Yes")))</f>
        <v>Yes</v>
      </c>
      <c r="I139" s="32">
        <v>0</v>
      </c>
      <c r="J139" s="32">
        <v>2.0000000000000001E-4</v>
      </c>
      <c r="K139" s="30" t="str">
        <f t="shared" si="42"/>
        <v>Yes</v>
      </c>
    </row>
    <row r="140" spans="1:11">
      <c r="A140" s="111" t="s">
        <v>247</v>
      </c>
      <c r="B140" s="25" t="s">
        <v>49</v>
      </c>
      <c r="C140" s="116">
        <v>30.890829386</v>
      </c>
      <c r="D140" s="30" t="str">
        <f>IF($B140="N/A","N/A",IF(C140&gt;15,"No",IF(C140&lt;-15,"No","Yes")))</f>
        <v>N/A</v>
      </c>
      <c r="E140" s="32">
        <v>31.969482318000001</v>
      </c>
      <c r="F140" s="30" t="str">
        <f>IF($B140="N/A","N/A",IF(E140&gt;15,"No",IF(E140&lt;-15,"No","Yes")))</f>
        <v>N/A</v>
      </c>
      <c r="G140" s="32">
        <v>33.431862328999998</v>
      </c>
      <c r="H140" s="30" t="str">
        <f>IF($B140="N/A","N/A",IF(G140&gt;15,"No",IF(G140&lt;-15,"No","Yes")))</f>
        <v>N/A</v>
      </c>
      <c r="I140" s="32">
        <v>3.492</v>
      </c>
      <c r="J140" s="32">
        <v>4.5739999999999998</v>
      </c>
      <c r="K140" s="30" t="str">
        <f t="shared" si="42"/>
        <v>Yes</v>
      </c>
    </row>
    <row r="141" spans="1:11">
      <c r="A141" s="111" t="s">
        <v>185</v>
      </c>
      <c r="B141" s="25" t="s">
        <v>11</v>
      </c>
      <c r="C141" s="116">
        <v>8.3413600632999998</v>
      </c>
      <c r="D141" s="30" t="str">
        <f>IF($B141="N/A","N/A",IF(C141&gt;25,"No",IF(C141&lt;5,"No","Yes")))</f>
        <v>Yes</v>
      </c>
      <c r="E141" s="32">
        <v>8.7847246989999999</v>
      </c>
      <c r="F141" s="30" t="str">
        <f>IF($B141="N/A","N/A",IF(E141&gt;25,"No",IF(E141&lt;5,"No","Yes")))</f>
        <v>Yes</v>
      </c>
      <c r="G141" s="32">
        <v>9.3178560794000003</v>
      </c>
      <c r="H141" s="30" t="str">
        <f>IF($B141="N/A","N/A",IF(G141&gt;25,"No",IF(G141&lt;5,"No","Yes")))</f>
        <v>Yes</v>
      </c>
      <c r="I141" s="32">
        <v>5.3150000000000004</v>
      </c>
      <c r="J141" s="32">
        <v>6.069</v>
      </c>
      <c r="K141" s="30" t="str">
        <f t="shared" si="42"/>
        <v>Yes</v>
      </c>
    </row>
    <row r="142" spans="1:11">
      <c r="A142" s="111" t="s">
        <v>186</v>
      </c>
      <c r="B142" s="25" t="s">
        <v>12</v>
      </c>
      <c r="C142" s="116">
        <v>43.811200409000001</v>
      </c>
      <c r="D142" s="30" t="str">
        <f>IF($B142="N/A","N/A",IF(C142&gt;70,"No",IF(C142&lt;40,"No","Yes")))</f>
        <v>Yes</v>
      </c>
      <c r="E142" s="32">
        <v>43.505935020999999</v>
      </c>
      <c r="F142" s="30" t="str">
        <f>IF($B142="N/A","N/A",IF(E142&gt;70,"No",IF(E142&lt;40,"No","Yes")))</f>
        <v>Yes</v>
      </c>
      <c r="G142" s="32">
        <v>43.226020142000003</v>
      </c>
      <c r="H142" s="30" t="str">
        <f>IF($B142="N/A","N/A",IF(G142&gt;70,"No",IF(G142&lt;40,"No","Yes")))</f>
        <v>Yes</v>
      </c>
      <c r="I142" s="32">
        <v>-0.69699999999999995</v>
      </c>
      <c r="J142" s="32">
        <v>-0.64300000000000002</v>
      </c>
      <c r="K142" s="30" t="str">
        <f t="shared" si="42"/>
        <v>Yes</v>
      </c>
    </row>
    <row r="143" spans="1:11">
      <c r="A143" s="111" t="s">
        <v>187</v>
      </c>
      <c r="B143" s="25" t="s">
        <v>13</v>
      </c>
      <c r="C143" s="116">
        <v>47.847432714</v>
      </c>
      <c r="D143" s="30" t="str">
        <f>IF($B143="N/A","N/A",IF(C143&gt;55,"No",IF(C143&lt;20,"No","Yes")))</f>
        <v>Yes</v>
      </c>
      <c r="E143" s="32">
        <v>47.709327297999998</v>
      </c>
      <c r="F143" s="30" t="str">
        <f>IF($B143="N/A","N/A",IF(E143&gt;55,"No",IF(E143&lt;20,"No","Yes")))</f>
        <v>Yes</v>
      </c>
      <c r="G143" s="32">
        <v>47.456123777999998</v>
      </c>
      <c r="H143" s="30" t="str">
        <f>IF($B143="N/A","N/A",IF(G143&gt;55,"No",IF(G143&lt;20,"No","Yes")))</f>
        <v>Yes</v>
      </c>
      <c r="I143" s="32">
        <v>-0.28899999999999998</v>
      </c>
      <c r="J143" s="32">
        <v>-0.53100000000000003</v>
      </c>
      <c r="K143" s="30" t="str">
        <f t="shared" si="42"/>
        <v>Yes</v>
      </c>
    </row>
    <row r="144" spans="1:11">
      <c r="A144" s="111" t="s">
        <v>870</v>
      </c>
      <c r="B144" s="25" t="s">
        <v>876</v>
      </c>
      <c r="C144" s="116">
        <v>95.702024446999999</v>
      </c>
      <c r="D144" s="30" t="str">
        <f>IF($B144="N/A","N/A",IF(C144&gt;95,"Yes","No"))</f>
        <v>Yes</v>
      </c>
      <c r="E144" s="32">
        <v>95.899328264999994</v>
      </c>
      <c r="F144" s="30" t="str">
        <f>IF($B144="N/A","N/A",IF(E144&gt;95,"Yes","No"))</f>
        <v>Yes</v>
      </c>
      <c r="G144" s="32">
        <v>95.855778719</v>
      </c>
      <c r="H144" s="30" t="str">
        <f>IF($B144="N/A","N/A",IF(G144&gt;95,"Yes","No"))</f>
        <v>Yes</v>
      </c>
      <c r="I144" s="32">
        <v>0.20619999999999999</v>
      </c>
      <c r="J144" s="32">
        <v>-4.4999999999999998E-2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97.878598866000004</v>
      </c>
      <c r="D149" s="30" t="str">
        <f>IF($B149="N/A","N/A",IF(C149&gt;100,"No",IF(C149&lt;98,"No","Yes")))</f>
        <v>No</v>
      </c>
      <c r="E149" s="32">
        <v>97.950002971999993</v>
      </c>
      <c r="F149" s="30" t="str">
        <f>IF($B149="N/A","N/A",IF(E149&gt;100,"No",IF(E149&lt;98,"No","Yes")))</f>
        <v>No</v>
      </c>
      <c r="G149" s="32">
        <v>97.889589021000006</v>
      </c>
      <c r="H149" s="30" t="str">
        <f>IF($B149="N/A","N/A",IF(G149&gt;100,"No",IF(G149&lt;98,"No","Yes")))</f>
        <v>No</v>
      </c>
      <c r="I149" s="32">
        <v>7.2999999999999995E-2</v>
      </c>
      <c r="J149" s="32">
        <v>-6.2E-2</v>
      </c>
      <c r="K149" s="30" t="str">
        <f t="shared" si="42"/>
        <v>Yes</v>
      </c>
    </row>
    <row r="150" spans="1:11">
      <c r="A150" s="111" t="s">
        <v>251</v>
      </c>
      <c r="B150" s="25" t="s">
        <v>49</v>
      </c>
      <c r="C150" s="116">
        <v>56.646498764</v>
      </c>
      <c r="D150" s="30" t="str">
        <f>IF($B150="N/A","N/A",IF(C150&gt;15,"No",IF(C150&lt;-15,"No","Yes")))</f>
        <v>N/A</v>
      </c>
      <c r="E150" s="32">
        <v>55.775471273000001</v>
      </c>
      <c r="F150" s="30" t="str">
        <f>IF($B150="N/A","N/A",IF(E150&gt;15,"No",IF(E150&lt;-15,"No","Yes")))</f>
        <v>N/A</v>
      </c>
      <c r="G150" s="32">
        <v>55.372205412</v>
      </c>
      <c r="H150" s="30" t="str">
        <f>IF($B150="N/A","N/A",IF(G150&gt;15,"No",IF(G150&lt;-15,"No","Yes")))</f>
        <v>N/A</v>
      </c>
      <c r="I150" s="32">
        <v>-1.54</v>
      </c>
      <c r="J150" s="32">
        <v>-0.72299999999999998</v>
      </c>
      <c r="K150" s="30" t="str">
        <f t="shared" si="42"/>
        <v>Yes</v>
      </c>
    </row>
    <row r="151" spans="1:11">
      <c r="A151" s="111" t="s">
        <v>252</v>
      </c>
      <c r="B151" s="25" t="s">
        <v>49</v>
      </c>
      <c r="C151" s="116">
        <v>43.353501236</v>
      </c>
      <c r="D151" s="30" t="str">
        <f>IF($B151="N/A","N/A",IF(C151&gt;15,"No",IF(C151&lt;-15,"No","Yes")))</f>
        <v>N/A</v>
      </c>
      <c r="E151" s="32">
        <v>44.224528726999999</v>
      </c>
      <c r="F151" s="30" t="str">
        <f>IF($B151="N/A","N/A",IF(E151&gt;15,"No",IF(E151&lt;-15,"No","Yes")))</f>
        <v>N/A</v>
      </c>
      <c r="G151" s="32">
        <v>44.627794588</v>
      </c>
      <c r="H151" s="30" t="str">
        <f>IF($B151="N/A","N/A",IF(G151&gt;15,"No",IF(G151&lt;-15,"No","Yes")))</f>
        <v>N/A</v>
      </c>
      <c r="I151" s="32">
        <v>2.0089999999999999</v>
      </c>
      <c r="J151" s="32">
        <v>0.91190000000000004</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97.991408157999999</v>
      </c>
      <c r="D155" s="30" t="str">
        <f>IF($B155="N/A","N/A",IF(C155&gt;100,"No",IF(C155&lt;98,"No","Yes")))</f>
        <v>No</v>
      </c>
      <c r="E155" s="32">
        <v>97.992133229999993</v>
      </c>
      <c r="F155" s="30" t="str">
        <f>IF($B155="N/A","N/A",IF(E155&gt;100,"No",IF(E155&lt;98,"No","Yes")))</f>
        <v>No</v>
      </c>
      <c r="G155" s="32">
        <v>98.022153700000004</v>
      </c>
      <c r="H155" s="30" t="str">
        <f>IF($B155="N/A","N/A",IF(G155&gt;100,"No",IF(G155&lt;98,"No","Yes")))</f>
        <v>Yes</v>
      </c>
      <c r="I155" s="32">
        <v>6.9999999999999999E-4</v>
      </c>
      <c r="J155" s="32">
        <v>3.0599999999999999E-2</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72.369984661000004</v>
      </c>
      <c r="D159" s="30" t="str">
        <f t="shared" ref="D159:D182" si="43">IF($B159="N/A","N/A",IF(C159&gt;15,"No",IF(C159&lt;-15,"No","Yes")))</f>
        <v>N/A</v>
      </c>
      <c r="E159" s="30">
        <v>71.337616131999994</v>
      </c>
      <c r="F159" s="30" t="str">
        <f t="shared" ref="F159:F182" si="44">IF($B159="N/A","N/A",IF(E159&gt;15,"No",IF(E159&lt;-15,"No","Yes")))</f>
        <v>N/A</v>
      </c>
      <c r="G159" s="32">
        <v>70.749998320000003</v>
      </c>
      <c r="H159" s="30" t="str">
        <f t="shared" ref="H159:H182" si="45">IF($B159="N/A","N/A",IF(G159&gt;15,"No",IF(G159&lt;-15,"No","Yes")))</f>
        <v>N/A</v>
      </c>
      <c r="I159" s="32">
        <v>-1.43</v>
      </c>
      <c r="J159" s="32">
        <v>-0.82399999999999995</v>
      </c>
      <c r="K159" s="30" t="str">
        <f t="shared" ref="K159:K182" si="46">IF(J159="Div by 0", "N/A", IF(J159="N/A","N/A", IF(J159&gt;30, "No", IF(J159&lt;-30, "No", "Yes"))))</f>
        <v>Yes</v>
      </c>
    </row>
    <row r="160" spans="1:11" ht="12.75" customHeight="1">
      <c r="A160" s="111" t="s">
        <v>257</v>
      </c>
      <c r="B160" s="25" t="s">
        <v>49</v>
      </c>
      <c r="C160" s="114">
        <v>17.405292600999999</v>
      </c>
      <c r="D160" s="25" t="s">
        <v>49</v>
      </c>
      <c r="E160" s="30">
        <v>18.038146851</v>
      </c>
      <c r="F160" s="25" t="s">
        <v>49</v>
      </c>
      <c r="G160" s="32">
        <v>16.495221186999999</v>
      </c>
      <c r="H160" s="25" t="s">
        <v>49</v>
      </c>
      <c r="I160" s="32">
        <v>3.6360000000000001</v>
      </c>
      <c r="J160" s="32">
        <v>-8.5500000000000007</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0.93310123980000004</v>
      </c>
      <c r="D162" s="30" t="str">
        <f t="shared" si="43"/>
        <v>N/A</v>
      </c>
      <c r="E162" s="30">
        <v>1.1068074545</v>
      </c>
      <c r="F162" s="30" t="str">
        <f t="shared" si="44"/>
        <v>N/A</v>
      </c>
      <c r="G162" s="32">
        <v>1.1706834951</v>
      </c>
      <c r="H162" s="30" t="str">
        <f t="shared" si="45"/>
        <v>N/A</v>
      </c>
      <c r="I162" s="32">
        <v>18.62</v>
      </c>
      <c r="J162" s="32">
        <v>5.7709999999999999</v>
      </c>
      <c r="K162" s="30" t="str">
        <f t="shared" si="46"/>
        <v>Yes</v>
      </c>
    </row>
    <row r="163" spans="1:11">
      <c r="A163" s="113" t="s">
        <v>259</v>
      </c>
      <c r="B163" s="25" t="s">
        <v>49</v>
      </c>
      <c r="C163" s="114">
        <v>0.24497761209999999</v>
      </c>
      <c r="D163" s="30" t="str">
        <f t="shared" si="43"/>
        <v>N/A</v>
      </c>
      <c r="E163" s="30">
        <v>0.28358780989999999</v>
      </c>
      <c r="F163" s="30" t="str">
        <f t="shared" si="44"/>
        <v>N/A</v>
      </c>
      <c r="G163" s="32">
        <v>0.33858156589999999</v>
      </c>
      <c r="H163" s="30" t="str">
        <f t="shared" si="45"/>
        <v>N/A</v>
      </c>
      <c r="I163" s="32">
        <v>15.76</v>
      </c>
      <c r="J163" s="32">
        <v>19.39</v>
      </c>
      <c r="K163" s="30" t="str">
        <f t="shared" si="46"/>
        <v>Yes</v>
      </c>
    </row>
    <row r="164" spans="1:11">
      <c r="A164" s="113" t="s">
        <v>260</v>
      </c>
      <c r="B164" s="25" t="s">
        <v>49</v>
      </c>
      <c r="C164" s="114">
        <v>0.47729592809999999</v>
      </c>
      <c r="D164" s="30" t="str">
        <f t="shared" si="43"/>
        <v>N/A</v>
      </c>
      <c r="E164" s="30">
        <v>0.4917592845</v>
      </c>
      <c r="F164" s="30" t="str">
        <f t="shared" si="44"/>
        <v>N/A</v>
      </c>
      <c r="G164" s="32">
        <v>0.49446577180000001</v>
      </c>
      <c r="H164" s="30" t="str">
        <f t="shared" si="45"/>
        <v>N/A</v>
      </c>
      <c r="I164" s="32">
        <v>3.03</v>
      </c>
      <c r="J164" s="32">
        <v>0.5504</v>
      </c>
      <c r="K164" s="30" t="str">
        <f t="shared" si="46"/>
        <v>Yes</v>
      </c>
    </row>
    <row r="165" spans="1:11">
      <c r="A165" s="113" t="s">
        <v>261</v>
      </c>
      <c r="B165" s="25" t="s">
        <v>49</v>
      </c>
      <c r="C165" s="114">
        <v>0.1647378421</v>
      </c>
      <c r="D165" s="30" t="str">
        <f t="shared" si="43"/>
        <v>N/A</v>
      </c>
      <c r="E165" s="30">
        <v>2.4603599999999999E-5</v>
      </c>
      <c r="F165" s="30" t="str">
        <f t="shared" si="44"/>
        <v>N/A</v>
      </c>
      <c r="G165" s="32">
        <v>0</v>
      </c>
      <c r="H165" s="30" t="str">
        <f t="shared" si="45"/>
        <v>N/A</v>
      </c>
      <c r="I165" s="32">
        <v>-100</v>
      </c>
      <c r="J165" s="32">
        <v>-100</v>
      </c>
      <c r="K165" s="30" t="str">
        <f t="shared" si="46"/>
        <v>No</v>
      </c>
    </row>
    <row r="166" spans="1:11">
      <c r="A166" s="113" t="s">
        <v>262</v>
      </c>
      <c r="B166" s="25" t="s">
        <v>49</v>
      </c>
      <c r="C166" s="114">
        <v>0</v>
      </c>
      <c r="D166" s="30" t="str">
        <f t="shared" si="43"/>
        <v>N/A</v>
      </c>
      <c r="E166" s="30">
        <v>0</v>
      </c>
      <c r="F166" s="30" t="str">
        <f t="shared" si="44"/>
        <v>N/A</v>
      </c>
      <c r="G166" s="32">
        <v>0</v>
      </c>
      <c r="H166" s="30" t="str">
        <f t="shared" si="45"/>
        <v>N/A</v>
      </c>
      <c r="I166" s="32" t="s">
        <v>1207</v>
      </c>
      <c r="J166" s="32" t="s">
        <v>1207</v>
      </c>
      <c r="K166" s="30" t="str">
        <f t="shared" si="46"/>
        <v>N/A</v>
      </c>
    </row>
    <row r="167" spans="1:11">
      <c r="A167" s="113" t="s">
        <v>263</v>
      </c>
      <c r="B167" s="25" t="s">
        <v>49</v>
      </c>
      <c r="C167" s="114">
        <v>11.804096782</v>
      </c>
      <c r="D167" s="30" t="str">
        <f t="shared" si="43"/>
        <v>N/A</v>
      </c>
      <c r="E167" s="30">
        <v>11.931496552</v>
      </c>
      <c r="F167" s="30" t="str">
        <f t="shared" si="44"/>
        <v>N/A</v>
      </c>
      <c r="G167" s="32">
        <v>10.030152837999999</v>
      </c>
      <c r="H167" s="30" t="str">
        <f t="shared" si="45"/>
        <v>N/A</v>
      </c>
      <c r="I167" s="32">
        <v>1.079</v>
      </c>
      <c r="J167" s="32">
        <v>-15.9</v>
      </c>
      <c r="K167" s="30" t="str">
        <f t="shared" si="46"/>
        <v>Yes</v>
      </c>
    </row>
    <row r="168" spans="1:11">
      <c r="A168" s="113" t="s">
        <v>264</v>
      </c>
      <c r="B168" s="25" t="s">
        <v>49</v>
      </c>
      <c r="C168" s="114">
        <v>0.40080706059999999</v>
      </c>
      <c r="D168" s="30" t="str">
        <f t="shared" si="43"/>
        <v>N/A</v>
      </c>
      <c r="E168" s="30">
        <v>0.43098212050000001</v>
      </c>
      <c r="F168" s="30" t="str">
        <f t="shared" si="44"/>
        <v>N/A</v>
      </c>
      <c r="G168" s="32">
        <v>0.45521423020000001</v>
      </c>
      <c r="H168" s="30" t="str">
        <f t="shared" si="45"/>
        <v>N/A</v>
      </c>
      <c r="I168" s="32">
        <v>7.5289999999999999</v>
      </c>
      <c r="J168" s="32">
        <v>5.6230000000000002</v>
      </c>
      <c r="K168" s="30" t="str">
        <f t="shared" si="46"/>
        <v>Yes</v>
      </c>
    </row>
    <row r="169" spans="1:11">
      <c r="A169" s="113" t="s">
        <v>265</v>
      </c>
      <c r="B169" s="25" t="s">
        <v>49</v>
      </c>
      <c r="C169" s="114">
        <v>0.20155320760000001</v>
      </c>
      <c r="D169" s="30" t="str">
        <f t="shared" si="43"/>
        <v>N/A</v>
      </c>
      <c r="E169" s="30">
        <v>0.1978625457</v>
      </c>
      <c r="F169" s="30" t="str">
        <f t="shared" si="44"/>
        <v>N/A</v>
      </c>
      <c r="G169" s="32">
        <v>0.20030132340000001</v>
      </c>
      <c r="H169" s="30" t="str">
        <f t="shared" si="45"/>
        <v>N/A</v>
      </c>
      <c r="I169" s="32">
        <v>-1.83</v>
      </c>
      <c r="J169" s="32">
        <v>1.2330000000000001</v>
      </c>
      <c r="K169" s="30" t="str">
        <f t="shared" si="46"/>
        <v>Yes</v>
      </c>
    </row>
    <row r="170" spans="1:11">
      <c r="A170" s="113" t="s">
        <v>266</v>
      </c>
      <c r="B170" s="25" t="s">
        <v>49</v>
      </c>
      <c r="C170" s="114">
        <v>3.1787229281</v>
      </c>
      <c r="D170" s="30" t="str">
        <f t="shared" si="43"/>
        <v>N/A</v>
      </c>
      <c r="E170" s="30">
        <v>3.5956264798999999</v>
      </c>
      <c r="F170" s="30" t="str">
        <f t="shared" si="44"/>
        <v>N/A</v>
      </c>
      <c r="G170" s="32">
        <v>3.8058219627000001</v>
      </c>
      <c r="H170" s="30" t="str">
        <f t="shared" si="45"/>
        <v>N/A</v>
      </c>
      <c r="I170" s="32">
        <v>13.12</v>
      </c>
      <c r="J170" s="32">
        <v>5.8460000000000001</v>
      </c>
      <c r="K170" s="30" t="str">
        <f t="shared" si="46"/>
        <v>Yes</v>
      </c>
    </row>
    <row r="171" spans="1:11">
      <c r="A171" s="111" t="s">
        <v>267</v>
      </c>
      <c r="B171" s="25" t="s">
        <v>49</v>
      </c>
      <c r="C171" s="114">
        <v>10.224722738000001</v>
      </c>
      <c r="D171" s="30" t="str">
        <f t="shared" si="43"/>
        <v>N/A</v>
      </c>
      <c r="E171" s="30">
        <v>10.624237018000001</v>
      </c>
      <c r="F171" s="30" t="str">
        <f t="shared" si="44"/>
        <v>N/A</v>
      </c>
      <c r="G171" s="32">
        <v>12.754780493</v>
      </c>
      <c r="H171" s="30" t="str">
        <f t="shared" si="45"/>
        <v>N/A</v>
      </c>
      <c r="I171" s="32">
        <v>3.907</v>
      </c>
      <c r="J171" s="32">
        <v>20.05</v>
      </c>
      <c r="K171" s="30" t="str">
        <f t="shared" si="46"/>
        <v>Yes</v>
      </c>
    </row>
    <row r="172" spans="1:11">
      <c r="A172" s="113" t="s">
        <v>268</v>
      </c>
      <c r="B172" s="25" t="s">
        <v>49</v>
      </c>
      <c r="C172" s="114">
        <v>8.7092168026000003</v>
      </c>
      <c r="D172" s="30" t="str">
        <f t="shared" si="43"/>
        <v>N/A</v>
      </c>
      <c r="E172" s="30">
        <v>8.6724787456999994</v>
      </c>
      <c r="F172" s="30" t="str">
        <f t="shared" si="44"/>
        <v>N/A</v>
      </c>
      <c r="G172" s="32">
        <v>10.394579369000001</v>
      </c>
      <c r="H172" s="30" t="str">
        <f t="shared" si="45"/>
        <v>N/A</v>
      </c>
      <c r="I172" s="32">
        <v>-0.42199999999999999</v>
      </c>
      <c r="J172" s="32">
        <v>19.86</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0.1083908076</v>
      </c>
      <c r="D175" s="30" t="str">
        <f t="shared" si="43"/>
        <v>N/A</v>
      </c>
      <c r="E175" s="30">
        <v>0.10634927299999999</v>
      </c>
      <c r="F175" s="30" t="str">
        <f t="shared" si="44"/>
        <v>N/A</v>
      </c>
      <c r="G175" s="32">
        <v>9.4324438900000002E-2</v>
      </c>
      <c r="H175" s="30" t="str">
        <f t="shared" si="45"/>
        <v>N/A</v>
      </c>
      <c r="I175" s="32">
        <v>-1.88</v>
      </c>
      <c r="J175" s="32">
        <v>-11.3</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0.99987886640000001</v>
      </c>
      <c r="D177" s="30" t="str">
        <f t="shared" si="43"/>
        <v>N/A</v>
      </c>
      <c r="E177" s="30">
        <v>1.4392027532</v>
      </c>
      <c r="F177" s="30" t="str">
        <f t="shared" si="44"/>
        <v>N/A</v>
      </c>
      <c r="G177" s="32">
        <v>1.9021108012000001</v>
      </c>
      <c r="H177" s="30" t="str">
        <f t="shared" si="45"/>
        <v>N/A</v>
      </c>
      <c r="I177" s="32">
        <v>43.94</v>
      </c>
      <c r="J177" s="32">
        <v>32.159999999999997</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0.4072362618</v>
      </c>
      <c r="D182" s="30" t="str">
        <f t="shared" si="43"/>
        <v>N/A</v>
      </c>
      <c r="E182" s="30">
        <v>0.40620624589999998</v>
      </c>
      <c r="F182" s="30" t="str">
        <f t="shared" si="44"/>
        <v>N/A</v>
      </c>
      <c r="G182" s="32">
        <v>0.36376588360000001</v>
      </c>
      <c r="H182" s="30" t="str">
        <f t="shared" si="45"/>
        <v>N/A</v>
      </c>
      <c r="I182" s="32">
        <v>-0.253</v>
      </c>
      <c r="J182" s="32">
        <v>-10.4</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5036596</v>
      </c>
      <c r="D184" s="30" t="str">
        <f>IF($B184="N/A","N/A",IF(C184&gt;15,"No",IF(C184&lt;-15,"No","Yes")))</f>
        <v>N/A</v>
      </c>
      <c r="E184" s="26">
        <v>5231526</v>
      </c>
      <c r="F184" s="30" t="str">
        <f>IF($B184="N/A","N/A",IF(E184&gt;15,"No",IF(E184&lt;-15,"No","Yes")))</f>
        <v>N/A</v>
      </c>
      <c r="G184" s="26">
        <v>5164388</v>
      </c>
      <c r="H184" s="30" t="str">
        <f>IF($B184="N/A","N/A",IF(G184&gt;15,"No",IF(G184&lt;-15,"No","Yes")))</f>
        <v>N/A</v>
      </c>
      <c r="I184" s="32">
        <v>3.87</v>
      </c>
      <c r="J184" s="32">
        <v>-1.28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15.673766766</v>
      </c>
      <c r="D187" s="30" t="str">
        <f>IF($B187="N/A","N/A",IF(C187&gt;15,"No",IF(C187&lt;-15,"No","Yes")))</f>
        <v>N/A</v>
      </c>
      <c r="E187" s="78">
        <v>15.894956843999999</v>
      </c>
      <c r="F187" s="30" t="str">
        <f>IF($B187="N/A","N/A",IF(E187&gt;15,"No",IF(E187&lt;-15,"No","Yes")))</f>
        <v>N/A</v>
      </c>
      <c r="G187" s="78">
        <v>14.978204194</v>
      </c>
      <c r="H187" s="30" t="str">
        <f>IF($B187="N/A","N/A",IF(G187&gt;15,"No",IF(G187&lt;-15,"No","Yes")))</f>
        <v>N/A</v>
      </c>
      <c r="I187" s="32">
        <v>1.411</v>
      </c>
      <c r="J187" s="32">
        <v>-5.77</v>
      </c>
      <c r="K187" s="30" t="str">
        <f t="shared" si="47"/>
        <v>Yes</v>
      </c>
    </row>
    <row r="188" spans="1:11">
      <c r="A188" s="111" t="s">
        <v>87</v>
      </c>
      <c r="B188" s="25" t="s">
        <v>49</v>
      </c>
      <c r="C188" s="116">
        <v>2.2389923670999998</v>
      </c>
      <c r="D188" s="30" t="str">
        <f>IF($B188="N/A","N/A",IF(C188&gt;15,"No",IF(C188&lt;-15,"No","Yes")))</f>
        <v>N/A</v>
      </c>
      <c r="E188" s="32">
        <v>2.4016701819000001</v>
      </c>
      <c r="F188" s="30" t="str">
        <f>IF($B188="N/A","N/A",IF(E188&gt;15,"No",IF(E188&lt;-15,"No","Yes")))</f>
        <v>N/A</v>
      </c>
      <c r="G188" s="32">
        <v>2.4672429723999998</v>
      </c>
      <c r="H188" s="30" t="str">
        <f>IF($B188="N/A","N/A",IF(G188&gt;15,"No",IF(G188&lt;-15,"No","Yes")))</f>
        <v>N/A</v>
      </c>
      <c r="I188" s="32">
        <v>7.266</v>
      </c>
      <c r="J188" s="32">
        <v>2.73</v>
      </c>
      <c r="K188" s="30" t="str">
        <f t="shared" si="47"/>
        <v>Yes</v>
      </c>
    </row>
    <row r="189" spans="1:11">
      <c r="A189" s="111" t="s">
        <v>204</v>
      </c>
      <c r="B189" s="25" t="s">
        <v>49</v>
      </c>
      <c r="C189" s="116">
        <v>0</v>
      </c>
      <c r="D189" s="30" t="str">
        <f>IF($B189="N/A","N/A",IF(C189&gt;15,"No",IF(C189&lt;-15,"No","Yes")))</f>
        <v>N/A</v>
      </c>
      <c r="E189" s="32">
        <v>0</v>
      </c>
      <c r="F189" s="30" t="str">
        <f>IF($B189="N/A","N/A",IF(E189&gt;15,"No",IF(E189&lt;-15,"No","Yes")))</f>
        <v>N/A</v>
      </c>
      <c r="G189" s="32">
        <v>0</v>
      </c>
      <c r="H189" s="30" t="str">
        <f>IF($B189="N/A","N/A",IF(G189&gt;15,"No",IF(G189&lt;-15,"No","Yes")))</f>
        <v>N/A</v>
      </c>
      <c r="I189" s="32" t="s">
        <v>1207</v>
      </c>
      <c r="J189" s="32" t="s">
        <v>1207</v>
      </c>
      <c r="K189" s="30" t="str">
        <f t="shared" si="47"/>
        <v>N/A</v>
      </c>
    </row>
    <row r="190" spans="1:11" ht="12.75" customHeight="1">
      <c r="A190" s="111" t="s">
        <v>205</v>
      </c>
      <c r="B190" s="25" t="s">
        <v>49</v>
      </c>
      <c r="C190" s="116" t="s">
        <v>1207</v>
      </c>
      <c r="D190" s="30" t="str">
        <f>IF($B190="N/A","N/A",IF(C190&gt;15,"No",IF(C190&lt;-15,"No","Yes")))</f>
        <v>N/A</v>
      </c>
      <c r="E190" s="32">
        <v>100</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2.6932759693000001</v>
      </c>
      <c r="D191" s="30" t="str">
        <f>IF($B191="N/A","N/A",IF(C191&gt;15,"No",IF(C191&lt;-15,"No","Yes")))</f>
        <v>N/A</v>
      </c>
      <c r="E191" s="32">
        <v>2.8695115963000002</v>
      </c>
      <c r="F191" s="30" t="str">
        <f>IF($B191="N/A","N/A",IF(E191&gt;15,"No",IF(E191&lt;-15,"No","Yes")))</f>
        <v>N/A</v>
      </c>
      <c r="G191" s="32">
        <v>2.9791818742</v>
      </c>
      <c r="H191" s="30" t="str">
        <f>IF($B191="N/A","N/A",IF(G191&gt;15,"No",IF(G191&lt;-15,"No","Yes")))</f>
        <v>N/A</v>
      </c>
      <c r="I191" s="32">
        <v>6.5439999999999996</v>
      </c>
      <c r="J191" s="32">
        <v>3.8220000000000001</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29.264606491999999</v>
      </c>
      <c r="D193" s="30" t="str">
        <f>IF($B193="N/A","N/A",IF(C193&gt;15,"No",IF(C193&lt;-15,"No","Yes")))</f>
        <v>N/A</v>
      </c>
      <c r="E193" s="32">
        <v>28.36776497</v>
      </c>
      <c r="F193" s="30" t="str">
        <f t="shared" ref="F193:F213" si="48">IF($B193="N/A","N/A",IF(E193&gt;15,"No",IF(E193&lt;-15,"No","Yes")))</f>
        <v>N/A</v>
      </c>
      <c r="G193" s="32">
        <v>24.956819666000001</v>
      </c>
      <c r="H193" s="30" t="str">
        <f t="shared" ref="H193:H213" si="49">IF($B193="N/A","N/A",IF(G193&gt;15,"No",IF(G193&lt;-15,"No","Yes")))</f>
        <v>N/A</v>
      </c>
      <c r="I193" s="32">
        <v>-3.06</v>
      </c>
      <c r="J193" s="32">
        <v>-12</v>
      </c>
      <c r="K193" s="30" t="str">
        <f t="shared" ref="K193:K209" si="50">IF(J193="Div by 0", "N/A", IF(J193="N/A","N/A", IF(J193&gt;30, "No", IF(J193&lt;-30, "No", "Yes"))))</f>
        <v>Yes</v>
      </c>
    </row>
    <row r="194" spans="1:11">
      <c r="A194" s="111" t="s">
        <v>216</v>
      </c>
      <c r="B194" s="25" t="s">
        <v>49</v>
      </c>
      <c r="C194" s="116">
        <v>3.2534870774</v>
      </c>
      <c r="D194" s="30" t="str">
        <f>IF($B194="N/A","N/A",IF(C194&gt;15,"No",IF(C194&lt;-15,"No","Yes")))</f>
        <v>N/A</v>
      </c>
      <c r="E194" s="32">
        <v>3.1333305042999999</v>
      </c>
      <c r="F194" s="30" t="str">
        <f t="shared" si="48"/>
        <v>N/A</v>
      </c>
      <c r="G194" s="32">
        <v>2.9645526246</v>
      </c>
      <c r="H194" s="30" t="str">
        <f t="shared" si="49"/>
        <v>N/A</v>
      </c>
      <c r="I194" s="32">
        <v>-3.69</v>
      </c>
      <c r="J194" s="32">
        <v>-5.39</v>
      </c>
      <c r="K194" s="30" t="str">
        <f t="shared" si="50"/>
        <v>Yes</v>
      </c>
    </row>
    <row r="195" spans="1:11">
      <c r="A195" s="111" t="s">
        <v>217</v>
      </c>
      <c r="B195" s="25" t="s">
        <v>49</v>
      </c>
      <c r="C195" s="116">
        <v>16.867324676999999</v>
      </c>
      <c r="D195" s="30" t="str">
        <f>IF($B195="N/A","N/A",IF(C195&gt;15,"No",IF(C195&lt;-15,"No","Yes")))</f>
        <v>N/A</v>
      </c>
      <c r="E195" s="32">
        <v>16.304516119999999</v>
      </c>
      <c r="F195" s="30" t="str">
        <f t="shared" si="48"/>
        <v>N/A</v>
      </c>
      <c r="G195" s="32">
        <v>17.183875418</v>
      </c>
      <c r="H195" s="30" t="str">
        <f t="shared" si="49"/>
        <v>N/A</v>
      </c>
      <c r="I195" s="32">
        <v>-3.34</v>
      </c>
      <c r="J195" s="32">
        <v>5.3929999999999998</v>
      </c>
      <c r="K195" s="30" t="str">
        <f t="shared" si="50"/>
        <v>Yes</v>
      </c>
    </row>
    <row r="196" spans="1:11">
      <c r="A196" s="111" t="s">
        <v>218</v>
      </c>
      <c r="B196" s="25" t="s">
        <v>49</v>
      </c>
      <c r="C196" s="116">
        <v>0.83375756170000004</v>
      </c>
      <c r="D196" s="30" t="str">
        <f>IF($B196="N/A","N/A",IF(C196&gt;15,"No",IF(C196&lt;-15,"No","Yes")))</f>
        <v>N/A</v>
      </c>
      <c r="E196" s="32">
        <v>0.99835115029999999</v>
      </c>
      <c r="F196" s="30" t="str">
        <f t="shared" si="48"/>
        <v>N/A</v>
      </c>
      <c r="G196" s="32">
        <v>1.1845546848999999</v>
      </c>
      <c r="H196" s="30" t="str">
        <f t="shared" si="49"/>
        <v>N/A</v>
      </c>
      <c r="I196" s="32">
        <v>19.739999999999998</v>
      </c>
      <c r="J196" s="32">
        <v>18.649999999999999</v>
      </c>
      <c r="K196" s="30" t="str">
        <f t="shared" si="50"/>
        <v>Yes</v>
      </c>
    </row>
    <row r="197" spans="1:11">
      <c r="A197" s="111" t="s">
        <v>219</v>
      </c>
      <c r="B197" s="25" t="s">
        <v>49</v>
      </c>
      <c r="C197" s="116">
        <v>0</v>
      </c>
      <c r="D197" s="30" t="str">
        <f t="shared" ref="D197:D213" si="51">IF($B197="N/A","N/A",IF(C197&gt;15,"No",IF(C197&lt;-15,"No","Yes")))</f>
        <v>N/A</v>
      </c>
      <c r="E197" s="32">
        <v>1.9114899999999999E-5</v>
      </c>
      <c r="F197" s="30" t="str">
        <f t="shared" si="48"/>
        <v>N/A</v>
      </c>
      <c r="G197" s="32">
        <v>0</v>
      </c>
      <c r="H197" s="30" t="str">
        <f t="shared" si="49"/>
        <v>N/A</v>
      </c>
      <c r="I197" s="32" t="s">
        <v>1207</v>
      </c>
      <c r="J197" s="32">
        <v>-100</v>
      </c>
      <c r="K197" s="30" t="str">
        <f t="shared" si="50"/>
        <v>No</v>
      </c>
    </row>
    <row r="198" spans="1:11">
      <c r="A198" s="111" t="s">
        <v>220</v>
      </c>
      <c r="B198" s="25" t="s">
        <v>49</v>
      </c>
      <c r="C198" s="116">
        <v>32.168790190999999</v>
      </c>
      <c r="D198" s="30" t="str">
        <f t="shared" si="51"/>
        <v>N/A</v>
      </c>
      <c r="E198" s="32">
        <v>33.192265507000002</v>
      </c>
      <c r="F198" s="30" t="str">
        <f t="shared" si="48"/>
        <v>N/A</v>
      </c>
      <c r="G198" s="32">
        <v>34.713483959999998</v>
      </c>
      <c r="H198" s="30" t="str">
        <f t="shared" si="49"/>
        <v>N/A</v>
      </c>
      <c r="I198" s="32">
        <v>3.1819999999999999</v>
      </c>
      <c r="J198" s="32">
        <v>4.5830000000000002</v>
      </c>
      <c r="K198" s="30" t="str">
        <f t="shared" si="50"/>
        <v>Yes</v>
      </c>
    </row>
    <row r="199" spans="1:11">
      <c r="A199" s="111" t="s">
        <v>222</v>
      </c>
      <c r="B199" s="25" t="s">
        <v>49</v>
      </c>
      <c r="C199" s="116">
        <v>1.2697266169000001</v>
      </c>
      <c r="D199" s="30" t="str">
        <f t="shared" si="51"/>
        <v>N/A</v>
      </c>
      <c r="E199" s="32">
        <v>1.1737684185999999</v>
      </c>
      <c r="F199" s="30" t="str">
        <f t="shared" si="48"/>
        <v>N/A</v>
      </c>
      <c r="G199" s="32">
        <v>1.3007349563999999</v>
      </c>
      <c r="H199" s="30" t="str">
        <f t="shared" si="49"/>
        <v>N/A</v>
      </c>
      <c r="I199" s="32">
        <v>-7.56</v>
      </c>
      <c r="J199" s="32">
        <v>10.82</v>
      </c>
      <c r="K199" s="30" t="str">
        <f t="shared" si="50"/>
        <v>Yes</v>
      </c>
    </row>
    <row r="200" spans="1:11">
      <c r="A200" s="111" t="s">
        <v>223</v>
      </c>
      <c r="B200" s="25" t="s">
        <v>49</v>
      </c>
      <c r="C200" s="116">
        <v>11.826241374</v>
      </c>
      <c r="D200" s="30" t="str">
        <f t="shared" si="51"/>
        <v>N/A</v>
      </c>
      <c r="E200" s="32">
        <v>11.874126211</v>
      </c>
      <c r="F200" s="30" t="str">
        <f t="shared" si="48"/>
        <v>N/A</v>
      </c>
      <c r="G200" s="32">
        <v>13.177398755</v>
      </c>
      <c r="H200" s="30" t="str">
        <f t="shared" si="49"/>
        <v>N/A</v>
      </c>
      <c r="I200" s="32">
        <v>0.40489999999999998</v>
      </c>
      <c r="J200" s="32">
        <v>10.98</v>
      </c>
      <c r="K200" s="30" t="str">
        <f t="shared" si="50"/>
        <v>Yes</v>
      </c>
    </row>
    <row r="201" spans="1:11">
      <c r="A201" s="111" t="s">
        <v>224</v>
      </c>
      <c r="B201" s="25" t="s">
        <v>49</v>
      </c>
      <c r="C201" s="116">
        <v>1.1635040808999999</v>
      </c>
      <c r="D201" s="30" t="str">
        <f t="shared" si="51"/>
        <v>N/A</v>
      </c>
      <c r="E201" s="32">
        <v>1.2117305734999999</v>
      </c>
      <c r="F201" s="30" t="str">
        <f t="shared" si="48"/>
        <v>N/A</v>
      </c>
      <c r="G201" s="32">
        <v>1.3103198288</v>
      </c>
      <c r="H201" s="30" t="str">
        <f t="shared" si="49"/>
        <v>N/A</v>
      </c>
      <c r="I201" s="32">
        <v>4.1449999999999996</v>
      </c>
      <c r="J201" s="32">
        <v>8.1359999999999992</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0.35668931949999999</v>
      </c>
      <c r="D205" s="30" t="str">
        <f t="shared" si="51"/>
        <v>N/A</v>
      </c>
      <c r="E205" s="32">
        <v>0.30052416830000001</v>
      </c>
      <c r="F205" s="30" t="str">
        <f t="shared" si="48"/>
        <v>N/A</v>
      </c>
      <c r="G205" s="32">
        <v>0.30466339860000002</v>
      </c>
      <c r="H205" s="30" t="str">
        <f t="shared" si="49"/>
        <v>N/A</v>
      </c>
      <c r="I205" s="32">
        <v>-15.7</v>
      </c>
      <c r="J205" s="32">
        <v>1.377</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2.1378327744000001</v>
      </c>
      <c r="D208" s="30" t="str">
        <f t="shared" si="51"/>
        <v>N/A</v>
      </c>
      <c r="E208" s="32">
        <v>2.4109600143000001</v>
      </c>
      <c r="F208" s="30" t="str">
        <f t="shared" si="48"/>
        <v>N/A</v>
      </c>
      <c r="G208" s="32">
        <v>2.0108675026</v>
      </c>
      <c r="H208" s="30" t="str">
        <f t="shared" si="49"/>
        <v>N/A</v>
      </c>
      <c r="I208" s="32">
        <v>12.78</v>
      </c>
      <c r="J208" s="32">
        <v>-16.600000000000001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99.688400658000006</v>
      </c>
      <c r="D211" s="30" t="str">
        <f t="shared" si="51"/>
        <v>N/A</v>
      </c>
      <c r="E211" s="32">
        <v>99.764886957000002</v>
      </c>
      <c r="F211" s="30" t="str">
        <f t="shared" si="48"/>
        <v>N/A</v>
      </c>
      <c r="G211" s="32">
        <v>99.756137609999996</v>
      </c>
      <c r="H211" s="30" t="str">
        <f t="shared" si="49"/>
        <v>N/A</v>
      </c>
      <c r="I211" s="32">
        <v>7.6700000000000004E-2</v>
      </c>
      <c r="J211" s="32">
        <v>-8.9999999999999993E-3</v>
      </c>
      <c r="K211" s="30" t="str">
        <f t="shared" ref="K211:K223" si="52">IF(J211="Div by 0", "N/A", IF(J211="N/A","N/A", IF(J211&gt;30, "No", IF(J211&lt;-30, "No", "Yes"))))</f>
        <v>Yes</v>
      </c>
    </row>
    <row r="212" spans="1:11">
      <c r="A212" s="111" t="s">
        <v>246</v>
      </c>
      <c r="B212" s="25" t="s">
        <v>83</v>
      </c>
      <c r="C212" s="116">
        <v>99.871399873000001</v>
      </c>
      <c r="D212" s="30" t="str">
        <f>IF($B212="N/A","N/A",IF(C212&gt;100,"No",IF(C212&lt;85,"No","Yes")))</f>
        <v>Yes</v>
      </c>
      <c r="E212" s="32">
        <v>99.951198504000004</v>
      </c>
      <c r="F212" s="30" t="str">
        <f>IF($B212="N/A","N/A",IF(E212&gt;100,"No",IF(E212&lt;85,"No","Yes")))</f>
        <v>Yes</v>
      </c>
      <c r="G212" s="32">
        <v>99.958837693999996</v>
      </c>
      <c r="H212" s="30" t="str">
        <f>IF($B212="N/A","N/A",IF(G212&gt;100,"No",IF(G212&lt;85,"No","Yes")))</f>
        <v>Yes</v>
      </c>
      <c r="I212" s="32">
        <v>7.9899999999999999E-2</v>
      </c>
      <c r="J212" s="32">
        <v>7.6E-3</v>
      </c>
      <c r="K212" s="30" t="str">
        <f t="shared" si="52"/>
        <v>Yes</v>
      </c>
    </row>
    <row r="213" spans="1:11">
      <c r="A213" s="111" t="s">
        <v>247</v>
      </c>
      <c r="B213" s="25" t="s">
        <v>49</v>
      </c>
      <c r="C213" s="116">
        <v>47.342927625000002</v>
      </c>
      <c r="D213" s="30" t="str">
        <f t="shared" si="51"/>
        <v>N/A</v>
      </c>
      <c r="E213" s="32">
        <v>56.360157616999999</v>
      </c>
      <c r="F213" s="30" t="str">
        <f t="shared" si="48"/>
        <v>N/A</v>
      </c>
      <c r="G213" s="32">
        <v>57.647103125999998</v>
      </c>
      <c r="H213" s="30" t="str">
        <f t="shared" si="49"/>
        <v>N/A</v>
      </c>
      <c r="I213" s="32">
        <v>19.05</v>
      </c>
      <c r="J213" s="32">
        <v>2.2829999999999999</v>
      </c>
      <c r="K213" s="30" t="str">
        <f t="shared" si="52"/>
        <v>Yes</v>
      </c>
    </row>
    <row r="214" spans="1:11">
      <c r="A214" s="111" t="s">
        <v>185</v>
      </c>
      <c r="B214" s="25" t="s">
        <v>11</v>
      </c>
      <c r="C214" s="116">
        <v>6.4038692649</v>
      </c>
      <c r="D214" s="30" t="str">
        <f>IF($B214="N/A","N/A",IF(C214&gt;25,"No",IF(C214&lt;5,"No","Yes")))</f>
        <v>Yes</v>
      </c>
      <c r="E214" s="32">
        <v>6.2344684824999996</v>
      </c>
      <c r="F214" s="30" t="str">
        <f>IF($B214="N/A","N/A",IF(E214&gt;25,"No",IF(E214&lt;5,"No","Yes")))</f>
        <v>Yes</v>
      </c>
      <c r="G214" s="32">
        <v>6.2063428778</v>
      </c>
      <c r="H214" s="30" t="str">
        <f>IF($B214="N/A","N/A",IF(G214&gt;25,"No",IF(G214&lt;5,"No","Yes")))</f>
        <v>Yes</v>
      </c>
      <c r="I214" s="32">
        <v>-2.65</v>
      </c>
      <c r="J214" s="32">
        <v>-0.45100000000000001</v>
      </c>
      <c r="K214" s="30" t="str">
        <f t="shared" si="52"/>
        <v>Yes</v>
      </c>
    </row>
    <row r="215" spans="1:11">
      <c r="A215" s="111" t="s">
        <v>186</v>
      </c>
      <c r="B215" s="25" t="s">
        <v>12</v>
      </c>
      <c r="C215" s="116">
        <v>41.125498964000002</v>
      </c>
      <c r="D215" s="30" t="str">
        <f>IF($B215="N/A","N/A",IF(C215&gt;70,"No",IF(C215&lt;40,"No","Yes")))</f>
        <v>Yes</v>
      </c>
      <c r="E215" s="32">
        <v>40.218587966999998</v>
      </c>
      <c r="F215" s="30" t="str">
        <f>IF($B215="N/A","N/A",IF(E215&gt;70,"No",IF(E215&lt;40,"No","Yes")))</f>
        <v>Yes</v>
      </c>
      <c r="G215" s="32">
        <v>39.231013507</v>
      </c>
      <c r="H215" s="30" t="str">
        <f>IF($B215="N/A","N/A",IF(G215&gt;70,"No",IF(G215&lt;40,"No","Yes")))</f>
        <v>No</v>
      </c>
      <c r="I215" s="32">
        <v>-2.21</v>
      </c>
      <c r="J215" s="32">
        <v>-2.46</v>
      </c>
      <c r="K215" s="30" t="str">
        <f t="shared" si="52"/>
        <v>Yes</v>
      </c>
    </row>
    <row r="216" spans="1:11">
      <c r="A216" s="111" t="s">
        <v>187</v>
      </c>
      <c r="B216" s="25" t="s">
        <v>13</v>
      </c>
      <c r="C216" s="116">
        <v>52.460434399999997</v>
      </c>
      <c r="D216" s="30" t="str">
        <f>IF($B216="N/A","N/A",IF(C216&gt;55,"No",IF(C216&lt;20,"No","Yes")))</f>
        <v>Yes</v>
      </c>
      <c r="E216" s="32">
        <v>53.528128500000001</v>
      </c>
      <c r="F216" s="30" t="str">
        <f>IF($B216="N/A","N/A",IF(E216&gt;55,"No",IF(E216&lt;20,"No","Yes")))</f>
        <v>Yes</v>
      </c>
      <c r="G216" s="32">
        <v>54.544785758000003</v>
      </c>
      <c r="H216" s="30" t="str">
        <f>IF($B216="N/A","N/A",IF(G216&gt;55,"No",IF(G216&lt;20,"No","Yes")))</f>
        <v>Yes</v>
      </c>
      <c r="I216" s="32">
        <v>2.0350000000000001</v>
      </c>
      <c r="J216" s="32">
        <v>1.899</v>
      </c>
      <c r="K216" s="30" t="str">
        <f t="shared" si="52"/>
        <v>Yes</v>
      </c>
    </row>
    <row r="217" spans="1:11">
      <c r="A217" s="111" t="s">
        <v>870</v>
      </c>
      <c r="B217" s="25" t="s">
        <v>876</v>
      </c>
      <c r="C217" s="116">
        <v>92.642371951000001</v>
      </c>
      <c r="D217" s="30" t="str">
        <f>IF($B217="N/A","N/A",IF(C217&gt;95,"Yes","No"))</f>
        <v>No</v>
      </c>
      <c r="E217" s="32">
        <v>92.926538069000003</v>
      </c>
      <c r="F217" s="30" t="str">
        <f>IF($B217="N/A","N/A",IF(E217&gt;95,"Yes","No"))</f>
        <v>No</v>
      </c>
      <c r="G217" s="32">
        <v>92.353711610999994</v>
      </c>
      <c r="H217" s="30" t="str">
        <f>IF($B217="N/A","N/A",IF(G217&gt;95,"Yes","No"))</f>
        <v>No</v>
      </c>
      <c r="I217" s="32">
        <v>0.30669999999999997</v>
      </c>
      <c r="J217" s="32">
        <v>-0.61599999999999999</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t="s">
        <v>1207</v>
      </c>
      <c r="D219" s="30" t="str">
        <f t="shared" si="53"/>
        <v>N/A</v>
      </c>
      <c r="E219" s="32">
        <v>100</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95.474458552000002</v>
      </c>
      <c r="D220" s="30" t="str">
        <f>IF($B220="N/A","N/A",IF(C220&gt;100,"No",IF(C220&lt;98,"No","Yes")))</f>
        <v>No</v>
      </c>
      <c r="E220" s="32">
        <v>95.675257791000007</v>
      </c>
      <c r="F220" s="30" t="str">
        <f>IF($B220="N/A","N/A",IF(E220&gt;100,"No",IF(E220&lt;98,"No","Yes")))</f>
        <v>No</v>
      </c>
      <c r="G220" s="32">
        <v>95.155328123999993</v>
      </c>
      <c r="H220" s="30" t="str">
        <f>IF($B220="N/A","N/A",IF(G220&gt;100,"No",IF(G220&lt;98,"No","Yes")))</f>
        <v>No</v>
      </c>
      <c r="I220" s="32">
        <v>0.21029999999999999</v>
      </c>
      <c r="J220" s="32">
        <v>-0.54300000000000004</v>
      </c>
      <c r="K220" s="30" t="str">
        <f t="shared" si="52"/>
        <v>Yes</v>
      </c>
    </row>
    <row r="221" spans="1:11">
      <c r="A221" s="111" t="s">
        <v>251</v>
      </c>
      <c r="B221" s="25" t="s">
        <v>49</v>
      </c>
      <c r="C221" s="116">
        <v>83.444184360999998</v>
      </c>
      <c r="D221" s="30" t="str">
        <f t="shared" si="53"/>
        <v>N/A</v>
      </c>
      <c r="E221" s="32">
        <v>83.173402480999997</v>
      </c>
      <c r="F221" s="30" t="str">
        <f>IF($B221="N/A","N/A",IF(E221&gt;15,"No",IF(E221&lt;-15,"No","Yes")))</f>
        <v>N/A</v>
      </c>
      <c r="G221" s="32">
        <v>81.960409299999995</v>
      </c>
      <c r="H221" s="30" t="str">
        <f>IF($B221="N/A","N/A",IF(G221&gt;15,"No",IF(G221&lt;-15,"No","Yes")))</f>
        <v>N/A</v>
      </c>
      <c r="I221" s="32">
        <v>-0.32500000000000001</v>
      </c>
      <c r="J221" s="32">
        <v>-1.46</v>
      </c>
      <c r="K221" s="30" t="str">
        <f t="shared" si="52"/>
        <v>Yes</v>
      </c>
    </row>
    <row r="222" spans="1:11">
      <c r="A222" s="111" t="s">
        <v>252</v>
      </c>
      <c r="B222" s="25" t="s">
        <v>49</v>
      </c>
      <c r="C222" s="116">
        <v>16.555815638999999</v>
      </c>
      <c r="D222" s="30" t="str">
        <f t="shared" si="53"/>
        <v>N/A</v>
      </c>
      <c r="E222" s="32">
        <v>16.826597519</v>
      </c>
      <c r="F222" s="30" t="str">
        <f>IF($B222="N/A","N/A",IF(E222&gt;15,"No",IF(E222&lt;-15,"No","Yes")))</f>
        <v>N/A</v>
      </c>
      <c r="G222" s="32">
        <v>18.039590700000002</v>
      </c>
      <c r="H222" s="30" t="str">
        <f>IF($B222="N/A","N/A",IF(G222&gt;15,"No",IF(G222&lt;-15,"No","Yes")))</f>
        <v>N/A</v>
      </c>
      <c r="I222" s="32">
        <v>1.6359999999999999</v>
      </c>
      <c r="J222" s="32">
        <v>7.2089999999999996</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87.037634147999995</v>
      </c>
      <c r="D225" s="30" t="str">
        <f t="shared" si="53"/>
        <v>N/A</v>
      </c>
      <c r="E225" s="32">
        <v>86.948779380999994</v>
      </c>
      <c r="F225" s="30" t="str">
        <f>IF($B225="N/A","N/A",IF(E225&gt;15,"No",IF(E225&lt;-15,"No","Yes")))</f>
        <v>N/A</v>
      </c>
      <c r="G225" s="32">
        <v>85.545993058999997</v>
      </c>
      <c r="H225" s="30" t="str">
        <f>IF($B225="N/A","N/A",IF(G225&gt;15,"No",IF(G225&lt;-15,"No","Yes")))</f>
        <v>N/A</v>
      </c>
      <c r="I225" s="32">
        <v>-0.10199999999999999</v>
      </c>
      <c r="J225" s="32">
        <v>-1.61</v>
      </c>
      <c r="K225" s="30" t="str">
        <f>IF(J225="Div by 0", "N/A", IF(J225="N/A","N/A", IF(J225&gt;30, "No", IF(J225&lt;-30, "No", "Yes"))))</f>
        <v>Yes</v>
      </c>
    </row>
    <row r="226" spans="1:11">
      <c r="A226" s="111" t="s">
        <v>257</v>
      </c>
      <c r="B226" s="25" t="s">
        <v>49</v>
      </c>
      <c r="C226" s="116">
        <v>12.962365852</v>
      </c>
      <c r="D226" s="30" t="str">
        <f t="shared" ref="D226" si="54">IF($B226="N/A","N/A",IF(C226&gt;15,"No",IF(C226&lt;-15,"No","Yes")))</f>
        <v>N/A</v>
      </c>
      <c r="E226" s="32">
        <v>13.051220619</v>
      </c>
      <c r="F226" s="30" t="str">
        <f>IF($B226="N/A","N/A",IF(E226&gt;15,"No",IF(E226&lt;-15,"No","Yes")))</f>
        <v>N/A</v>
      </c>
      <c r="G226" s="32">
        <v>14.454006940999999</v>
      </c>
      <c r="H226" s="30" t="str">
        <f>IF($B226="N/A","N/A",IF(G226&gt;15,"No",IF(G226&lt;-15,"No","Yes")))</f>
        <v>N/A</v>
      </c>
      <c r="I226" s="32">
        <v>0.6855</v>
      </c>
      <c r="J226" s="32">
        <v>10.75</v>
      </c>
      <c r="K226" s="30" t="str">
        <f>IF(J226="Div by 0", "N/A", IF(J226="N/A","N/A", IF(J226&gt;30, "No", IF(J226&lt;-30, "No", "Yes"))))</f>
        <v>Yes</v>
      </c>
    </row>
    <row r="227" spans="1:11">
      <c r="A227" s="111" t="s">
        <v>806</v>
      </c>
      <c r="B227" s="25" t="s">
        <v>49</v>
      </c>
      <c r="C227" s="116">
        <v>0</v>
      </c>
      <c r="D227" s="30" t="str">
        <f t="shared" ref="D227" si="55">IF($B227="N/A","N/A",IF(C227&gt;15,"No",IF(C227&lt;-15,"No","Yes")))</f>
        <v>N/A</v>
      </c>
      <c r="E227" s="32">
        <v>1.9114899999999999E-5</v>
      </c>
      <c r="F227" s="30" t="str">
        <f>IF($B227="N/A","N/A",IF(E227&gt;15,"No",IF(E227&lt;-15,"No","Yes")))</f>
        <v>N/A</v>
      </c>
      <c r="G227" s="32">
        <v>0</v>
      </c>
      <c r="H227" s="30" t="str">
        <f>IF($B227="N/A","N/A",IF(G227&gt;15,"No",IF(G227&lt;-15,"No","Yes")))</f>
        <v>N/A</v>
      </c>
      <c r="I227" s="32" t="s">
        <v>1207</v>
      </c>
      <c r="J227" s="32">
        <v>-100</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23792139</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2.01284971E-2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2.9415934397000001</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68.520522682000006</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27.587364045000001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78.526172027000001</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0.1074220355</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0.34782608700000001</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0.1208628258</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24.222207353000002</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14.98003248</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1.7538776885</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11.179697259999999</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11.624596327000001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3.1417941499999998E-2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25.045924834000001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1.2609199999999999E-5</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0.8721410409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3.7985741339999999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0.38398818969999998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0.28245464949999999</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5.379928E-4</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0.10012130900000001</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1.358587446</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5.5438481000000001E-3</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4.5225023E-3</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2.6279185165999999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1.7278438785000001</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84.847339703000003</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99.946266784000002</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23.539469490999998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90.898279470000006</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96.342981167999994</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77.516563480000002</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22.483436520000001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7757377</v>
      </c>
      <c r="D7" s="154" t="str">
        <f>IF($B7="N/A","N/A",IF(C7&gt;15,"No",IF(C7&lt;-15,"No","Yes")))</f>
        <v>N/A</v>
      </c>
      <c r="E7" s="150">
        <v>11243381</v>
      </c>
      <c r="F7" s="154" t="str">
        <f>IF($B7="N/A","N/A",IF(E7&gt;15,"No",IF(E7&lt;-15,"No","Yes")))</f>
        <v>N/A</v>
      </c>
      <c r="G7" s="150">
        <v>14249077</v>
      </c>
      <c r="H7" s="154" t="str">
        <f>IF($B7="N/A","N/A",IF(G7&gt;15,"No",IF(G7&lt;-15,"No","Yes")))</f>
        <v>N/A</v>
      </c>
      <c r="I7" s="155">
        <v>44.94</v>
      </c>
      <c r="J7" s="155">
        <v>26.73</v>
      </c>
      <c r="K7" s="154" t="str">
        <f t="shared" ref="K7:K20" si="0">IF(J7="Div by 0", "N/A", IF(J7="N/A","N/A", IF(J7&gt;30, "No", IF(J7&lt;-30, "No", "Yes"))))</f>
        <v>Yes</v>
      </c>
    </row>
    <row r="8" spans="1:12">
      <c r="A8" s="48" t="s">
        <v>631</v>
      </c>
      <c r="B8" s="25" t="s">
        <v>49</v>
      </c>
      <c r="C8" s="30">
        <v>22.262048111999999</v>
      </c>
      <c r="D8" s="30" t="str">
        <f>IF($B8="N/A","N/A",IF(C8&gt;15,"No",IF(C8&lt;-15,"No","Yes")))</f>
        <v>N/A</v>
      </c>
      <c r="E8" s="30">
        <v>42.436550001999997</v>
      </c>
      <c r="F8" s="30" t="str">
        <f>IF($B8="N/A","N/A",IF(E8&gt;15,"No",IF(E8&lt;-15,"No","Yes")))</f>
        <v>N/A</v>
      </c>
      <c r="G8" s="30">
        <v>52.610797177000002</v>
      </c>
      <c r="H8" s="30" t="str">
        <f>IF($B8="N/A","N/A",IF(G8&gt;15,"No",IF(G8&lt;-15,"No","Yes")))</f>
        <v>N/A</v>
      </c>
      <c r="I8" s="32">
        <v>90.62</v>
      </c>
      <c r="J8" s="32">
        <v>23.98</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0.7985850592</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99.286838017999997</v>
      </c>
      <c r="H12" s="30" t="str">
        <f t="shared" si="3"/>
        <v>Yes</v>
      </c>
      <c r="I12" s="32" t="s">
        <v>49</v>
      </c>
      <c r="J12" s="32" t="s">
        <v>49</v>
      </c>
      <c r="K12" s="30" t="str">
        <f t="shared" si="0"/>
        <v>N/A</v>
      </c>
    </row>
    <row r="13" spans="1:12">
      <c r="A13" s="51" t="s">
        <v>46</v>
      </c>
      <c r="B13" s="25" t="s">
        <v>49</v>
      </c>
      <c r="C13" s="26">
        <v>6030426</v>
      </c>
      <c r="D13" s="30" t="str">
        <f>IF($B13="N/A","N/A",IF(C13&gt;15,"No",IF(C13&lt;-15,"No","Yes")))</f>
        <v>N/A</v>
      </c>
      <c r="E13" s="26">
        <v>6472078</v>
      </c>
      <c r="F13" s="30" t="str">
        <f>IF($B13="N/A","N/A",IF(E13&gt;15,"No",IF(E13&lt;-15,"No","Yes")))</f>
        <v>N/A</v>
      </c>
      <c r="G13" s="26">
        <v>6752524</v>
      </c>
      <c r="H13" s="30" t="str">
        <f>IF($B13="N/A","N/A",IF(G13&gt;15,"No",IF(G13&lt;-15,"No","Yes")))</f>
        <v>N/A</v>
      </c>
      <c r="I13" s="32">
        <v>7.3239999999999998</v>
      </c>
      <c r="J13" s="32">
        <v>4.3330000000000002</v>
      </c>
      <c r="K13" s="30" t="str">
        <f t="shared" si="0"/>
        <v>Yes</v>
      </c>
    </row>
    <row r="14" spans="1:12" ht="14.25" customHeight="1">
      <c r="A14" s="48" t="s">
        <v>634</v>
      </c>
      <c r="B14" s="25" t="s">
        <v>49</v>
      </c>
      <c r="C14" s="30">
        <v>3.8814504979</v>
      </c>
      <c r="D14" s="30" t="str">
        <f>IF($B14="N/A","N/A",IF(C14&gt;15,"No",IF(C14&lt;-15,"No","Yes")))</f>
        <v>N/A</v>
      </c>
      <c r="E14" s="30">
        <v>4.2173626460999998</v>
      </c>
      <c r="F14" s="30" t="str">
        <f>IF($B14="N/A","N/A",IF(E14&gt;15,"No",IF(E14&lt;-15,"No","Yes")))</f>
        <v>N/A</v>
      </c>
      <c r="G14" s="30">
        <v>0</v>
      </c>
      <c r="H14" s="30" t="str">
        <f>IF($B14="N/A","N/A",IF(G14&gt;15,"No",IF(G14&lt;-15,"No","Yes")))</f>
        <v>N/A</v>
      </c>
      <c r="I14" s="32">
        <v>8.6539999999999999</v>
      </c>
      <c r="J14" s="32">
        <v>-100</v>
      </c>
      <c r="K14" s="30" t="str">
        <f t="shared" si="0"/>
        <v>No</v>
      </c>
    </row>
    <row r="15" spans="1:12" ht="12.75" customHeight="1">
      <c r="A15" s="48" t="s">
        <v>635</v>
      </c>
      <c r="B15" s="25" t="s">
        <v>49</v>
      </c>
      <c r="C15" s="78">
        <v>87.570761488000002</v>
      </c>
      <c r="D15" s="30" t="str">
        <f>IF($B15="N/A","N/A",IF(C15&gt;15,"No",IF(C15&lt;-15,"No","Yes")))</f>
        <v>N/A</v>
      </c>
      <c r="E15" s="78">
        <v>92.753344006999995</v>
      </c>
      <c r="F15" s="30" t="str">
        <f>IF($B15="N/A","N/A",IF(E15&gt;15,"No",IF(E15&lt;-15,"No","Yes")))</f>
        <v>N/A</v>
      </c>
      <c r="G15" s="78" t="s">
        <v>1207</v>
      </c>
      <c r="H15" s="30" t="str">
        <f>IF($B15="N/A","N/A",IF(G15&gt;15,"No",IF(G15&lt;-15,"No","Yes")))</f>
        <v>N/A</v>
      </c>
      <c r="I15" s="32">
        <v>5.9180000000000001</v>
      </c>
      <c r="J15" s="32" t="s">
        <v>1207</v>
      </c>
      <c r="K15" s="30" t="str">
        <f t="shared" si="0"/>
        <v>N/A</v>
      </c>
    </row>
    <row r="16" spans="1:12" ht="12.75" customHeight="1">
      <c r="A16" s="51" t="s">
        <v>770</v>
      </c>
      <c r="B16" s="25" t="s">
        <v>49</v>
      </c>
      <c r="C16" s="26">
        <v>14377</v>
      </c>
      <c r="D16" s="30" t="str">
        <f>IF($B16="N/A","N/A",IF(C16&gt;15,"No",IF(C16&lt;-15,"No","Yes")))</f>
        <v>N/A</v>
      </c>
      <c r="E16" s="26">
        <v>4140</v>
      </c>
      <c r="F16" s="30" t="str">
        <f>IF($B16="N/A","N/A",IF(E16&gt;15,"No",IF(E16&lt;-15,"No","Yes")))</f>
        <v>N/A</v>
      </c>
      <c r="G16" s="26">
        <v>7112</v>
      </c>
      <c r="H16" s="30" t="str">
        <f>IF($B16="N/A","N/A",IF(G16&gt;15,"No",IF(G16&lt;-15,"No","Yes")))</f>
        <v>N/A</v>
      </c>
      <c r="I16" s="25" t="s">
        <v>1211</v>
      </c>
      <c r="J16" s="32">
        <v>71.790000000000006</v>
      </c>
      <c r="K16" s="30" t="str">
        <f t="shared" si="0"/>
        <v>No</v>
      </c>
    </row>
    <row r="17" spans="1:11" ht="27.75" customHeight="1">
      <c r="A17" s="51" t="s">
        <v>771</v>
      </c>
      <c r="B17" s="25" t="s">
        <v>49</v>
      </c>
      <c r="C17" s="78">
        <v>53.202545733000001</v>
      </c>
      <c r="D17" s="30" t="str">
        <f>IF($B17="N/A","N/A",IF(C17&gt;60,"No",IF(C17&lt;15,"No","Yes")))</f>
        <v>N/A</v>
      </c>
      <c r="E17" s="78">
        <v>45.376570047999998</v>
      </c>
      <c r="F17" s="30" t="str">
        <f>IF($B17="N/A","N/A",IF(E17&gt;60,"No",IF(E17&lt;15,"No","Yes")))</f>
        <v>N/A</v>
      </c>
      <c r="G17" s="78">
        <v>71.231861641999998</v>
      </c>
      <c r="H17" s="30" t="str">
        <f>IF($B17="N/A","N/A",IF(G17&gt;60,"No",IF(G17&lt;15,"No","Yes")))</f>
        <v>N/A</v>
      </c>
      <c r="I17" s="32">
        <v>-14.7</v>
      </c>
      <c r="J17" s="32">
        <v>56.98</v>
      </c>
      <c r="K17" s="30" t="str">
        <f t="shared" si="0"/>
        <v>No</v>
      </c>
    </row>
    <row r="18" spans="1:11">
      <c r="A18" s="51" t="s">
        <v>156</v>
      </c>
      <c r="B18" s="25" t="s">
        <v>121</v>
      </c>
      <c r="C18" s="26">
        <v>11</v>
      </c>
      <c r="D18" s="30" t="str">
        <f>IF($B18="N/A","N/A",IF(C18="N/A","N/A",IF(C18=0,"Yes","No")))</f>
        <v>No</v>
      </c>
      <c r="E18" s="26">
        <v>11</v>
      </c>
      <c r="F18" s="30" t="str">
        <f>IF($B18="N/A","N/A",IF(E18="N/A","N/A",IF(E18=0,"Yes","No")))</f>
        <v>No</v>
      </c>
      <c r="G18" s="26">
        <v>11</v>
      </c>
      <c r="H18" s="30" t="str">
        <f>IF($B18="N/A","N/A",IF(G18=0,"Yes","No"))</f>
        <v>No</v>
      </c>
      <c r="I18" s="25" t="s">
        <v>1212</v>
      </c>
      <c r="J18" s="32">
        <v>0</v>
      </c>
      <c r="K18" s="30" t="str">
        <f t="shared" si="0"/>
        <v>Yes</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6030426</v>
      </c>
      <c r="D22" s="30" t="str">
        <f>IF($B22="N/A","N/A",IF(C22&gt;15,"No",IF(C22&lt;-15,"No","Yes")))</f>
        <v>N/A</v>
      </c>
      <c r="E22" s="26">
        <v>6472078</v>
      </c>
      <c r="F22" s="30" t="str">
        <f>IF($B22="N/A","N/A",IF(E22&gt;15,"No",IF(E22&lt;-15,"No","Yes")))</f>
        <v>N/A</v>
      </c>
      <c r="G22" s="26">
        <v>6752524</v>
      </c>
      <c r="H22" s="30" t="str">
        <f>IF($B22="N/A","N/A",IF(G22&gt;15,"No",IF(G22&lt;-15,"No","Yes")))</f>
        <v>N/A</v>
      </c>
      <c r="I22" s="32">
        <v>7.3239999999999998</v>
      </c>
      <c r="J22" s="32">
        <v>4.3330000000000002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71.248454421000005</v>
      </c>
      <c r="D25" s="30" t="str">
        <f>IF($B25="N/A","N/A",IF(C25&gt;60,"No",IF(C25&lt;15,"No","Yes")))</f>
        <v>No</v>
      </c>
      <c r="E25" s="78">
        <v>69.160413703000003</v>
      </c>
      <c r="F25" s="30" t="str">
        <f>IF($B25="N/A","N/A",IF(E25&gt;60,"No",IF(E25&lt;15,"No","Yes")))</f>
        <v>No</v>
      </c>
      <c r="G25" s="78">
        <v>71.845719023000001</v>
      </c>
      <c r="H25" s="30" t="str">
        <f>IF($B25="N/A","N/A",IF(G25&gt;60,"No",IF(G25&lt;15,"No","Yes")))</f>
        <v>No</v>
      </c>
      <c r="I25" s="32">
        <v>-2.93</v>
      </c>
      <c r="J25" s="32">
        <v>3.883</v>
      </c>
      <c r="K25" s="30" t="str">
        <f t="shared" si="4"/>
        <v>Yes</v>
      </c>
    </row>
    <row r="26" spans="1:11">
      <c r="A26" s="51" t="s">
        <v>47</v>
      </c>
      <c r="B26" s="25" t="s">
        <v>166</v>
      </c>
      <c r="C26" s="30">
        <v>2.4138261542000001</v>
      </c>
      <c r="D26" s="30" t="str">
        <f>IF($B26="N/A","N/A",IF(C26&gt;15,"No",IF(C26&lt;=0,"No","Yes")))</f>
        <v>Yes</v>
      </c>
      <c r="E26" s="30">
        <v>2.1228421536000002</v>
      </c>
      <c r="F26" s="30" t="str">
        <f>IF($B26="N/A","N/A",IF(E26&gt;15,"No",IF(E26&lt;=0,"No","Yes")))</f>
        <v>Yes</v>
      </c>
      <c r="G26" s="30">
        <v>2.279384716</v>
      </c>
      <c r="H26" s="30" t="str">
        <f>IF($B26="N/A","N/A",IF(G26&gt;15,"No",IF(G26&lt;=0,"No","Yes")))</f>
        <v>Yes</v>
      </c>
      <c r="I26" s="32">
        <v>-12.1</v>
      </c>
      <c r="J26" s="32">
        <v>7.3739999999999997</v>
      </c>
      <c r="K26" s="30" t="str">
        <f t="shared" si="4"/>
        <v>Yes</v>
      </c>
    </row>
    <row r="27" spans="1:11">
      <c r="A27" s="51" t="s">
        <v>177</v>
      </c>
      <c r="B27" s="25" t="s">
        <v>49</v>
      </c>
      <c r="C27" s="78">
        <v>104.45371108000001</v>
      </c>
      <c r="D27" s="30" t="str">
        <f>IF($B27="N/A","N/A",IF(C27&gt;15,"No",IF(C27&lt;-15,"No","Yes")))</f>
        <v>N/A</v>
      </c>
      <c r="E27" s="78">
        <v>113.22005648</v>
      </c>
      <c r="F27" s="30" t="str">
        <f>IF($B27="N/A","N/A",IF(E27&gt;15,"No",IF(E27&lt;-15,"No","Yes")))</f>
        <v>N/A</v>
      </c>
      <c r="G27" s="78">
        <v>98.349002053000007</v>
      </c>
      <c r="H27" s="30" t="str">
        <f>IF($B27="N/A","N/A",IF(G27&gt;15,"No",IF(G27&lt;-15,"No","Yes")))</f>
        <v>N/A</v>
      </c>
      <c r="I27" s="32">
        <v>8.3930000000000007</v>
      </c>
      <c r="J27" s="32">
        <v>-13.1</v>
      </c>
      <c r="K27" s="30" t="str">
        <f t="shared" si="4"/>
        <v>Yes</v>
      </c>
    </row>
    <row r="28" spans="1:11">
      <c r="A28" s="51" t="s">
        <v>182</v>
      </c>
      <c r="B28" s="25" t="s">
        <v>49</v>
      </c>
      <c r="C28" s="30">
        <v>0</v>
      </c>
      <c r="D28" s="30" t="str">
        <f>IF($B28="N/A","N/A",IF(C28&gt;15,"No",IF(C28&lt;-15,"No","Yes")))</f>
        <v>N/A</v>
      </c>
      <c r="E28" s="30">
        <v>0</v>
      </c>
      <c r="F28" s="30" t="str">
        <f>IF($B28="N/A","N/A",IF(E28&gt;15,"No",IF(E28&lt;-15,"No","Yes")))</f>
        <v>N/A</v>
      </c>
      <c r="G28" s="30">
        <v>0</v>
      </c>
      <c r="H28" s="30" t="str">
        <f>IF($B28="N/A","N/A",IF(G28&gt;15,"No",IF(G28&lt;-15,"No","Yes")))</f>
        <v>N/A</v>
      </c>
      <c r="I28" s="32" t="s">
        <v>1207</v>
      </c>
      <c r="J28" s="32" t="s">
        <v>1207</v>
      </c>
      <c r="K28" s="30" t="str">
        <f t="shared" si="4"/>
        <v>N/A</v>
      </c>
    </row>
    <row r="29" spans="1:11">
      <c r="A29" s="51" t="s">
        <v>279</v>
      </c>
      <c r="B29" s="25" t="s">
        <v>127</v>
      </c>
      <c r="C29" s="30">
        <v>98.969309963000001</v>
      </c>
      <c r="D29" s="30" t="str">
        <f>IF($B29="N/A","N/A",IF(C29&gt;99,"No",IF(C29&lt;95,"No","Yes")))</f>
        <v>Yes</v>
      </c>
      <c r="E29" s="30">
        <v>99.025753398000006</v>
      </c>
      <c r="F29" s="30" t="str">
        <f>IF($B29="N/A","N/A",IF(E29&gt;99,"No",IF(E29&lt;95,"No","Yes")))</f>
        <v>No</v>
      </c>
      <c r="G29" s="30">
        <v>99.112924293000006</v>
      </c>
      <c r="H29" s="30" t="str">
        <f>IF($B29="N/A","N/A",IF(G29&gt;99,"No",IF(G29&lt;95,"No","Yes")))</f>
        <v>No</v>
      </c>
      <c r="I29" s="32">
        <v>5.7000000000000002E-2</v>
      </c>
      <c r="J29" s="32">
        <v>8.7999999999999995E-2</v>
      </c>
      <c r="K29" s="30" t="str">
        <f t="shared" si="4"/>
        <v>Yes</v>
      </c>
    </row>
    <row r="30" spans="1:11">
      <c r="A30" s="51" t="s">
        <v>280</v>
      </c>
      <c r="B30" s="25" t="s">
        <v>128</v>
      </c>
      <c r="C30" s="30">
        <v>1.0306900375000001</v>
      </c>
      <c r="D30" s="30" t="str">
        <f>IF($B30="N/A","N/A",IF(C30&gt;6,"No",IF(C30&lt;=0,"No","Yes")))</f>
        <v>Yes</v>
      </c>
      <c r="E30" s="30">
        <v>0.97424660210000003</v>
      </c>
      <c r="F30" s="30" t="str">
        <f>IF($B30="N/A","N/A",IF(E30&gt;6,"No",IF(E30&lt;=0,"No","Yes")))</f>
        <v>Yes</v>
      </c>
      <c r="G30" s="30">
        <v>0.88707570680000003</v>
      </c>
      <c r="H30" s="30" t="str">
        <f>IF($B30="N/A","N/A",IF(G30&gt;6,"No",IF(G30&lt;=0,"No","Yes")))</f>
        <v>Yes</v>
      </c>
      <c r="I30" s="32">
        <v>-5.48</v>
      </c>
      <c r="J30" s="32">
        <v>-8.9499999999999993</v>
      </c>
      <c r="K30" s="30" t="str">
        <f t="shared" si="4"/>
        <v>Yes</v>
      </c>
    </row>
    <row r="31" spans="1:11">
      <c r="A31" s="51" t="s">
        <v>871</v>
      </c>
      <c r="B31" s="25" t="s">
        <v>49</v>
      </c>
      <c r="C31" s="30">
        <v>100</v>
      </c>
      <c r="D31" s="30" t="str">
        <f>IF($B31="N/A","N/A",IF(C31&gt;15,"No",IF(C31&lt;-15,"No","Yes")))</f>
        <v>N/A</v>
      </c>
      <c r="E31" s="30">
        <v>99.785599180000006</v>
      </c>
      <c r="F31" s="30" t="str">
        <f>IF($B31="N/A","N/A",IF(E31&gt;15,"No",IF(E31&lt;-15,"No","Yes")))</f>
        <v>N/A</v>
      </c>
      <c r="G31" s="30">
        <v>99.254866253000003</v>
      </c>
      <c r="H31" s="30" t="str">
        <f>IF($B31="N/A","N/A",IF(G31&gt;15,"No",IF(G31&lt;-15,"No","Yes")))</f>
        <v>N/A</v>
      </c>
      <c r="I31" s="32">
        <v>-0.214</v>
      </c>
      <c r="J31" s="32">
        <v>-0.53200000000000003</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98.678846855000003</v>
      </c>
      <c r="D33" s="30" t="str">
        <f>IF($B33="N/A","N/A",IF(C33&gt;98,"Yes","No"))</f>
        <v>Yes</v>
      </c>
      <c r="E33" s="30">
        <v>98.861995211999997</v>
      </c>
      <c r="F33" s="30" t="str">
        <f>IF($B33="N/A","N/A",IF(E33&gt;98,"Yes","No"))</f>
        <v>Yes</v>
      </c>
      <c r="G33" s="30">
        <v>100</v>
      </c>
      <c r="H33" s="30" t="str">
        <f>IF($B33="N/A","N/A",IF(G33&gt;98,"Yes","No"))</f>
        <v>Yes</v>
      </c>
      <c r="I33" s="32">
        <v>0.18559999999999999</v>
      </c>
      <c r="J33" s="32">
        <v>1.151</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99.838220383999996</v>
      </c>
      <c r="D36" s="30" t="str">
        <f>IF($B36="N/A","N/A",IF(C36&gt;100,"No",IF(C36&lt;98,"No","Yes")))</f>
        <v>Yes</v>
      </c>
      <c r="E36" s="30">
        <v>99.915019565999998</v>
      </c>
      <c r="F36" s="30" t="str">
        <f>IF($B36="N/A","N/A",IF(E36&gt;100,"No",IF(E36&lt;98,"No","Yes")))</f>
        <v>Yes</v>
      </c>
      <c r="G36" s="30">
        <v>99.874239618000004</v>
      </c>
      <c r="H36" s="30" t="str">
        <f>IF($B36="N/A","N/A",IF(G36&gt;100,"No",IF(G36&lt;98,"No","Yes")))</f>
        <v>Yes</v>
      </c>
      <c r="I36" s="32">
        <v>7.6899999999999996E-2</v>
      </c>
      <c r="J36" s="32">
        <v>-4.1000000000000002E-2</v>
      </c>
      <c r="K36" s="30" t="str">
        <f>IF(J36="Div by 0", "N/A", IF(J36="N/A","N/A", IF(J36&gt;30, "No", IF(J36&lt;-30, "No", "Yes"))))</f>
        <v>Yes</v>
      </c>
    </row>
    <row r="37" spans="1:11">
      <c r="A37" s="51" t="s">
        <v>282</v>
      </c>
      <c r="B37" s="25" t="s">
        <v>54</v>
      </c>
      <c r="C37" s="30">
        <v>99.997645274000007</v>
      </c>
      <c r="D37" s="30" t="str">
        <f>IF($B37="N/A","N/A",IF(C37&gt;100,"No",IF(C37&lt;98,"No","Yes")))</f>
        <v>Yes</v>
      </c>
      <c r="E37" s="30">
        <v>99.996492626000006</v>
      </c>
      <c r="F37" s="30" t="str">
        <f>IF($B37="N/A","N/A",IF(E37&gt;100,"No",IF(E37&lt;98,"No","Yes")))</f>
        <v>Yes</v>
      </c>
      <c r="G37" s="30">
        <v>99.907708584000005</v>
      </c>
      <c r="H37" s="30" t="str">
        <f>IF($B37="N/A","N/A",IF(G37&gt;100,"No",IF(G37&lt;98,"No","Yes")))</f>
        <v>Yes</v>
      </c>
      <c r="I37" s="32">
        <v>-1E-3</v>
      </c>
      <c r="J37" s="32">
        <v>-8.8999999999999996E-2</v>
      </c>
      <c r="K37" s="30" t="str">
        <f>IF(J37="Div by 0", "N/A", IF(J37="N/A","N/A", IF(J37&gt;30, "No", IF(J37&lt;-30, "No", "Yes"))))</f>
        <v>Yes</v>
      </c>
    </row>
    <row r="38" spans="1:11">
      <c r="A38" s="51" t="s">
        <v>283</v>
      </c>
      <c r="B38" s="25" t="s">
        <v>54</v>
      </c>
      <c r="C38" s="30">
        <v>99.997645274000007</v>
      </c>
      <c r="D38" s="30" t="str">
        <f>IF($B38="N/A","N/A",IF(C38&gt;100,"No",IF(C38&lt;98,"No","Yes")))</f>
        <v>Yes</v>
      </c>
      <c r="E38" s="30">
        <v>99.996492626000006</v>
      </c>
      <c r="F38" s="30" t="str">
        <f>IF($B38="N/A","N/A",IF(E38&gt;100,"No",IF(E38&lt;98,"No","Yes")))</f>
        <v>Yes</v>
      </c>
      <c r="G38" s="30">
        <v>99.907708584000005</v>
      </c>
      <c r="H38" s="30" t="str">
        <f>IF($B38="N/A","N/A",IF(G38&gt;100,"No",IF(G38&lt;98,"No","Yes")))</f>
        <v>Yes</v>
      </c>
      <c r="I38" s="32">
        <v>-1E-3</v>
      </c>
      <c r="J38" s="32">
        <v>-8.8999999999999996E-2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68.617623365</v>
      </c>
      <c r="D40" s="30" t="str">
        <f>IF($B40="N/A","N/A",IF(C40&gt;15,"No",IF(C40&lt;-15,"No","Yes")))</f>
        <v>N/A</v>
      </c>
      <c r="E40" s="30">
        <v>65.856916433999999</v>
      </c>
      <c r="F40" s="30" t="str">
        <f>IF($B40="N/A","N/A",IF(E40&gt;15,"No",IF(E40&lt;-15,"No","Yes")))</f>
        <v>N/A</v>
      </c>
      <c r="G40" s="30">
        <v>63.197124512000002</v>
      </c>
      <c r="H40" s="30" t="str">
        <f>IF($B40="N/A","N/A",IF(G40&gt;15,"No",IF(G40&lt;-15,"No","Yes")))</f>
        <v>N/A</v>
      </c>
      <c r="I40" s="32">
        <v>-4.0199999999999996</v>
      </c>
      <c r="J40" s="32">
        <v>-4.04</v>
      </c>
      <c r="K40" s="30" t="str">
        <f t="shared" ref="K40:K49" si="5">IF(J40="Div by 0", "N/A", IF(J40="N/A","N/A", IF(J40&gt;30, "No", IF(J40&lt;-30, "No", "Yes"))))</f>
        <v>Yes</v>
      </c>
    </row>
    <row r="41" spans="1:11">
      <c r="A41" s="51" t="s">
        <v>642</v>
      </c>
      <c r="B41" s="25" t="s">
        <v>49</v>
      </c>
      <c r="C41" s="30">
        <v>31.350339096999999</v>
      </c>
      <c r="D41" s="30" t="str">
        <f>IF($B41="N/A","N/A",IF(C41&gt;15,"No",IF(C41&lt;-15,"No","Yes")))</f>
        <v>N/A</v>
      </c>
      <c r="E41" s="30">
        <v>34.111316334999998</v>
      </c>
      <c r="F41" s="30" t="str">
        <f>IF($B41="N/A","N/A",IF(E41&gt;15,"No",IF(E41&lt;-15,"No","Yes")))</f>
        <v>N/A</v>
      </c>
      <c r="G41" s="30">
        <v>36.695848841</v>
      </c>
      <c r="H41" s="30" t="str">
        <f>IF($B41="N/A","N/A",IF(G41&gt;15,"No",IF(G41&lt;-15,"No","Yes")))</f>
        <v>N/A</v>
      </c>
      <c r="I41" s="32">
        <v>8.8070000000000004</v>
      </c>
      <c r="J41" s="32">
        <v>7.577</v>
      </c>
      <c r="K41" s="30" t="str">
        <f t="shared" si="5"/>
        <v>Yes</v>
      </c>
    </row>
    <row r="42" spans="1:11">
      <c r="A42" s="51" t="s">
        <v>643</v>
      </c>
      <c r="B42" s="25" t="s">
        <v>49</v>
      </c>
      <c r="C42" s="30">
        <v>4.145644E-4</v>
      </c>
      <c r="D42" s="30" t="str">
        <f>IF($B42="N/A","N/A",IF(C42&gt;15,"No",IF(C42&lt;-15,"No","Yes")))</f>
        <v>N/A</v>
      </c>
      <c r="E42" s="30">
        <v>2.4721580000000001E-4</v>
      </c>
      <c r="F42" s="30" t="str">
        <f>IF($B42="N/A","N/A",IF(E42&gt;15,"No",IF(E42&lt;-15,"No","Yes")))</f>
        <v>N/A</v>
      </c>
      <c r="G42" s="30">
        <v>4.4427800000000002E-5</v>
      </c>
      <c r="H42" s="30" t="str">
        <f>IF($B42="N/A","N/A",IF(G42&gt;15,"No",IF(G42&lt;-15,"No","Yes")))</f>
        <v>N/A</v>
      </c>
      <c r="I42" s="32">
        <v>-40.4</v>
      </c>
      <c r="J42" s="32">
        <v>-82</v>
      </c>
      <c r="K42" s="30" t="str">
        <f t="shared" si="5"/>
        <v>No</v>
      </c>
    </row>
    <row r="43" spans="1:11">
      <c r="A43" s="51" t="s">
        <v>873</v>
      </c>
      <c r="B43" s="25" t="s">
        <v>49</v>
      </c>
      <c r="C43" s="30">
        <v>99.997645274000007</v>
      </c>
      <c r="D43" s="30" t="str">
        <f t="shared" ref="D43:D45" si="6">IF($B43="N/A","N/A",IF(C43&gt;15,"No",IF(C43&lt;-15,"No","Yes")))</f>
        <v>N/A</v>
      </c>
      <c r="E43" s="30">
        <v>99.996492626000006</v>
      </c>
      <c r="F43" s="30" t="str">
        <f t="shared" ref="F43:F45" si="7">IF($B43="N/A","N/A",IF(E43&gt;15,"No",IF(E43&lt;-15,"No","Yes")))</f>
        <v>N/A</v>
      </c>
      <c r="G43" s="30">
        <v>99.907708584000005</v>
      </c>
      <c r="H43" s="30" t="str">
        <f t="shared" ref="H43:H45" si="8">IF($B43="N/A","N/A",IF(G43&gt;15,"No",IF(G43&lt;-15,"No","Yes")))</f>
        <v>N/A</v>
      </c>
      <c r="I43" s="32">
        <v>-1E-3</v>
      </c>
      <c r="J43" s="32">
        <v>-8.8999999999999996E-2</v>
      </c>
      <c r="K43" s="30" t="str">
        <f t="shared" si="5"/>
        <v>Yes</v>
      </c>
    </row>
    <row r="44" spans="1:11">
      <c r="A44" s="51" t="s">
        <v>874</v>
      </c>
      <c r="B44" s="25" t="s">
        <v>49</v>
      </c>
      <c r="C44" s="30">
        <v>99.997645274000007</v>
      </c>
      <c r="D44" s="30" t="str">
        <f t="shared" si="6"/>
        <v>N/A</v>
      </c>
      <c r="E44" s="30">
        <v>99.996492626000006</v>
      </c>
      <c r="F44" s="30" t="str">
        <f t="shared" si="7"/>
        <v>N/A</v>
      </c>
      <c r="G44" s="30">
        <v>99.907708584000005</v>
      </c>
      <c r="H44" s="30" t="str">
        <f t="shared" si="8"/>
        <v>N/A</v>
      </c>
      <c r="I44" s="32">
        <v>-1E-3</v>
      </c>
      <c r="J44" s="32">
        <v>-8.8999999999999996E-2</v>
      </c>
      <c r="K44" s="30" t="str">
        <f t="shared" si="5"/>
        <v>Yes</v>
      </c>
    </row>
    <row r="45" spans="1:11">
      <c r="A45" s="51" t="s">
        <v>875</v>
      </c>
      <c r="B45" s="25" t="s">
        <v>49</v>
      </c>
      <c r="C45" s="30">
        <v>99.997645274000007</v>
      </c>
      <c r="D45" s="30" t="str">
        <f t="shared" si="6"/>
        <v>N/A</v>
      </c>
      <c r="E45" s="30">
        <v>99.996492626000006</v>
      </c>
      <c r="F45" s="30" t="str">
        <f t="shared" si="7"/>
        <v>N/A</v>
      </c>
      <c r="G45" s="30">
        <v>99.907708584000005</v>
      </c>
      <c r="H45" s="30" t="str">
        <f t="shared" si="8"/>
        <v>N/A</v>
      </c>
      <c r="I45" s="32">
        <v>-1E-3</v>
      </c>
      <c r="J45" s="32">
        <v>-8.8999999999999996E-2</v>
      </c>
      <c r="K45" s="30" t="str">
        <f t="shared" si="5"/>
        <v>Yes</v>
      </c>
    </row>
    <row r="46" spans="1:11">
      <c r="A46" s="51" t="s">
        <v>284</v>
      </c>
      <c r="B46" s="25" t="s">
        <v>49</v>
      </c>
      <c r="C46" s="30">
        <v>5.5772013452999998</v>
      </c>
      <c r="D46" s="30" t="str">
        <f>IF($B46="N/A","N/A",IF(C46&gt;15,"No",IF(C46&lt;-15,"No","Yes")))</f>
        <v>N/A</v>
      </c>
      <c r="E46" s="30">
        <v>5.6674224259999999</v>
      </c>
      <c r="F46" s="30" t="str">
        <f>IF($B46="N/A","N/A",IF(E46&gt;15,"No",IF(E46&lt;-15,"No","Yes")))</f>
        <v>N/A</v>
      </c>
      <c r="G46" s="30">
        <v>5.3664081757000002</v>
      </c>
      <c r="H46" s="30" t="str">
        <f>IF($B46="N/A","N/A",IF(G46&gt;15,"No",IF(G46&lt;-15,"No","Yes")))</f>
        <v>N/A</v>
      </c>
      <c r="I46" s="32">
        <v>1.6180000000000001</v>
      </c>
      <c r="J46" s="32">
        <v>-5.31</v>
      </c>
      <c r="K46" s="30" t="str">
        <f t="shared" si="5"/>
        <v>Yes</v>
      </c>
    </row>
    <row r="47" spans="1:11">
      <c r="A47" s="51" t="s">
        <v>285</v>
      </c>
      <c r="B47" s="25" t="s">
        <v>49</v>
      </c>
      <c r="C47" s="30">
        <v>94.420443929000001</v>
      </c>
      <c r="D47" s="30" t="str">
        <f>IF($B47="N/A","N/A",IF(C47&gt;15,"No",IF(C47&lt;-15,"No","Yes")))</f>
        <v>N/A</v>
      </c>
      <c r="E47" s="30">
        <v>94.329070200000004</v>
      </c>
      <c r="F47" s="30" t="str">
        <f>IF($B47="N/A","N/A",IF(E47&gt;15,"No",IF(E47&lt;-15,"No","Yes")))</f>
        <v>N/A</v>
      </c>
      <c r="G47" s="30">
        <v>94.541300409000002</v>
      </c>
      <c r="H47" s="30" t="str">
        <f>IF($B47="N/A","N/A",IF(G47&gt;15,"No",IF(G47&lt;-15,"No","Yes")))</f>
        <v>N/A</v>
      </c>
      <c r="I47" s="32">
        <v>-9.7000000000000003E-2</v>
      </c>
      <c r="J47" s="32">
        <v>0.22500000000000001</v>
      </c>
      <c r="K47" s="30" t="str">
        <f t="shared" si="5"/>
        <v>Yes</v>
      </c>
    </row>
    <row r="48" spans="1:11">
      <c r="A48" s="51" t="s">
        <v>286</v>
      </c>
      <c r="B48" s="25" t="s">
        <v>49</v>
      </c>
      <c r="C48" s="30">
        <v>64.883575389000001</v>
      </c>
      <c r="D48" s="30" t="str">
        <f>IF($B48="N/A","N/A",IF(C48&gt;15,"No",IF(C48&lt;-15,"No","Yes")))</f>
        <v>N/A</v>
      </c>
      <c r="E48" s="30">
        <v>68.839714231000002</v>
      </c>
      <c r="F48" s="30" t="str">
        <f>IF($B48="N/A","N/A",IF(E48&gt;15,"No",IF(E48&lt;-15,"No","Yes")))</f>
        <v>N/A</v>
      </c>
      <c r="G48" s="30">
        <v>72.229628505999997</v>
      </c>
      <c r="H48" s="30" t="str">
        <f>IF($B48="N/A","N/A",IF(G48&gt;15,"No",IF(G48&lt;-15,"No","Yes")))</f>
        <v>N/A</v>
      </c>
      <c r="I48" s="32">
        <v>6.0970000000000004</v>
      </c>
      <c r="J48" s="32">
        <v>4.9240000000000004</v>
      </c>
      <c r="K48" s="30" t="str">
        <f t="shared" si="5"/>
        <v>Yes</v>
      </c>
    </row>
    <row r="49" spans="1:11">
      <c r="A49" s="51" t="s">
        <v>287</v>
      </c>
      <c r="B49" s="25" t="s">
        <v>49</v>
      </c>
      <c r="C49" s="30">
        <v>30.385830122000002</v>
      </c>
      <c r="D49" s="30" t="str">
        <f>IF($B49="N/A","N/A",IF(C49&gt;15,"No",IF(C49&lt;-15,"No","Yes")))</f>
        <v>N/A</v>
      </c>
      <c r="E49" s="30">
        <v>26.067531942999999</v>
      </c>
      <c r="F49" s="30" t="str">
        <f>IF($B49="N/A","N/A",IF(E49&gt;15,"No",IF(E49&lt;-15,"No","Yes")))</f>
        <v>N/A</v>
      </c>
      <c r="G49" s="30">
        <v>21.698108736999998</v>
      </c>
      <c r="H49" s="30" t="str">
        <f>IF($B49="N/A","N/A",IF(G49&gt;15,"No",IF(G49&lt;-15,"No","Yes")))</f>
        <v>N/A</v>
      </c>
      <c r="I49" s="32">
        <v>-14.2</v>
      </c>
      <c r="J49" s="32">
        <v>-16.8</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7496553</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2.2010115999999999E-3</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3.8171943824999999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62.352617262999999</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33.241958003999997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0</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99.133308334999995</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0.86669166480000004</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98.313844657999994</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99.988212468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99.948288258000005</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99.717563526000006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99.927073148999995</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99.927073148999995</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56.075518975000001</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43.796875710999998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8.2437888000000004E-3</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99.927073148999995</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99.927073148999995</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99.927073148999995</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7.2038975780000003</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92.723175570999999</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82.031515017999993</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14.699395841999999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2014312</v>
      </c>
      <c r="D7" s="151" t="str">
        <f>IF($B7="N/A","N/A",IF(C7&gt;10,"No",IF(C7&lt;-10,"No","Yes")))</f>
        <v>N/A</v>
      </c>
      <c r="E7" s="150">
        <v>2017823</v>
      </c>
      <c r="F7" s="151" t="str">
        <f>IF($B7="N/A","N/A",IF(E7&gt;10,"No",IF(E7&lt;-10,"No","Yes")))</f>
        <v>N/A</v>
      </c>
      <c r="G7" s="150">
        <v>2080641</v>
      </c>
      <c r="H7" s="151" t="str">
        <f>IF($B7="N/A","N/A",IF(G7&gt;10,"No",IF(G7&lt;-10,"No","Yes")))</f>
        <v>N/A</v>
      </c>
      <c r="I7" s="152">
        <v>0.17430000000000001</v>
      </c>
      <c r="J7" s="152">
        <v>3.113</v>
      </c>
      <c r="K7" s="153" t="s">
        <v>1193</v>
      </c>
      <c r="L7" s="154" t="str">
        <f>IF(J7="Div by 0", "N/A", IF(K7="N/A","N/A", IF(J7&gt;VALUE(MID(K7,1,2)), "No", IF(J7&lt;-1*VALUE(MID(K7,1,2)), "No", "Yes"))))</f>
        <v>Yes</v>
      </c>
    </row>
    <row r="8" spans="1:12">
      <c r="A8" s="51" t="s">
        <v>288</v>
      </c>
      <c r="B8" s="25" t="s">
        <v>49</v>
      </c>
      <c r="C8" s="31">
        <v>6352714826</v>
      </c>
      <c r="D8" s="27" t="str">
        <f>IF($B8="N/A","N/A",IF(C8&gt;10,"No",IF(C8&lt;-10,"No","Yes")))</f>
        <v>N/A</v>
      </c>
      <c r="E8" s="31">
        <v>6942691177</v>
      </c>
      <c r="F8" s="27" t="str">
        <f>IF($B8="N/A","N/A",IF(E8&gt;10,"No",IF(E8&lt;-10,"No","Yes")))</f>
        <v>N/A</v>
      </c>
      <c r="G8" s="31">
        <v>6865671479</v>
      </c>
      <c r="H8" s="27" t="str">
        <f>IF($B8="N/A","N/A",IF(G8&gt;10,"No",IF(G8&lt;-10,"No","Yes")))</f>
        <v>N/A</v>
      </c>
      <c r="I8" s="28">
        <v>9.2870000000000008</v>
      </c>
      <c r="J8" s="28">
        <v>-1.1100000000000001</v>
      </c>
      <c r="K8" s="29" t="s">
        <v>1193</v>
      </c>
      <c r="L8" s="30" t="str">
        <f>IF(J8="Div by 0", "N/A", IF(K8="N/A","N/A", IF(J8&gt;VALUE(MID(K8,1,2)), "No", IF(J8&lt;-1*VALUE(MID(K8,1,2)), "No", "Yes"))))</f>
        <v>Yes</v>
      </c>
    </row>
    <row r="9" spans="1:12">
      <c r="A9" s="85" t="s">
        <v>1073</v>
      </c>
      <c r="B9" s="30" t="s">
        <v>49</v>
      </c>
      <c r="C9" s="32">
        <v>19.613694403</v>
      </c>
      <c r="D9" s="27" t="str">
        <f>IF($B9="N/A","N/A",IF(C9&gt;10,"No",IF(C9&lt;-10,"No","Yes")))</f>
        <v>N/A</v>
      </c>
      <c r="E9" s="32">
        <v>18.733407240999998</v>
      </c>
      <c r="F9" s="27" t="str">
        <f>IF($B9="N/A","N/A",IF(E9&gt;10,"No",IF(E9&lt;-10,"No","Yes")))</f>
        <v>N/A</v>
      </c>
      <c r="G9" s="32">
        <v>16.182753296000001</v>
      </c>
      <c r="H9" s="27" t="str">
        <f>IF($B9="N/A","N/A",IF(G9&gt;10,"No",IF(G9&lt;-10,"No","Yes")))</f>
        <v>N/A</v>
      </c>
      <c r="I9" s="28">
        <v>-4.49</v>
      </c>
      <c r="J9" s="28">
        <v>-13.6</v>
      </c>
      <c r="K9" s="30" t="s">
        <v>49</v>
      </c>
      <c r="L9" s="30" t="str">
        <f>IF(J9="Div by 0", "N/A", IF(K9="N/A","N/A", IF(J9&gt;VALUE(MID(K9,1,2)), "No", IF(J9&lt;-1*VALUE(MID(K9,1,2)), "No", "Yes"))))</f>
        <v>N/A</v>
      </c>
    </row>
    <row r="10" spans="1:12">
      <c r="A10" s="85" t="s">
        <v>289</v>
      </c>
      <c r="B10" s="30" t="s">
        <v>49</v>
      </c>
      <c r="C10" s="32">
        <v>5.0479270340999998</v>
      </c>
      <c r="D10" s="27" t="str">
        <f t="shared" ref="D10:D17" si="0">IF($B10="N/A","N/A",IF(C10&gt;10,"No",IF(C10&lt;-10,"No","Yes")))</f>
        <v>N/A</v>
      </c>
      <c r="E10" s="32">
        <v>5.0826559117999999</v>
      </c>
      <c r="F10" s="27" t="str">
        <f t="shared" ref="F10:F17" si="1">IF($B10="N/A","N/A",IF(E10&gt;10,"No",IF(E10&lt;-10,"No","Yes")))</f>
        <v>N/A</v>
      </c>
      <c r="G10" s="32">
        <v>4.9701510255999999</v>
      </c>
      <c r="H10" s="27" t="str">
        <f t="shared" ref="H10:H17" si="2">IF($B10="N/A","N/A",IF(G10&gt;10,"No",IF(G10&lt;-10,"No","Yes")))</f>
        <v>N/A</v>
      </c>
      <c r="I10" s="28">
        <v>0.68799999999999994</v>
      </c>
      <c r="J10" s="28">
        <v>-2.21</v>
      </c>
      <c r="K10" s="30" t="s">
        <v>49</v>
      </c>
      <c r="L10" s="30" t="str">
        <f t="shared" ref="L10:L24" si="3">IF(J10="Div by 0", "N/A", IF(K10="N/A","N/A", IF(J10&gt;VALUE(MID(K10,1,2)), "No", IF(J10&lt;-1*VALUE(MID(K10,1,2)), "No", "Yes"))))</f>
        <v>N/A</v>
      </c>
    </row>
    <row r="11" spans="1:12">
      <c r="A11" s="85" t="s">
        <v>290</v>
      </c>
      <c r="B11" s="30" t="s">
        <v>49</v>
      </c>
      <c r="C11" s="32">
        <v>11.500403114999999</v>
      </c>
      <c r="D11" s="27" t="str">
        <f t="shared" si="0"/>
        <v>N/A</v>
      </c>
      <c r="E11" s="32">
        <v>9.9656907469</v>
      </c>
      <c r="F11" s="27" t="str">
        <f t="shared" si="1"/>
        <v>N/A</v>
      </c>
      <c r="G11" s="32">
        <v>8.9270566137999996</v>
      </c>
      <c r="H11" s="27" t="str">
        <f t="shared" si="2"/>
        <v>N/A</v>
      </c>
      <c r="I11" s="28">
        <v>-13.3</v>
      </c>
      <c r="J11" s="28">
        <v>-10.4</v>
      </c>
      <c r="K11" s="30" t="s">
        <v>49</v>
      </c>
      <c r="L11" s="30" t="str">
        <f t="shared" si="3"/>
        <v>N/A</v>
      </c>
    </row>
    <row r="12" spans="1:12">
      <c r="A12" s="85" t="s">
        <v>291</v>
      </c>
      <c r="B12" s="30" t="s">
        <v>49</v>
      </c>
      <c r="C12" s="32">
        <v>8.1665601000000004E-2</v>
      </c>
      <c r="D12" s="27" t="str">
        <f t="shared" si="0"/>
        <v>N/A</v>
      </c>
      <c r="E12" s="32">
        <v>0.18272167580000001</v>
      </c>
      <c r="F12" s="27" t="str">
        <f t="shared" si="1"/>
        <v>N/A</v>
      </c>
      <c r="G12" s="32">
        <v>3.0038819800000002E-2</v>
      </c>
      <c r="H12" s="27" t="str">
        <f t="shared" si="2"/>
        <v>N/A</v>
      </c>
      <c r="I12" s="28">
        <v>123.7</v>
      </c>
      <c r="J12" s="28">
        <v>-83.6</v>
      </c>
      <c r="K12" s="30" t="s">
        <v>49</v>
      </c>
      <c r="L12" s="30" t="str">
        <f t="shared" si="3"/>
        <v>N/A</v>
      </c>
    </row>
    <row r="13" spans="1:12">
      <c r="A13" s="85" t="s">
        <v>292</v>
      </c>
      <c r="B13" s="33" t="s">
        <v>49</v>
      </c>
      <c r="C13" s="32">
        <v>19.394066063</v>
      </c>
      <c r="D13" s="27" t="str">
        <f t="shared" si="0"/>
        <v>N/A</v>
      </c>
      <c r="E13" s="32">
        <v>18.311417800000001</v>
      </c>
      <c r="F13" s="27" t="str">
        <f t="shared" si="1"/>
        <v>N/A</v>
      </c>
      <c r="G13" s="32">
        <v>17.445489155000001</v>
      </c>
      <c r="H13" s="27" t="str">
        <f t="shared" si="2"/>
        <v>N/A</v>
      </c>
      <c r="I13" s="28">
        <v>-5.58</v>
      </c>
      <c r="J13" s="28">
        <v>-4.7300000000000004</v>
      </c>
      <c r="K13" s="30" t="s">
        <v>49</v>
      </c>
      <c r="L13" s="30" t="str">
        <f t="shared" si="3"/>
        <v>N/A</v>
      </c>
    </row>
    <row r="14" spans="1:12" ht="12.75" customHeight="1">
      <c r="A14" s="85" t="s">
        <v>293</v>
      </c>
      <c r="B14" s="33" t="s">
        <v>49</v>
      </c>
      <c r="C14" s="32">
        <v>27.934351779</v>
      </c>
      <c r="D14" s="27" t="str">
        <f t="shared" si="0"/>
        <v>N/A</v>
      </c>
      <c r="E14" s="32">
        <v>29.260792448</v>
      </c>
      <c r="F14" s="27" t="str">
        <f t="shared" si="1"/>
        <v>N/A</v>
      </c>
      <c r="G14" s="32">
        <v>37.396888746999998</v>
      </c>
      <c r="H14" s="27" t="str">
        <f t="shared" si="2"/>
        <v>N/A</v>
      </c>
      <c r="I14" s="28">
        <v>4.7480000000000002</v>
      </c>
      <c r="J14" s="28">
        <v>27.81</v>
      </c>
      <c r="K14" s="30" t="s">
        <v>49</v>
      </c>
      <c r="L14" s="30" t="str">
        <f t="shared" si="3"/>
        <v>N/A</v>
      </c>
    </row>
    <row r="15" spans="1:12">
      <c r="A15" s="85" t="s">
        <v>294</v>
      </c>
      <c r="B15" s="33" t="s">
        <v>49</v>
      </c>
      <c r="C15" s="32">
        <v>1.4148751500000001E-2</v>
      </c>
      <c r="D15" s="27" t="str">
        <f t="shared" si="0"/>
        <v>N/A</v>
      </c>
      <c r="E15" s="32">
        <v>5.7834606900000002E-2</v>
      </c>
      <c r="F15" s="27" t="str">
        <f t="shared" si="1"/>
        <v>N/A</v>
      </c>
      <c r="G15" s="32">
        <v>2.1627949999999999E-3</v>
      </c>
      <c r="H15" s="27" t="str">
        <f t="shared" si="2"/>
        <v>N/A</v>
      </c>
      <c r="I15" s="28">
        <v>308.8</v>
      </c>
      <c r="J15" s="28">
        <v>-96.3</v>
      </c>
      <c r="K15" s="30" t="s">
        <v>49</v>
      </c>
      <c r="L15" s="30" t="str">
        <f t="shared" si="3"/>
        <v>N/A</v>
      </c>
    </row>
    <row r="16" spans="1:12" ht="12.75" customHeight="1">
      <c r="A16" s="85" t="s">
        <v>522</v>
      </c>
      <c r="B16" s="33" t="s">
        <v>49</v>
      </c>
      <c r="C16" s="32">
        <v>16.413743253</v>
      </c>
      <c r="D16" s="27" t="str">
        <f t="shared" si="0"/>
        <v>N/A</v>
      </c>
      <c r="E16" s="32">
        <v>18.405479569000001</v>
      </c>
      <c r="F16" s="27" t="str">
        <f t="shared" si="1"/>
        <v>N/A</v>
      </c>
      <c r="G16" s="32">
        <v>15.045459548</v>
      </c>
      <c r="H16" s="27" t="str">
        <f t="shared" si="2"/>
        <v>N/A</v>
      </c>
      <c r="I16" s="28">
        <v>12.13</v>
      </c>
      <c r="J16" s="28">
        <v>-18.3</v>
      </c>
      <c r="K16" s="30" t="s">
        <v>49</v>
      </c>
      <c r="L16" s="30" t="str">
        <f t="shared" si="3"/>
        <v>N/A</v>
      </c>
    </row>
    <row r="17" spans="1:12" ht="12.75" customHeight="1">
      <c r="A17" s="45" t="s">
        <v>772</v>
      </c>
      <c r="B17" s="34" t="s">
        <v>49</v>
      </c>
      <c r="C17" s="26">
        <v>39699</v>
      </c>
      <c r="D17" s="27" t="str">
        <f t="shared" si="0"/>
        <v>N/A</v>
      </c>
      <c r="E17" s="26">
        <v>16424</v>
      </c>
      <c r="F17" s="27" t="str">
        <f t="shared" si="1"/>
        <v>N/A</v>
      </c>
      <c r="G17" s="26">
        <v>22683</v>
      </c>
      <c r="H17" s="27" t="str">
        <f t="shared" si="2"/>
        <v>N/A</v>
      </c>
      <c r="I17" s="28">
        <v>-58.6</v>
      </c>
      <c r="J17" s="28">
        <v>38.11</v>
      </c>
      <c r="K17" s="26" t="s">
        <v>49</v>
      </c>
      <c r="L17" s="30" t="str">
        <f t="shared" si="3"/>
        <v>N/A</v>
      </c>
    </row>
    <row r="18" spans="1:12" ht="12.75" customHeight="1">
      <c r="A18" s="45" t="s">
        <v>773</v>
      </c>
      <c r="B18" s="36" t="s">
        <v>6</v>
      </c>
      <c r="C18" s="32">
        <v>1.9708466216</v>
      </c>
      <c r="D18" s="27" t="str">
        <f>IF($B18="N/A","N/A",IF(C18&gt;=2,"No",IF(C18&lt;0,"No","Yes")))</f>
        <v>Yes</v>
      </c>
      <c r="E18" s="32">
        <v>0.81394651559999998</v>
      </c>
      <c r="F18" s="27" t="str">
        <f>IF($B18="N/A","N/A",IF(E18&gt;=2,"No",IF(E18&lt;0,"No","Yes")))</f>
        <v>Yes</v>
      </c>
      <c r="G18" s="32">
        <v>1.0901928781000001</v>
      </c>
      <c r="H18" s="27" t="str">
        <f>IF($B18="N/A","N/A",IF(G18&gt;=2,"No",IF(G18&lt;0,"No","Yes")))</f>
        <v>Yes</v>
      </c>
      <c r="I18" s="28">
        <v>-58.7</v>
      </c>
      <c r="J18" s="28">
        <v>33.94</v>
      </c>
      <c r="K18" s="30" t="s">
        <v>49</v>
      </c>
      <c r="L18" s="30" t="str">
        <f t="shared" si="3"/>
        <v>N/A</v>
      </c>
    </row>
    <row r="19" spans="1:12" ht="25.5">
      <c r="A19" s="94" t="s">
        <v>774</v>
      </c>
      <c r="B19" s="36" t="s">
        <v>49</v>
      </c>
      <c r="C19" s="31">
        <v>137198520</v>
      </c>
      <c r="D19" s="27" t="str">
        <f t="shared" ref="D19:D24" si="4">IF($B19="N/A","N/A",IF(C19&gt;10,"No",IF(C19&lt;-10,"No","Yes")))</f>
        <v>N/A</v>
      </c>
      <c r="E19" s="31">
        <v>57855951</v>
      </c>
      <c r="F19" s="27" t="str">
        <f t="shared" ref="F19:F24" si="5">IF($B19="N/A","N/A",IF(E19&gt;10,"No",IF(E19&lt;-10,"No","Yes")))</f>
        <v>N/A</v>
      </c>
      <c r="G19" s="31">
        <v>56334310</v>
      </c>
      <c r="H19" s="27" t="str">
        <f t="shared" ref="H19:H24" si="6">IF($B19="N/A","N/A",IF(G19&gt;10,"No",IF(G19&lt;-10,"No","Yes")))</f>
        <v>N/A</v>
      </c>
      <c r="I19" s="28">
        <v>-57.8</v>
      </c>
      <c r="J19" s="28">
        <v>-2.63</v>
      </c>
      <c r="K19" s="30" t="s">
        <v>49</v>
      </c>
      <c r="L19" s="30" t="str">
        <f t="shared" si="3"/>
        <v>N/A</v>
      </c>
    </row>
    <row r="20" spans="1:12" ht="25.5">
      <c r="A20" s="94" t="s">
        <v>775</v>
      </c>
      <c r="B20" s="36" t="s">
        <v>49</v>
      </c>
      <c r="C20" s="31">
        <v>3455.9691680000001</v>
      </c>
      <c r="D20" s="27" t="str">
        <f t="shared" si="4"/>
        <v>N/A</v>
      </c>
      <c r="E20" s="31">
        <v>3522.6467974000002</v>
      </c>
      <c r="F20" s="27" t="str">
        <f t="shared" si="5"/>
        <v>N/A</v>
      </c>
      <c r="G20" s="31">
        <v>2483.5475907</v>
      </c>
      <c r="H20" s="27" t="str">
        <f t="shared" si="6"/>
        <v>N/A</v>
      </c>
      <c r="I20" s="28">
        <v>1.929</v>
      </c>
      <c r="J20" s="28">
        <v>-29.5</v>
      </c>
      <c r="K20" s="30" t="s">
        <v>49</v>
      </c>
      <c r="L20" s="30" t="str">
        <f t="shared" si="3"/>
        <v>N/A</v>
      </c>
    </row>
    <row r="21" spans="1:12" ht="12.75" customHeight="1">
      <c r="A21" s="45" t="s">
        <v>776</v>
      </c>
      <c r="B21" s="25" t="s">
        <v>49</v>
      </c>
      <c r="C21" s="34">
        <v>18277</v>
      </c>
      <c r="D21" s="27" t="str">
        <f t="shared" si="4"/>
        <v>N/A</v>
      </c>
      <c r="E21" s="34">
        <v>8482</v>
      </c>
      <c r="F21" s="27" t="str">
        <f t="shared" si="5"/>
        <v>N/A</v>
      </c>
      <c r="G21" s="34">
        <v>5556</v>
      </c>
      <c r="H21" s="27" t="str">
        <f t="shared" si="6"/>
        <v>N/A</v>
      </c>
      <c r="I21" s="28">
        <v>-53.6</v>
      </c>
      <c r="J21" s="28">
        <v>-34.5</v>
      </c>
      <c r="K21" s="26" t="s">
        <v>49</v>
      </c>
      <c r="L21" s="30" t="str">
        <f t="shared" si="3"/>
        <v>N/A</v>
      </c>
    </row>
    <row r="22" spans="1:12" ht="12.75" customHeight="1">
      <c r="A22" s="45" t="s">
        <v>777</v>
      </c>
      <c r="B22" s="25" t="s">
        <v>49</v>
      </c>
      <c r="C22" s="35">
        <v>0.90735695360000002</v>
      </c>
      <c r="D22" s="27" t="str">
        <f t="shared" si="4"/>
        <v>N/A</v>
      </c>
      <c r="E22" s="35">
        <v>0.42035401519999999</v>
      </c>
      <c r="F22" s="27" t="str">
        <f t="shared" si="5"/>
        <v>N/A</v>
      </c>
      <c r="G22" s="35">
        <v>0.26703309219999999</v>
      </c>
      <c r="H22" s="27" t="str">
        <f t="shared" si="6"/>
        <v>N/A</v>
      </c>
      <c r="I22" s="28">
        <v>-53.7</v>
      </c>
      <c r="J22" s="28">
        <v>-36.5</v>
      </c>
      <c r="K22" s="30" t="s">
        <v>49</v>
      </c>
      <c r="L22" s="30" t="str">
        <f t="shared" si="3"/>
        <v>N/A</v>
      </c>
    </row>
    <row r="23" spans="1:12" ht="25.5">
      <c r="A23" s="86" t="s">
        <v>778</v>
      </c>
      <c r="B23" s="25" t="s">
        <v>49</v>
      </c>
      <c r="C23" s="47">
        <v>113871684</v>
      </c>
      <c r="D23" s="27" t="str">
        <f t="shared" si="4"/>
        <v>N/A</v>
      </c>
      <c r="E23" s="47">
        <v>48372371</v>
      </c>
      <c r="F23" s="27" t="str">
        <f t="shared" si="5"/>
        <v>N/A</v>
      </c>
      <c r="G23" s="47">
        <v>23009297</v>
      </c>
      <c r="H23" s="27" t="str">
        <f t="shared" si="6"/>
        <v>N/A</v>
      </c>
      <c r="I23" s="28">
        <v>-57.5</v>
      </c>
      <c r="J23" s="28">
        <v>-52.4</v>
      </c>
      <c r="K23" s="30" t="s">
        <v>49</v>
      </c>
      <c r="L23" s="30" t="str">
        <f t="shared" si="3"/>
        <v>N/A</v>
      </c>
    </row>
    <row r="24" spans="1:12" ht="25.5">
      <c r="A24" s="86" t="s">
        <v>779</v>
      </c>
      <c r="B24" s="25" t="s">
        <v>49</v>
      </c>
      <c r="C24" s="47">
        <v>6230.3268588999999</v>
      </c>
      <c r="D24" s="27" t="str">
        <f t="shared" si="4"/>
        <v>N/A</v>
      </c>
      <c r="E24" s="47">
        <v>5702.9439990999999</v>
      </c>
      <c r="F24" s="27" t="str">
        <f t="shared" si="5"/>
        <v>N/A</v>
      </c>
      <c r="G24" s="47">
        <v>4141.3421526000002</v>
      </c>
      <c r="H24" s="27" t="str">
        <f t="shared" si="6"/>
        <v>N/A</v>
      </c>
      <c r="I24" s="28">
        <v>-8.4600000000000009</v>
      </c>
      <c r="J24" s="28">
        <v>-27.4</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306497</v>
      </c>
      <c r="D26" s="27" t="str">
        <f>IF($B26="N/A","N/A",IF(C26&gt;10,"No",IF(C26&lt;-10,"No","Yes")))</f>
        <v>N/A</v>
      </c>
      <c r="E26" s="26">
        <v>268980</v>
      </c>
      <c r="F26" s="27" t="str">
        <f>IF($B26="N/A","N/A",IF(E26&gt;10,"No",IF(E26&lt;-10,"No","Yes")))</f>
        <v>N/A</v>
      </c>
      <c r="G26" s="26">
        <v>228421</v>
      </c>
      <c r="H26" s="27" t="str">
        <f>IF($B26="N/A","N/A",IF(G26&gt;10,"No",IF(G26&lt;-10,"No","Yes")))</f>
        <v>N/A</v>
      </c>
      <c r="I26" s="28">
        <v>-12.2</v>
      </c>
      <c r="J26" s="28">
        <v>-15.1</v>
      </c>
      <c r="K26" s="26" t="s">
        <v>49</v>
      </c>
      <c r="L26" s="30" t="str">
        <f>IF(J26="Div by 0", "N/A", IF(K26="N/A","N/A", IF(J26&gt;VALUE(MID(K26,1,2)), "No", IF(J26&lt;-1*VALUE(MID(K26,1,2)), "No", "Yes"))))</f>
        <v>N/A</v>
      </c>
    </row>
    <row r="27" spans="1:12">
      <c r="A27" s="94" t="s">
        <v>782</v>
      </c>
      <c r="B27" s="36" t="s">
        <v>49</v>
      </c>
      <c r="C27" s="32">
        <v>15.215964558</v>
      </c>
      <c r="D27" s="27" t="str">
        <f>IF($B27="N/A","N/A",IF(C27&gt;10,"No",IF(C27&lt;-10,"No","Yes")))</f>
        <v>N/A</v>
      </c>
      <c r="E27" s="32">
        <v>13.330207852999999</v>
      </c>
      <c r="F27" s="27" t="str">
        <f>IF($B27="N/A","N/A",IF(E27&gt;10,"No",IF(E27&lt;-10,"No","Yes")))</f>
        <v>N/A</v>
      </c>
      <c r="G27" s="32">
        <v>10.978395600000001</v>
      </c>
      <c r="H27" s="27" t="str">
        <f>IF($B27="N/A","N/A",IF(G27&gt;10,"No",IF(G27&lt;-10,"No","Yes")))</f>
        <v>N/A</v>
      </c>
      <c r="I27" s="28">
        <v>-12.4</v>
      </c>
      <c r="J27" s="28">
        <v>-17.600000000000001</v>
      </c>
      <c r="K27" s="30" t="s">
        <v>49</v>
      </c>
      <c r="L27" s="30" t="str">
        <f>IF(J27="Div by 0", "N/A", IF(K27="N/A","N/A", IF(J27&gt;VALUE(MID(K27,1,2)), "No", IF(J27&lt;-1*VALUE(MID(K27,1,2)), "No", "Yes"))))</f>
        <v>N/A</v>
      </c>
    </row>
    <row r="28" spans="1:12">
      <c r="A28" s="45" t="s">
        <v>783</v>
      </c>
      <c r="B28" s="26" t="s">
        <v>49</v>
      </c>
      <c r="C28" s="26">
        <v>346747</v>
      </c>
      <c r="D28" s="27" t="str">
        <f>IF($B28="N/A","N/A",IF(C28&gt;10,"No",IF(C28&lt;-10,"No","Yes")))</f>
        <v>N/A</v>
      </c>
      <c r="E28" s="26">
        <v>316657</v>
      </c>
      <c r="F28" s="27" t="str">
        <f>IF($B28="N/A","N/A",IF(E28&gt;10,"No",IF(E28&lt;-10,"No","Yes")))</f>
        <v>N/A</v>
      </c>
      <c r="G28" s="26">
        <v>280112</v>
      </c>
      <c r="H28" s="27" t="str">
        <f>IF($B28="N/A","N/A",IF(G28&gt;10,"No",IF(G28&lt;-10,"No","Yes")))</f>
        <v>N/A</v>
      </c>
      <c r="I28" s="28">
        <v>-8.68</v>
      </c>
      <c r="J28" s="28">
        <v>-11.5</v>
      </c>
      <c r="K28" s="26" t="s">
        <v>49</v>
      </c>
      <c r="L28" s="30" t="str">
        <f>IF(J28="Div by 0", "N/A", IF(K28="N/A","N/A", IF(J28&gt;VALUE(MID(K28,1,2)), "No", IF(J28&lt;-1*VALUE(MID(K28,1,2)), "No", "Yes"))))</f>
        <v>N/A</v>
      </c>
    </row>
    <row r="29" spans="1:12">
      <c r="A29" s="94" t="s">
        <v>784</v>
      </c>
      <c r="B29" s="25" t="s">
        <v>49</v>
      </c>
      <c r="C29" s="32">
        <v>17.214165432000001</v>
      </c>
      <c r="D29" s="27" t="str">
        <f>IF($B29="N/A","N/A",IF(C29&gt;10,"No",IF(C29&lt;-10,"No","Yes")))</f>
        <v>N/A</v>
      </c>
      <c r="E29" s="32">
        <v>15.693001814</v>
      </c>
      <c r="F29" s="27" t="str">
        <f>IF($B29="N/A","N/A",IF(E29&gt;10,"No",IF(E29&lt;-10,"No","Yes")))</f>
        <v>N/A</v>
      </c>
      <c r="G29" s="32">
        <v>13.462774211999999</v>
      </c>
      <c r="H29" s="27" t="str">
        <f>IF($B29="N/A","N/A",IF(G29&gt;10,"No",IF(G29&lt;-10,"No","Yes")))</f>
        <v>N/A</v>
      </c>
      <c r="I29" s="28">
        <v>-8.84</v>
      </c>
      <c r="J29" s="28">
        <v>-14.2</v>
      </c>
      <c r="K29" s="30" t="s">
        <v>49</v>
      </c>
      <c r="L29" s="30" t="str">
        <f>IF(J29="Div by 0", "N/A", IF(K29="N/A","N/A", IF(J29&gt;VALUE(MID(K29,1,2)), "No", IF(J29&lt;-1*VALUE(MID(K29,1,2)), "No", "Yes"))))</f>
        <v>N/A</v>
      </c>
    </row>
    <row r="30" spans="1:12" ht="12.75" customHeight="1">
      <c r="A30" s="45" t="s">
        <v>785</v>
      </c>
      <c r="B30" s="34" t="s">
        <v>49</v>
      </c>
      <c r="C30" s="34">
        <v>276412</v>
      </c>
      <c r="D30" s="27" t="str">
        <f>IF($B30="N/A","N/A",IF(C30&gt;10,"No",IF(C30&lt;-10,"No","Yes")))</f>
        <v>N/A</v>
      </c>
      <c r="E30" s="34">
        <v>219115.58332999999</v>
      </c>
      <c r="F30" s="27" t="str">
        <f>IF($B30="N/A","N/A",IF(E30&gt;10,"No",IF(E30&lt;-10,"No","Yes")))</f>
        <v>N/A</v>
      </c>
      <c r="G30" s="34">
        <v>201280.91667000001</v>
      </c>
      <c r="H30" s="27" t="str">
        <f>IF($B30="N/A","N/A",IF(G30&gt;10,"No",IF(G30&lt;-10,"No","Yes")))</f>
        <v>N/A</v>
      </c>
      <c r="I30" s="28">
        <v>-20.7</v>
      </c>
      <c r="J30" s="28">
        <v>-8.14</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1668116</v>
      </c>
      <c r="D32" s="27" t="str">
        <f>IF($B32="N/A","N/A",IF(C32&gt;10,"No",IF(C32&lt;-10,"No","Yes")))</f>
        <v>N/A</v>
      </c>
      <c r="E32" s="26">
        <v>1732419</v>
      </c>
      <c r="F32" s="27" t="str">
        <f>IF($B32="N/A","N/A",IF(E32&gt;10,"No",IF(E32&lt;-10,"No","Yes")))</f>
        <v>N/A</v>
      </c>
      <c r="G32" s="26">
        <v>1829537</v>
      </c>
      <c r="H32" s="27" t="str">
        <f>IF($B32="N/A","N/A",IF(G32&gt;10,"No",IF(G32&lt;-10,"No","Yes")))</f>
        <v>N/A</v>
      </c>
      <c r="I32" s="28">
        <v>3.855</v>
      </c>
      <c r="J32" s="28">
        <v>5.6059999999999999</v>
      </c>
      <c r="K32" s="37" t="s">
        <v>1193</v>
      </c>
      <c r="L32" s="30" t="str">
        <f>IF(J32="Div by 0", "N/A", IF(K32="N/A","N/A", IF(J32&gt;VALUE(MID(K32,1,2)), "No", IF(J32&lt;-1*VALUE(MID(K32,1,2)), "No", "Yes"))))</f>
        <v>Yes</v>
      </c>
    </row>
    <row r="33" spans="1:12">
      <c r="A33" s="45" t="s">
        <v>295</v>
      </c>
      <c r="B33" s="26" t="s">
        <v>49</v>
      </c>
      <c r="C33" s="26">
        <v>1235486.21</v>
      </c>
      <c r="D33" s="27" t="str">
        <f>IF($B33="N/A","N/A",IF(C33&gt;10,"No",IF(C33&lt;-10,"No","Yes")))</f>
        <v>N/A</v>
      </c>
      <c r="E33" s="26">
        <v>1288319.0900000001</v>
      </c>
      <c r="F33" s="27" t="str">
        <f>IF($B33="N/A","N/A",IF(E33&gt;10,"No",IF(E33&lt;-10,"No","Yes")))</f>
        <v>N/A</v>
      </c>
      <c r="G33" s="26">
        <v>1407347.69</v>
      </c>
      <c r="H33" s="27" t="str">
        <f>IF($B33="N/A","N/A",IF(G33&gt;10,"No",IF(G33&lt;-10,"No","Yes")))</f>
        <v>N/A</v>
      </c>
      <c r="I33" s="28">
        <v>4.2759999999999998</v>
      </c>
      <c r="J33" s="28">
        <v>9.2390000000000008</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90.560068963999996</v>
      </c>
      <c r="D40" s="27" t="str">
        <f>IF($B40="N/A","N/A",IF(C40&gt;=95,"Yes","No"))</f>
        <v>No</v>
      </c>
      <c r="E40" s="32">
        <v>92.992168754000005</v>
      </c>
      <c r="F40" s="27" t="str">
        <f>IF($B40="N/A","N/A",IF(E40&gt;=95,"Yes","No"))</f>
        <v>No</v>
      </c>
      <c r="G40" s="32">
        <v>93.663260158</v>
      </c>
      <c r="H40" s="27" t="str">
        <f>IF($B40="N/A","N/A",IF(G40&gt;=95,"Yes","No"))</f>
        <v>No</v>
      </c>
      <c r="I40" s="28">
        <v>2.6859999999999999</v>
      </c>
      <c r="J40" s="28">
        <v>0.72170000000000001</v>
      </c>
      <c r="K40" s="29" t="s">
        <v>107</v>
      </c>
      <c r="L40" s="30" t="str">
        <f t="shared" ref="L40:L89" si="11">IF(J40="Div by 0", "N/A", IF(K40="N/A","N/A", IF(J40&gt;VALUE(MID(K40,1,2)), "No", IF(J40&lt;-1*VALUE(MID(K40,1,2)), "No", "Yes"))))</f>
        <v>Yes</v>
      </c>
    </row>
    <row r="41" spans="1:12" ht="12.75" customHeight="1">
      <c r="A41" s="86" t="s">
        <v>297</v>
      </c>
      <c r="B41" s="38" t="s">
        <v>67</v>
      </c>
      <c r="C41" s="39">
        <v>90.303072447999995</v>
      </c>
      <c r="D41" s="27" t="str">
        <f>IF($B41="N/A","N/A",IF(C41&gt;95,"Yes","No"))</f>
        <v>No</v>
      </c>
      <c r="E41" s="39">
        <v>92.611833511</v>
      </c>
      <c r="F41" s="27" t="str">
        <f>IF($B41="N/A","N/A",IF(E41&gt;95,"Yes","No"))</f>
        <v>No</v>
      </c>
      <c r="G41" s="39">
        <v>93.339626363999997</v>
      </c>
      <c r="H41" s="27" t="str">
        <f>IF($B41="N/A","N/A",IF(G41&gt;95,"Yes","No"))</f>
        <v>No</v>
      </c>
      <c r="I41" s="41">
        <v>2.5569999999999999</v>
      </c>
      <c r="J41" s="41">
        <v>0.78590000000000004</v>
      </c>
      <c r="K41" s="42" t="s">
        <v>107</v>
      </c>
      <c r="L41" s="30" t="str">
        <f t="shared" si="11"/>
        <v>Yes</v>
      </c>
    </row>
    <row r="42" spans="1:12" ht="12.75" customHeight="1">
      <c r="A42" s="86" t="s">
        <v>298</v>
      </c>
      <c r="B42" s="38" t="s">
        <v>49</v>
      </c>
      <c r="C42" s="39">
        <v>8.6324932000000007E-3</v>
      </c>
      <c r="D42" s="40" t="str">
        <f t="shared" ref="D42:D46" si="12">IF($B42="N/A","N/A",IF(C42&gt;10,"No",IF(C42&lt;-10,"No","Yes")))</f>
        <v>N/A</v>
      </c>
      <c r="E42" s="39">
        <v>8.3697996999999996E-3</v>
      </c>
      <c r="F42" s="40" t="str">
        <f t="shared" ref="F42:F46" si="13">IF($B42="N/A","N/A",IF(E42&gt;10,"No",IF(E42&lt;-10,"No","Yes")))</f>
        <v>N/A</v>
      </c>
      <c r="G42" s="39">
        <v>8.3081128999999993E-3</v>
      </c>
      <c r="H42" s="40" t="str">
        <f t="shared" ref="H42:H46" si="14">IF($B42="N/A","N/A",IF(G42&gt;10,"No",IF(G42&lt;-10,"No","Yes")))</f>
        <v>N/A</v>
      </c>
      <c r="I42" s="41">
        <v>-3.04</v>
      </c>
      <c r="J42" s="41">
        <v>-0.73699999999999999</v>
      </c>
      <c r="K42" s="42" t="s">
        <v>49</v>
      </c>
      <c r="L42" s="30" t="str">
        <f t="shared" si="11"/>
        <v>N/A</v>
      </c>
    </row>
    <row r="43" spans="1:12" ht="12.75" customHeight="1">
      <c r="A43" s="86" t="s">
        <v>299</v>
      </c>
      <c r="B43" s="38" t="s">
        <v>49</v>
      </c>
      <c r="C43" s="39">
        <v>2.9973929999999998E-4</v>
      </c>
      <c r="D43" s="40" t="str">
        <f t="shared" si="12"/>
        <v>N/A</v>
      </c>
      <c r="E43" s="39">
        <v>2.30891E-4</v>
      </c>
      <c r="F43" s="40" t="str">
        <f t="shared" si="13"/>
        <v>N/A</v>
      </c>
      <c r="G43" s="39">
        <v>2.7329319999999999E-4</v>
      </c>
      <c r="H43" s="40" t="str">
        <f t="shared" si="14"/>
        <v>N/A</v>
      </c>
      <c r="I43" s="41">
        <v>-23</v>
      </c>
      <c r="J43" s="41">
        <v>18.36</v>
      </c>
      <c r="K43" s="42" t="s">
        <v>49</v>
      </c>
      <c r="L43" s="30" t="str">
        <f t="shared" si="11"/>
        <v>N/A</v>
      </c>
    </row>
    <row r="44" spans="1:12" ht="12.75" customHeight="1">
      <c r="A44" s="86" t="s">
        <v>300</v>
      </c>
      <c r="B44" s="38" t="s">
        <v>49</v>
      </c>
      <c r="C44" s="39">
        <v>5.9947900000000002E-5</v>
      </c>
      <c r="D44" s="40" t="str">
        <f t="shared" si="12"/>
        <v>N/A</v>
      </c>
      <c r="E44" s="39">
        <v>0</v>
      </c>
      <c r="F44" s="40" t="str">
        <f t="shared" si="13"/>
        <v>N/A</v>
      </c>
      <c r="G44" s="39">
        <v>0</v>
      </c>
      <c r="H44" s="40" t="str">
        <f t="shared" si="14"/>
        <v>N/A</v>
      </c>
      <c r="I44" s="41">
        <v>-100</v>
      </c>
      <c r="J44" s="41" t="s">
        <v>1207</v>
      </c>
      <c r="K44" s="42" t="s">
        <v>49</v>
      </c>
      <c r="L44" s="30" t="str">
        <f t="shared" si="11"/>
        <v>N/A</v>
      </c>
    </row>
    <row r="45" spans="1:12" ht="25.5">
      <c r="A45" s="86" t="s">
        <v>725</v>
      </c>
      <c r="B45" s="25" t="s">
        <v>49</v>
      </c>
      <c r="C45" s="35">
        <v>0.24704516949999999</v>
      </c>
      <c r="D45" s="27" t="str">
        <f t="shared" si="12"/>
        <v>N/A</v>
      </c>
      <c r="E45" s="35">
        <v>0.37063781909999999</v>
      </c>
      <c r="F45" s="27" t="str">
        <f t="shared" si="13"/>
        <v>N/A</v>
      </c>
      <c r="G45" s="35">
        <v>0.31401387349999998</v>
      </c>
      <c r="H45" s="27" t="str">
        <f t="shared" si="14"/>
        <v>N/A</v>
      </c>
      <c r="I45" s="28">
        <v>50.03</v>
      </c>
      <c r="J45" s="28">
        <v>-15.3</v>
      </c>
      <c r="K45" s="29" t="s">
        <v>49</v>
      </c>
      <c r="L45" s="30" t="str">
        <f t="shared" si="11"/>
        <v>N/A</v>
      </c>
    </row>
    <row r="46" spans="1:12" ht="27.75" customHeight="1">
      <c r="A46" s="86" t="s">
        <v>301</v>
      </c>
      <c r="B46" s="25" t="s">
        <v>49</v>
      </c>
      <c r="C46" s="35">
        <v>9.5916589999999998E-4</v>
      </c>
      <c r="D46" s="27" t="str">
        <f t="shared" si="12"/>
        <v>N/A</v>
      </c>
      <c r="E46" s="35">
        <v>1.0967323999999999E-3</v>
      </c>
      <c r="F46" s="27" t="str">
        <f t="shared" si="13"/>
        <v>N/A</v>
      </c>
      <c r="G46" s="35">
        <v>1.0385141E-3</v>
      </c>
      <c r="H46" s="27" t="str">
        <f t="shared" si="14"/>
        <v>N/A</v>
      </c>
      <c r="I46" s="28">
        <v>14.34</v>
      </c>
      <c r="J46" s="28">
        <v>-5.31</v>
      </c>
      <c r="K46" s="29" t="s">
        <v>49</v>
      </c>
      <c r="L46" s="30" t="str">
        <f t="shared" si="11"/>
        <v>N/A</v>
      </c>
    </row>
    <row r="47" spans="1:12">
      <c r="A47" s="86" t="s">
        <v>840</v>
      </c>
      <c r="B47" s="36" t="s">
        <v>49</v>
      </c>
      <c r="C47" s="34">
        <v>161756</v>
      </c>
      <c r="D47" s="27" t="str">
        <f>IF($B47="N/A","N/A",IF(C47&gt;0,"No",IF(C47&lt;0,"No","Yes")))</f>
        <v>N/A</v>
      </c>
      <c r="E47" s="34">
        <v>127994</v>
      </c>
      <c r="F47" s="27" t="str">
        <f>IF($B47="N/A","N/A",IF(E47&gt;0,"No",IF(E47&lt;0,"No","Yes")))</f>
        <v>N/A</v>
      </c>
      <c r="G47" s="34">
        <v>121854</v>
      </c>
      <c r="H47" s="27" t="str">
        <f>IF($B47="N/A","N/A",IF(G47&gt;0,"No",IF(G47&lt;0,"No","Yes")))</f>
        <v>N/A</v>
      </c>
      <c r="I47" s="28">
        <v>-20.9</v>
      </c>
      <c r="J47" s="28">
        <v>-4.8</v>
      </c>
      <c r="K47" s="29" t="s">
        <v>49</v>
      </c>
      <c r="L47" s="30" t="str">
        <f t="shared" si="11"/>
        <v>N/A</v>
      </c>
    </row>
    <row r="48" spans="1:12">
      <c r="A48" s="86" t="s">
        <v>841</v>
      </c>
      <c r="B48" s="36" t="s">
        <v>0</v>
      </c>
      <c r="C48" s="32">
        <v>9.6969275518</v>
      </c>
      <c r="D48" s="27" t="str">
        <f>IF($B48="N/A","N/A",IF(C48&gt;=5,"No",IF(C48&lt;0,"No","Yes")))</f>
        <v>No</v>
      </c>
      <c r="E48" s="32">
        <v>7.3881664885999996</v>
      </c>
      <c r="F48" s="27" t="str">
        <f>IF($B48="N/A","N/A",IF(E48&gt;=5,"No",IF(E48&lt;0,"No","Yes")))</f>
        <v>No</v>
      </c>
      <c r="G48" s="32">
        <v>6.6603736355000001</v>
      </c>
      <c r="H48" s="27" t="str">
        <f>IF($B48="N/A","N/A",IF(G48&gt;=5,"No",IF(G48&lt;0,"No","Yes")))</f>
        <v>No</v>
      </c>
      <c r="I48" s="28">
        <v>-23.8</v>
      </c>
      <c r="J48" s="28">
        <v>-9.85</v>
      </c>
      <c r="K48" s="30" t="s">
        <v>49</v>
      </c>
      <c r="L48" s="30" t="str">
        <f t="shared" si="11"/>
        <v>N/A</v>
      </c>
    </row>
    <row r="49" spans="1:12" ht="12.75" customHeight="1">
      <c r="A49" s="88" t="s">
        <v>842</v>
      </c>
      <c r="B49" s="38" t="s">
        <v>49</v>
      </c>
      <c r="C49" s="39">
        <v>91.503251810999998</v>
      </c>
      <c r="D49" s="40" t="str">
        <f t="shared" ref="D49:D52" si="15">IF($B49="N/A","N/A",IF(C49&gt;10,"No",IF(C49&lt;-10,"No","Yes")))</f>
        <v>N/A</v>
      </c>
      <c r="E49" s="39">
        <v>88.097879587999998</v>
      </c>
      <c r="F49" s="40" t="str">
        <f t="shared" ref="F49:F52" si="16">IF($B49="N/A","N/A",IF(E49&gt;10,"No",IF(E49&lt;-10,"No","Yes")))</f>
        <v>N/A</v>
      </c>
      <c r="G49" s="39">
        <v>86.223677515999995</v>
      </c>
      <c r="H49" s="40" t="str">
        <f t="shared" ref="H49:H52" si="17">IF($B49="N/A","N/A",IF(G49&gt;10,"No",IF(G49&lt;-10,"No","Yes")))</f>
        <v>N/A</v>
      </c>
      <c r="I49" s="28">
        <v>-3.72</v>
      </c>
      <c r="J49" s="28">
        <v>-2.13</v>
      </c>
      <c r="K49" s="42" t="s">
        <v>49</v>
      </c>
      <c r="L49" s="30" t="str">
        <f t="shared" ref="L49:L52" si="18">IF(J49="Div by 0", "N/A", IF(K49="N/A","N/A", IF(J49&gt;VALUE(MID(K49,1,2)), "No", IF(J49&lt;-1*VALUE(MID(K49,1,2)), "No", "Yes"))))</f>
        <v>N/A</v>
      </c>
    </row>
    <row r="50" spans="1:12" ht="12.75" customHeight="1">
      <c r="A50" s="88" t="s">
        <v>843</v>
      </c>
      <c r="B50" s="38" t="s">
        <v>49</v>
      </c>
      <c r="C50" s="39">
        <v>44.823685056999999</v>
      </c>
      <c r="D50" s="40" t="str">
        <f t="shared" si="15"/>
        <v>N/A</v>
      </c>
      <c r="E50" s="39">
        <v>32.822632311</v>
      </c>
      <c r="F50" s="40" t="str">
        <f t="shared" si="16"/>
        <v>N/A</v>
      </c>
      <c r="G50" s="39">
        <v>31.708437966999998</v>
      </c>
      <c r="H50" s="40" t="str">
        <f t="shared" si="17"/>
        <v>N/A</v>
      </c>
      <c r="I50" s="28">
        <v>-26.8</v>
      </c>
      <c r="J50" s="28">
        <v>-3.39</v>
      </c>
      <c r="K50" s="42" t="s">
        <v>49</v>
      </c>
      <c r="L50" s="30" t="str">
        <f t="shared" si="18"/>
        <v>N/A</v>
      </c>
    </row>
    <row r="51" spans="1:12" ht="12.75" customHeight="1">
      <c r="A51" s="88" t="s">
        <v>844</v>
      </c>
      <c r="B51" s="38" t="s">
        <v>49</v>
      </c>
      <c r="C51" s="39">
        <v>7.1533667993999996</v>
      </c>
      <c r="D51" s="40" t="str">
        <f t="shared" si="15"/>
        <v>N/A</v>
      </c>
      <c r="E51" s="39">
        <v>10.377048924</v>
      </c>
      <c r="F51" s="40" t="str">
        <f t="shared" si="16"/>
        <v>N/A</v>
      </c>
      <c r="G51" s="39">
        <v>12.541237875</v>
      </c>
      <c r="H51" s="40" t="str">
        <f t="shared" si="17"/>
        <v>N/A</v>
      </c>
      <c r="I51" s="28">
        <v>45.07</v>
      </c>
      <c r="J51" s="28">
        <v>20.86</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66</v>
      </c>
      <c r="D53" s="27" t="str">
        <f>IF($B53="N/A","N/A",IF(C53&gt;0,"No",IF(C53&lt;0,"No","Yes")))</f>
        <v>No</v>
      </c>
      <c r="E53" s="34">
        <v>522</v>
      </c>
      <c r="F53" s="27" t="str">
        <f>IF($B53="N/A","N/A",IF(E53&gt;0,"No",IF(E53&lt;0,"No","Yes")))</f>
        <v>No</v>
      </c>
      <c r="G53" s="34">
        <v>169</v>
      </c>
      <c r="H53" s="27" t="str">
        <f>IF($B53="N/A","N/A",IF(G53&gt;0,"No",IF(G53&lt;0,"No","Yes")))</f>
        <v>No</v>
      </c>
      <c r="I53" s="28">
        <v>690.9</v>
      </c>
      <c r="J53" s="28">
        <v>-67.599999999999994</v>
      </c>
      <c r="K53" s="29" t="s">
        <v>49</v>
      </c>
      <c r="L53" s="30" t="str">
        <f t="shared" ref="L53" si="19">IF(J53="Div by 0", "N/A", IF(K53="N/A","N/A", IF(J53&gt;VALUE(MID(K53,1,2)), "No", IF(J53&lt;-1*VALUE(MID(K53,1,2)), "No", "Yes"))))</f>
        <v>N/A</v>
      </c>
    </row>
    <row r="54" spans="1:12">
      <c r="A54" s="86" t="s">
        <v>807</v>
      </c>
      <c r="B54" s="36" t="s">
        <v>138</v>
      </c>
      <c r="C54" s="32">
        <v>7.9131188000000005E-3</v>
      </c>
      <c r="D54" s="27" t="str">
        <f>IF($B54="N/A","N/A",IF(C54&gt;=10,"No",IF(C54&lt;0,"No","Yes")))</f>
        <v>Yes</v>
      </c>
      <c r="E54" s="32">
        <v>6.0262557699999997E-2</v>
      </c>
      <c r="F54" s="27" t="str">
        <f>IF($B54="N/A","N/A",IF(E54&gt;=10,"No",IF(E54&lt;0,"No","Yes")))</f>
        <v>Yes</v>
      </c>
      <c r="G54" s="32">
        <v>1.8474619500000001E-2</v>
      </c>
      <c r="H54" s="27" t="str">
        <f>IF($B54="N/A","N/A",IF(G54&gt;=10,"No",IF(G54&lt;0,"No","Yes")))</f>
        <v>Yes</v>
      </c>
      <c r="I54" s="28">
        <v>661.6</v>
      </c>
      <c r="J54" s="28">
        <v>-69.3</v>
      </c>
      <c r="K54" s="29" t="s">
        <v>49</v>
      </c>
      <c r="L54" s="30" t="str">
        <f t="shared" ref="L54:L58" si="20">IF(J54="Div by 0", "N/A", IF(K54="N/A","N/A", IF(J54&gt;VALUE(MID(K54,1,2)), "No", IF(J54&lt;-1*VALUE(MID(K54,1,2)), "No", "Yes"))))</f>
        <v>N/A</v>
      </c>
    </row>
    <row r="55" spans="1:12">
      <c r="A55" s="88" t="s">
        <v>842</v>
      </c>
      <c r="B55" s="25" t="s">
        <v>49</v>
      </c>
      <c r="C55" s="35">
        <v>97.727272726999999</v>
      </c>
      <c r="D55" s="40" t="str">
        <f t="shared" ref="D55:D58" si="21">IF($B55="N/A","N/A",IF(C55&gt;10,"No",IF(C55&lt;-10,"No","Yes")))</f>
        <v>N/A</v>
      </c>
      <c r="E55" s="35">
        <v>84.961685824</v>
      </c>
      <c r="F55" s="27" t="str">
        <f t="shared" ref="F55:F58" si="22">IF($B55="N/A","N/A",IF(E55&gt;10,"No",IF(E55&lt;-10,"No","Yes")))</f>
        <v>N/A</v>
      </c>
      <c r="G55" s="35">
        <v>91.124260355000004</v>
      </c>
      <c r="H55" s="27" t="str">
        <f t="shared" ref="H55:H58" si="23">IF($B55="N/A","N/A",IF(G55&gt;10,"No",IF(G55&lt;-10,"No","Yes")))</f>
        <v>N/A</v>
      </c>
      <c r="I55" s="28">
        <v>-13.1</v>
      </c>
      <c r="J55" s="28">
        <v>7.2530000000000001</v>
      </c>
      <c r="K55" s="29" t="s">
        <v>49</v>
      </c>
      <c r="L55" s="30" t="str">
        <f t="shared" si="20"/>
        <v>N/A</v>
      </c>
    </row>
    <row r="56" spans="1:12">
      <c r="A56" s="88" t="s">
        <v>843</v>
      </c>
      <c r="B56" s="25" t="s">
        <v>49</v>
      </c>
      <c r="C56" s="35">
        <v>13.636363636</v>
      </c>
      <c r="D56" s="40" t="str">
        <f t="shared" ref="D56" si="24">IF($B56="N/A","N/A",IF(C56&gt;10,"No",IF(C56&lt;-10,"No","Yes")))</f>
        <v>N/A</v>
      </c>
      <c r="E56" s="35">
        <v>12.356321839</v>
      </c>
      <c r="F56" s="27" t="str">
        <f t="shared" ref="F56" si="25">IF($B56="N/A","N/A",IF(E56&gt;10,"No",IF(E56&lt;-10,"No","Yes")))</f>
        <v>N/A</v>
      </c>
      <c r="G56" s="35">
        <v>0.88757396450000003</v>
      </c>
      <c r="H56" s="27" t="str">
        <f t="shared" ref="H56" si="26">IF($B56="N/A","N/A",IF(G56&gt;10,"No",IF(G56&lt;-10,"No","Yes")))</f>
        <v>N/A</v>
      </c>
      <c r="I56" s="28">
        <v>-9.39</v>
      </c>
      <c r="J56" s="28">
        <v>-92.8</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16.826707495000001</v>
      </c>
      <c r="D59" s="40" t="str">
        <f>IF($B59="N/A","N/A",IF(C59&gt;10,"No",IF(C59&lt;-10,"No","Yes")))</f>
        <v>N/A</v>
      </c>
      <c r="E59" s="39">
        <v>16.875016956</v>
      </c>
      <c r="F59" s="40" t="str">
        <f>IF($B59="N/A","N/A",IF(E59&gt;10,"No",IF(E59&lt;-10,"No","Yes")))</f>
        <v>N/A</v>
      </c>
      <c r="G59" s="39">
        <v>16.517348378000001</v>
      </c>
      <c r="H59" s="40" t="str">
        <f>IF($B59="N/A","N/A",IF(G59&gt;10,"No",IF(G59&lt;-10,"No","Yes")))</f>
        <v>N/A</v>
      </c>
      <c r="I59" s="28">
        <v>0.28710000000000002</v>
      </c>
      <c r="J59" s="28">
        <v>-2.12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99.267496984999994</v>
      </c>
      <c r="D61" s="27" t="str">
        <f>IF($B61="N/A","N/A",IF(C61&gt;=98,"Yes","No"))</f>
        <v>Yes</v>
      </c>
      <c r="E61" s="35">
        <v>99.633980000999998</v>
      </c>
      <c r="F61" s="27" t="str">
        <f>IF($B61="N/A","N/A",IF(E61&gt;=98,"Yes","No"))</f>
        <v>Yes</v>
      </c>
      <c r="G61" s="35">
        <v>97.629618859999994</v>
      </c>
      <c r="H61" s="27" t="str">
        <f>IF($B61="N/A","N/A",IF(G61&gt;=98,"Yes","No"))</f>
        <v>No</v>
      </c>
      <c r="I61" s="28">
        <v>0.36919999999999997</v>
      </c>
      <c r="J61" s="28">
        <v>-2.0099999999999998</v>
      </c>
      <c r="K61" s="29" t="s">
        <v>107</v>
      </c>
      <c r="L61" s="30" t="str">
        <f t="shared" si="11"/>
        <v>Yes</v>
      </c>
    </row>
    <row r="62" spans="1:12">
      <c r="A62" s="94" t="s">
        <v>91</v>
      </c>
      <c r="B62" s="36" t="s">
        <v>118</v>
      </c>
      <c r="C62" s="35">
        <v>99.566457009000004</v>
      </c>
      <c r="D62" s="27" t="str">
        <f>IF($B62="N/A","N/A",IF(C62&gt;=95,"Yes","No"))</f>
        <v>Yes</v>
      </c>
      <c r="E62" s="35">
        <v>99.944528430999995</v>
      </c>
      <c r="F62" s="27" t="str">
        <f>IF($B62="N/A","N/A",IF(E62&gt;=95,"Yes","No"))</f>
        <v>Yes</v>
      </c>
      <c r="G62" s="35">
        <v>99.332071447999994</v>
      </c>
      <c r="H62" s="27" t="str">
        <f>IF($B62="N/A","N/A",IF(G62&gt;=95,"Yes","No"))</f>
        <v>Yes</v>
      </c>
      <c r="I62" s="28">
        <v>0.37969999999999998</v>
      </c>
      <c r="J62" s="28">
        <v>-0.61299999999999999</v>
      </c>
      <c r="K62" s="29" t="s">
        <v>107</v>
      </c>
      <c r="L62" s="30" t="str">
        <f t="shared" si="11"/>
        <v>Yes</v>
      </c>
    </row>
    <row r="63" spans="1:12">
      <c r="A63" s="94" t="s">
        <v>142</v>
      </c>
      <c r="B63" s="25" t="s">
        <v>49</v>
      </c>
      <c r="C63" s="35">
        <v>42.174944668000002</v>
      </c>
      <c r="D63" s="27" t="str">
        <f t="shared" ref="D63:D68" si="28">IF($B63="N/A","N/A",IF(C63&gt;10,"No",IF(C63&lt;-10,"No","Yes")))</f>
        <v>N/A</v>
      </c>
      <c r="E63" s="35">
        <v>43.006281968000003</v>
      </c>
      <c r="F63" s="27" t="str">
        <f t="shared" ref="F63:F68" si="29">IF($B63="N/A","N/A",IF(E63&gt;10,"No",IF(E63&lt;-10,"No","Yes")))</f>
        <v>N/A</v>
      </c>
      <c r="G63" s="35">
        <v>44.232939809000001</v>
      </c>
      <c r="H63" s="27" t="str">
        <f t="shared" ref="H63:H68" si="30">IF($B63="N/A","N/A",IF(G63&gt;10,"No",IF(G63&lt;-10,"No","Yes")))</f>
        <v>N/A</v>
      </c>
      <c r="I63" s="28">
        <v>1.9710000000000001</v>
      </c>
      <c r="J63" s="28">
        <v>2.8519999999999999</v>
      </c>
      <c r="K63" s="29" t="s">
        <v>107</v>
      </c>
      <c r="L63" s="30" t="str">
        <f t="shared" si="11"/>
        <v>Yes</v>
      </c>
    </row>
    <row r="64" spans="1:12">
      <c r="A64" s="94" t="s">
        <v>143</v>
      </c>
      <c r="B64" s="25" t="s">
        <v>49</v>
      </c>
      <c r="C64" s="35">
        <v>49.878665511999998</v>
      </c>
      <c r="D64" s="27" t="str">
        <f t="shared" si="28"/>
        <v>N/A</v>
      </c>
      <c r="E64" s="35">
        <v>49.240916890999998</v>
      </c>
      <c r="F64" s="27" t="str">
        <f t="shared" si="29"/>
        <v>N/A</v>
      </c>
      <c r="G64" s="35">
        <v>48.188421441999999</v>
      </c>
      <c r="H64" s="27" t="str">
        <f t="shared" si="30"/>
        <v>N/A</v>
      </c>
      <c r="I64" s="28">
        <v>-1.28</v>
      </c>
      <c r="J64" s="28">
        <v>-2.14</v>
      </c>
      <c r="K64" s="29" t="s">
        <v>107</v>
      </c>
      <c r="L64" s="30" t="str">
        <f t="shared" si="11"/>
        <v>Yes</v>
      </c>
    </row>
    <row r="65" spans="1:12">
      <c r="A65" s="94" t="s">
        <v>144</v>
      </c>
      <c r="B65" s="25" t="s">
        <v>49</v>
      </c>
      <c r="C65" s="35">
        <v>7.8351865199999995E-2</v>
      </c>
      <c r="D65" s="27" t="str">
        <f t="shared" si="28"/>
        <v>N/A</v>
      </c>
      <c r="E65" s="35">
        <v>7.9830572200000005E-2</v>
      </c>
      <c r="F65" s="27" t="str">
        <f t="shared" si="29"/>
        <v>N/A</v>
      </c>
      <c r="G65" s="35">
        <v>7.8271169200000004E-2</v>
      </c>
      <c r="H65" s="27" t="str">
        <f t="shared" si="30"/>
        <v>N/A</v>
      </c>
      <c r="I65" s="28">
        <v>1.887</v>
      </c>
      <c r="J65" s="28">
        <v>-1.95</v>
      </c>
      <c r="K65" s="29" t="s">
        <v>107</v>
      </c>
      <c r="L65" s="30" t="str">
        <f t="shared" si="11"/>
        <v>Yes</v>
      </c>
    </row>
    <row r="66" spans="1:12">
      <c r="A66" s="94" t="s">
        <v>145</v>
      </c>
      <c r="B66" s="36" t="s">
        <v>49</v>
      </c>
      <c r="C66" s="35">
        <v>1.2863613801</v>
      </c>
      <c r="D66" s="33" t="str">
        <f t="shared" si="28"/>
        <v>N/A</v>
      </c>
      <c r="E66" s="35">
        <v>1.3615066563</v>
      </c>
      <c r="F66" s="33" t="str">
        <f t="shared" si="29"/>
        <v>N/A</v>
      </c>
      <c r="G66" s="35">
        <v>1.4911969531</v>
      </c>
      <c r="H66" s="33" t="str">
        <f t="shared" si="30"/>
        <v>N/A</v>
      </c>
      <c r="I66" s="28">
        <v>5.8419999999999996</v>
      </c>
      <c r="J66" s="28">
        <v>9.5250000000000004</v>
      </c>
      <c r="K66" s="36" t="s">
        <v>49</v>
      </c>
      <c r="L66" s="30" t="str">
        <f t="shared" si="11"/>
        <v>N/A</v>
      </c>
    </row>
    <row r="67" spans="1:12">
      <c r="A67" s="94" t="s">
        <v>305</v>
      </c>
      <c r="B67" s="36" t="s">
        <v>49</v>
      </c>
      <c r="C67" s="35">
        <v>7.2896609099999995E-2</v>
      </c>
      <c r="D67" s="33" t="str">
        <f t="shared" si="28"/>
        <v>N/A</v>
      </c>
      <c r="E67" s="35">
        <v>7.1114435899999995E-2</v>
      </c>
      <c r="F67" s="33" t="str">
        <f t="shared" si="29"/>
        <v>N/A</v>
      </c>
      <c r="G67" s="35">
        <v>7.4335747199999996E-2</v>
      </c>
      <c r="H67" s="33" t="str">
        <f t="shared" si="30"/>
        <v>N/A</v>
      </c>
      <c r="I67" s="28">
        <v>-2.44</v>
      </c>
      <c r="J67" s="28">
        <v>4.53</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6.5087799649000004</v>
      </c>
      <c r="D69" s="33" t="str">
        <f>IF($B69="N/A","N/A",IF(C69&gt;=5,"No",IF(C69&lt;0,"No","Yes")))</f>
        <v>No</v>
      </c>
      <c r="E69" s="35">
        <v>6.2403494766999996</v>
      </c>
      <c r="F69" s="33" t="str">
        <f>IF($B69="N/A","N/A",IF(E69&gt;=5,"No",IF(E69&lt;0,"No","Yes")))</f>
        <v>No</v>
      </c>
      <c r="G69" s="35">
        <v>5.9348348790000003</v>
      </c>
      <c r="H69" s="33" t="str">
        <f>IF($B69="N/A","N/A",IF(G69&gt;=5,"No",IF(G69&lt;0,"No","Yes")))</f>
        <v>No</v>
      </c>
      <c r="I69" s="28">
        <v>-4.12</v>
      </c>
      <c r="J69" s="28">
        <v>-4.9000000000000004</v>
      </c>
      <c r="K69" s="29" t="s">
        <v>107</v>
      </c>
      <c r="L69" s="30" t="str">
        <f t="shared" si="11"/>
        <v>Yes</v>
      </c>
    </row>
    <row r="70" spans="1:12" ht="12.75" customHeight="1">
      <c r="A70" s="94" t="s">
        <v>308</v>
      </c>
      <c r="B70" s="36" t="s">
        <v>49</v>
      </c>
      <c r="C70" s="35">
        <v>0.706545588</v>
      </c>
      <c r="D70" s="33" t="str">
        <f>IF($B70="N/A","N/A",IF(C70&gt;10,"No",IF(C70&lt;-10,"No","Yes")))</f>
        <v>N/A</v>
      </c>
      <c r="E70" s="35">
        <v>0.5410931189</v>
      </c>
      <c r="F70" s="33" t="str">
        <f>IF($B70="N/A","N/A",IF(E70&gt;10,"No",IF(E70&lt;-10,"No","Yes")))</f>
        <v>N/A</v>
      </c>
      <c r="G70" s="35">
        <v>0.56533428949999998</v>
      </c>
      <c r="H70" s="33" t="str">
        <f>IF($B70="N/A","N/A",IF(G70&gt;10,"No",IF(G70&lt;-10,"No","Yes")))</f>
        <v>N/A</v>
      </c>
      <c r="I70" s="28">
        <v>-23.4</v>
      </c>
      <c r="J70" s="28">
        <v>4.4800000000000004</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6.1653985693999998</v>
      </c>
      <c r="D72" s="27" t="str">
        <f>IF($B72="N/A","N/A",IF(C72&gt;8,"No",IF(C72&lt;2,"No","Yes")))</f>
        <v>Yes</v>
      </c>
      <c r="E72" s="32">
        <v>6.0330093355000001</v>
      </c>
      <c r="F72" s="27" t="str">
        <f>IF($B72="N/A","N/A",IF(E72&gt;8,"No",IF(E72&lt;2,"No","Yes")))</f>
        <v>Yes</v>
      </c>
      <c r="G72" s="32">
        <v>5.3688993444999999</v>
      </c>
      <c r="H72" s="27" t="str">
        <f>IF($B72="N/A","N/A",IF(G72&gt;8,"No",IF(G72&lt;2,"No","Yes")))</f>
        <v>Yes</v>
      </c>
      <c r="I72" s="28">
        <v>-2.15</v>
      </c>
      <c r="J72" s="28">
        <v>-11</v>
      </c>
      <c r="K72" s="29" t="s">
        <v>107</v>
      </c>
      <c r="L72" s="30" t="str">
        <f t="shared" si="11"/>
        <v>No</v>
      </c>
    </row>
    <row r="73" spans="1:12">
      <c r="A73" s="51" t="s">
        <v>888</v>
      </c>
      <c r="B73" s="25" t="s">
        <v>49</v>
      </c>
      <c r="C73" s="32" t="s">
        <v>49</v>
      </c>
      <c r="D73" s="33" t="str">
        <f t="shared" ref="D73:D80" si="31">IF($B73="N/A","N/A",IF(C73&gt;10,"No",IF(C73&lt;-10,"No","Yes")))</f>
        <v>N/A</v>
      </c>
      <c r="E73" s="32">
        <v>21.798421743999999</v>
      </c>
      <c r="F73" s="33" t="str">
        <f t="shared" ref="F73:F80" si="32">IF($B73="N/A","N/A",IF(E73&gt;10,"No",IF(E73&lt;-10,"No","Yes")))</f>
        <v>N/A</v>
      </c>
      <c r="G73" s="32">
        <v>22.032186285000002</v>
      </c>
      <c r="H73" s="33" t="str">
        <f t="shared" ref="H73:H80" si="33">IF($B73="N/A","N/A",IF(G73&gt;10,"No",IF(G73&lt;-10,"No","Yes")))</f>
        <v>N/A</v>
      </c>
      <c r="I73" s="28" t="s">
        <v>49</v>
      </c>
      <c r="J73" s="28">
        <v>1.0720000000000001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32.140665740000003</v>
      </c>
      <c r="F74" s="33" t="str">
        <f t="shared" si="32"/>
        <v>N/A</v>
      </c>
      <c r="G74" s="32">
        <v>33.119144351999999</v>
      </c>
      <c r="H74" s="33" t="str">
        <f t="shared" si="33"/>
        <v>N/A</v>
      </c>
      <c r="I74" s="28" t="s">
        <v>49</v>
      </c>
      <c r="J74" s="28">
        <v>3.044</v>
      </c>
      <c r="K74" s="29" t="s">
        <v>107</v>
      </c>
      <c r="L74" s="30" t="str">
        <f>IF(J74="Div by 0", "N/A", IF(OR(J74="N/A",K74="N/A"),"N/A", IF(J74&gt;VALUE(MID(K74,1,2)), "No", IF(J74&lt;-1*VALUE(MID(K74,1,2)), "No", "Yes"))))</f>
        <v>Yes</v>
      </c>
    </row>
    <row r="75" spans="1:12">
      <c r="A75" s="51" t="s">
        <v>890</v>
      </c>
      <c r="B75" s="25" t="s">
        <v>49</v>
      </c>
      <c r="C75" s="32" t="s">
        <v>49</v>
      </c>
      <c r="D75" s="33" t="str">
        <f t="shared" si="31"/>
        <v>N/A</v>
      </c>
      <c r="E75" s="32">
        <v>2.7925115113999999</v>
      </c>
      <c r="F75" s="33" t="str">
        <f t="shared" si="32"/>
        <v>N/A</v>
      </c>
      <c r="G75" s="32">
        <v>2.8273273511000001</v>
      </c>
      <c r="H75" s="33" t="str">
        <f t="shared" si="33"/>
        <v>N/A</v>
      </c>
      <c r="I75" s="28" t="s">
        <v>49</v>
      </c>
      <c r="J75" s="28">
        <v>1.2470000000000001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18.371768030999998</v>
      </c>
      <c r="F76" s="33" t="str">
        <f t="shared" si="32"/>
        <v>N/A</v>
      </c>
      <c r="G76" s="32">
        <v>18.028167782000001</v>
      </c>
      <c r="H76" s="33" t="str">
        <f t="shared" si="33"/>
        <v>N/A</v>
      </c>
      <c r="I76" s="28" t="s">
        <v>49</v>
      </c>
      <c r="J76" s="28">
        <v>-1.87</v>
      </c>
      <c r="K76" s="29" t="s">
        <v>107</v>
      </c>
      <c r="L76" s="30" t="str">
        <f t="shared" si="34"/>
        <v>Yes</v>
      </c>
    </row>
    <row r="77" spans="1:12">
      <c r="A77" s="51" t="s">
        <v>892</v>
      </c>
      <c r="B77" s="25" t="s">
        <v>49</v>
      </c>
      <c r="C77" s="32" t="s">
        <v>49</v>
      </c>
      <c r="D77" s="33" t="str">
        <f t="shared" si="31"/>
        <v>N/A</v>
      </c>
      <c r="E77" s="32">
        <v>9.1298352188000003</v>
      </c>
      <c r="F77" s="33" t="str">
        <f t="shared" si="32"/>
        <v>N/A</v>
      </c>
      <c r="G77" s="32">
        <v>9.2718540264999998</v>
      </c>
      <c r="H77" s="33" t="str">
        <f t="shared" si="33"/>
        <v>N/A</v>
      </c>
      <c r="I77" s="28" t="s">
        <v>49</v>
      </c>
      <c r="J77" s="28">
        <v>1.556</v>
      </c>
      <c r="K77" s="29" t="s">
        <v>107</v>
      </c>
      <c r="L77" s="30" t="str">
        <f t="shared" si="34"/>
        <v>Yes</v>
      </c>
    </row>
    <row r="78" spans="1:12">
      <c r="A78" s="51" t="s">
        <v>893</v>
      </c>
      <c r="B78" s="25" t="s">
        <v>49</v>
      </c>
      <c r="C78" s="32" t="s">
        <v>49</v>
      </c>
      <c r="D78" s="33" t="str">
        <f t="shared" si="31"/>
        <v>N/A</v>
      </c>
      <c r="E78" s="32">
        <v>4.5067042094999996</v>
      </c>
      <c r="F78" s="33" t="str">
        <f t="shared" si="32"/>
        <v>N/A</v>
      </c>
      <c r="G78" s="32">
        <v>4.4164179243000001</v>
      </c>
      <c r="H78" s="33" t="str">
        <f t="shared" si="33"/>
        <v>N/A</v>
      </c>
      <c r="I78" s="28" t="s">
        <v>49</v>
      </c>
      <c r="J78" s="28">
        <v>-2</v>
      </c>
      <c r="K78" s="29" t="s">
        <v>107</v>
      </c>
      <c r="L78" s="30" t="str">
        <f t="shared" si="34"/>
        <v>Yes</v>
      </c>
    </row>
    <row r="79" spans="1:12">
      <c r="A79" s="51" t="s">
        <v>894</v>
      </c>
      <c r="B79" s="25" t="s">
        <v>49</v>
      </c>
      <c r="C79" s="32" t="s">
        <v>49</v>
      </c>
      <c r="D79" s="33" t="str">
        <f t="shared" si="31"/>
        <v>N/A</v>
      </c>
      <c r="E79" s="32">
        <v>3.3022611734999998</v>
      </c>
      <c r="F79" s="33" t="str">
        <f t="shared" si="32"/>
        <v>N/A</v>
      </c>
      <c r="G79" s="32">
        <v>3.1379523890000001</v>
      </c>
      <c r="H79" s="33" t="str">
        <f t="shared" si="33"/>
        <v>N/A</v>
      </c>
      <c r="I79" s="28" t="s">
        <v>49</v>
      </c>
      <c r="J79" s="28">
        <v>-4.9800000000000004</v>
      </c>
      <c r="K79" s="29" t="s">
        <v>107</v>
      </c>
      <c r="L79" s="30" t="str">
        <f t="shared" si="34"/>
        <v>Yes</v>
      </c>
    </row>
    <row r="80" spans="1:12">
      <c r="A80" s="51" t="s">
        <v>895</v>
      </c>
      <c r="B80" s="25" t="s">
        <v>49</v>
      </c>
      <c r="C80" s="32" t="s">
        <v>49</v>
      </c>
      <c r="D80" s="33" t="str">
        <f t="shared" si="31"/>
        <v>N/A</v>
      </c>
      <c r="E80" s="32">
        <v>1.9247075909</v>
      </c>
      <c r="F80" s="33" t="str">
        <f t="shared" si="32"/>
        <v>N/A</v>
      </c>
      <c r="G80" s="32">
        <v>1.7978865691000001</v>
      </c>
      <c r="H80" s="33" t="str">
        <f t="shared" si="33"/>
        <v>N/A</v>
      </c>
      <c r="I80" s="28" t="s">
        <v>49</v>
      </c>
      <c r="J80" s="28">
        <v>-6.59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1106132</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51652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491801</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141300</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99.999884554000005</v>
      </c>
      <c r="F85" s="27" t="str">
        <f>IF($B85="N/A","N/A",IF(E85&gt;10,"No",IF(E85&lt;-10,"No","Yes")))</f>
        <v>N/A</v>
      </c>
      <c r="G85" s="32">
        <v>99.999890683000004</v>
      </c>
      <c r="H85" s="27" t="str">
        <f>IF($B85="N/A","N/A",IF(G85&gt;10,"No",IF(G85&lt;-10,"No","Yes")))</f>
        <v>N/A</v>
      </c>
      <c r="I85" s="28">
        <v>0</v>
      </c>
      <c r="J85" s="28">
        <v>0</v>
      </c>
      <c r="K85" s="25" t="s">
        <v>49</v>
      </c>
      <c r="L85" s="30" t="str">
        <f t="shared" si="11"/>
        <v>N/A</v>
      </c>
    </row>
    <row r="86" spans="1:12">
      <c r="A86" s="94" t="s">
        <v>146</v>
      </c>
      <c r="B86" s="25" t="s">
        <v>49</v>
      </c>
      <c r="C86" s="32">
        <v>99.992206777000007</v>
      </c>
      <c r="D86" s="27" t="str">
        <f>IF($B86="N/A","N/A",IF(C86&gt;10,"No",IF(C86&lt;-10,"No","Yes")))</f>
        <v>N/A</v>
      </c>
      <c r="E86" s="32">
        <v>99.995035842999997</v>
      </c>
      <c r="F86" s="27" t="str">
        <f>IF($B86="N/A","N/A",IF(E86&gt;10,"No",IF(E86&lt;-10,"No","Yes")))</f>
        <v>N/A</v>
      </c>
      <c r="G86" s="32">
        <v>99.997868312999998</v>
      </c>
      <c r="H86" s="27" t="str">
        <f>IF($B86="N/A","N/A",IF(G86&gt;10,"No",IF(G86&lt;-10,"No","Yes")))</f>
        <v>N/A</v>
      </c>
      <c r="I86" s="28">
        <v>2.8E-3</v>
      </c>
      <c r="J86" s="28">
        <v>2.8E-3</v>
      </c>
      <c r="K86" s="25" t="s">
        <v>49</v>
      </c>
      <c r="L86" s="30" t="str">
        <f t="shared" si="11"/>
        <v>N/A</v>
      </c>
    </row>
    <row r="87" spans="1:12">
      <c r="A87" s="94" t="s">
        <v>896</v>
      </c>
      <c r="B87" s="25" t="s">
        <v>49</v>
      </c>
      <c r="C87" s="32" t="s">
        <v>49</v>
      </c>
      <c r="D87" s="27" t="str">
        <f t="shared" ref="D87:D88" si="38">IF($B87="N/A","N/A",IF(C87&gt;10,"No",IF(C87&lt;-10,"No","Yes")))</f>
        <v>N/A</v>
      </c>
      <c r="E87" s="32">
        <v>59.418304694</v>
      </c>
      <c r="F87" s="27" t="str">
        <f t="shared" ref="F87:F88" si="39">IF($B87="N/A","N/A",IF(E87&gt;10,"No",IF(E87&lt;-10,"No","Yes")))</f>
        <v>N/A</v>
      </c>
      <c r="G87" s="32">
        <v>58.857732857999999</v>
      </c>
      <c r="H87" s="27" t="str">
        <f t="shared" ref="H87:H88" si="40">IF($B87="N/A","N/A",IF(G87&gt;10,"No",IF(G87&lt;-10,"No","Yes")))</f>
        <v>N/A</v>
      </c>
      <c r="I87" s="28" t="s">
        <v>49</v>
      </c>
      <c r="J87" s="28">
        <v>-0.94299999999999995</v>
      </c>
      <c r="K87" s="29" t="s">
        <v>107</v>
      </c>
      <c r="L87" s="30" t="str">
        <f>IF(J87="Div by 0", "N/A", IF(OR(J87="N/A",K87="N/A"),"N/A", IF(J87&gt;VALUE(MID(K87,1,2)), "No", IF(J87&lt;-1*VALUE(MID(K87,1,2)), "No", "Yes"))))</f>
        <v>Yes</v>
      </c>
    </row>
    <row r="88" spans="1:12">
      <c r="A88" s="94" t="s">
        <v>897</v>
      </c>
      <c r="B88" s="25" t="s">
        <v>49</v>
      </c>
      <c r="C88" s="32" t="s">
        <v>49</v>
      </c>
      <c r="D88" s="27" t="str">
        <f t="shared" si="38"/>
        <v>N/A</v>
      </c>
      <c r="E88" s="32">
        <v>40.576731148999997</v>
      </c>
      <c r="F88" s="27" t="str">
        <f t="shared" si="39"/>
        <v>N/A</v>
      </c>
      <c r="G88" s="32">
        <v>41.140135454999999</v>
      </c>
      <c r="H88" s="27" t="str">
        <f t="shared" si="40"/>
        <v>N/A</v>
      </c>
      <c r="I88" s="28" t="s">
        <v>49</v>
      </c>
      <c r="J88" s="28">
        <v>1.3879999999999999</v>
      </c>
      <c r="K88" s="29" t="s">
        <v>107</v>
      </c>
      <c r="L88" s="30" t="str">
        <f>IF(J88="Div by 0", "N/A", IF(OR(J88="N/A",K88="N/A"),"N/A", IF(J88&gt;VALUE(MID(K88,1,2)), "No", IF(J88&lt;-1*VALUE(MID(K88,1,2)), "No", "Yes"))))</f>
        <v>Yes</v>
      </c>
    </row>
    <row r="89" spans="1:12">
      <c r="A89" s="51" t="s">
        <v>310</v>
      </c>
      <c r="B89" s="25" t="s">
        <v>726</v>
      </c>
      <c r="C89" s="32">
        <v>46.677209499</v>
      </c>
      <c r="D89" s="27" t="str">
        <f>IF($B89="N/A","N/A",IF(C89&gt;70,"No",IF(C89&lt;40,"No","Yes")))</f>
        <v>Yes</v>
      </c>
      <c r="E89" s="32">
        <v>47.872714395000003</v>
      </c>
      <c r="F89" s="27" t="str">
        <f>IF($B89="N/A","N/A",IF(E89&gt;70,"No",IF(E89&lt;40,"No","Yes")))</f>
        <v>Yes</v>
      </c>
      <c r="G89" s="32">
        <v>52.533509844000001</v>
      </c>
      <c r="H89" s="27" t="str">
        <f>IF($B89="N/A","N/A",IF(G89&gt;70,"No",IF(G89&lt;40,"No","Yes")))</f>
        <v>Yes</v>
      </c>
      <c r="I89" s="28">
        <v>2.5609999999999999</v>
      </c>
      <c r="J89" s="28">
        <v>9.7360000000000007</v>
      </c>
      <c r="K89" s="29" t="s">
        <v>107</v>
      </c>
      <c r="L89" s="30" t="str">
        <f t="shared" si="11"/>
        <v>Yes</v>
      </c>
    </row>
    <row r="90" spans="1:12">
      <c r="A90" s="89" t="s">
        <v>808</v>
      </c>
      <c r="B90" s="25" t="s">
        <v>49</v>
      </c>
      <c r="C90" s="32">
        <v>73.617289009000004</v>
      </c>
      <c r="D90" s="27" t="str">
        <f>IF($B90="N/A","N/A",IF(C90&gt;10,"No",IF(C90&lt;-10,"No","Yes")))</f>
        <v>N/A</v>
      </c>
      <c r="E90" s="32">
        <v>72.472891372999996</v>
      </c>
      <c r="F90" s="27" t="str">
        <f>IF($B90="N/A","N/A",IF(E90&gt;10,"No",IF(E90&lt;-10,"No","Yes")))</f>
        <v>N/A</v>
      </c>
      <c r="G90" s="32">
        <v>74.251996661999996</v>
      </c>
      <c r="H90" s="27" t="str">
        <f>IF($B90="N/A","N/A",IF(G90&gt;10,"No",IF(G90&lt;-10,"No","Yes")))</f>
        <v>N/A</v>
      </c>
      <c r="I90" s="28">
        <v>-1.55</v>
      </c>
      <c r="J90" s="28">
        <v>2.4550000000000001</v>
      </c>
      <c r="K90" s="25" t="s">
        <v>49</v>
      </c>
      <c r="L90" s="30" t="str">
        <f t="shared" ref="L90" si="41">IF(J90="Div by 0", "N/A", IF(K90="N/A","N/A", IF(J90&gt;VALUE(MID(K90,1,2)), "No", IF(J90&lt;-1*VALUE(MID(K90,1,2)), "No", "Yes"))))</f>
        <v>N/A</v>
      </c>
    </row>
    <row r="91" spans="1:12">
      <c r="A91" s="89" t="s">
        <v>809</v>
      </c>
      <c r="B91" s="25" t="s">
        <v>49</v>
      </c>
      <c r="C91" s="32">
        <v>78.773281277999999</v>
      </c>
      <c r="D91" s="27" t="str">
        <f t="shared" ref="D91:D97" si="42">IF($B91="N/A","N/A",IF(C91&gt;10,"No",IF(C91&lt;-10,"No","Yes")))</f>
        <v>N/A</v>
      </c>
      <c r="E91" s="32">
        <v>75.883986563999997</v>
      </c>
      <c r="F91" s="27" t="str">
        <f t="shared" ref="F91:F97" si="43">IF($B91="N/A","N/A",IF(E91&gt;10,"No",IF(E91&lt;-10,"No","Yes")))</f>
        <v>N/A</v>
      </c>
      <c r="G91" s="32">
        <v>76.442039890999993</v>
      </c>
      <c r="H91" s="27" t="str">
        <f t="shared" ref="H91:H97" si="44">IF($B91="N/A","N/A",IF(G91&gt;10,"No",IF(G91&lt;-10,"No","Yes")))</f>
        <v>N/A</v>
      </c>
      <c r="I91" s="28">
        <v>-3.67</v>
      </c>
      <c r="J91" s="28">
        <v>0.73540000000000005</v>
      </c>
      <c r="K91" s="25" t="s">
        <v>49</v>
      </c>
      <c r="L91" s="30" t="str">
        <f t="shared" ref="L91:L101" si="45">IF(J91="Div by 0", "N/A", IF(K91="N/A","N/A", IF(J91&gt;VALUE(MID(K91,1,2)), "No", IF(J91&lt;-1*VALUE(MID(K91,1,2)), "No", "Yes"))))</f>
        <v>N/A</v>
      </c>
    </row>
    <row r="92" spans="1:12">
      <c r="A92" s="89" t="s">
        <v>810</v>
      </c>
      <c r="B92" s="25" t="s">
        <v>49</v>
      </c>
      <c r="C92" s="32">
        <v>41.292384404000003</v>
      </c>
      <c r="D92" s="27" t="str">
        <f t="shared" si="42"/>
        <v>N/A</v>
      </c>
      <c r="E92" s="32">
        <v>43.988368573999999</v>
      </c>
      <c r="F92" s="27" t="str">
        <f t="shared" si="43"/>
        <v>N/A</v>
      </c>
      <c r="G92" s="32">
        <v>51.056050388000003</v>
      </c>
      <c r="H92" s="27" t="str">
        <f t="shared" si="44"/>
        <v>N/A</v>
      </c>
      <c r="I92" s="28">
        <v>6.5289999999999999</v>
      </c>
      <c r="J92" s="28">
        <v>16.07</v>
      </c>
      <c r="K92" s="25" t="s">
        <v>49</v>
      </c>
      <c r="L92" s="30" t="str">
        <f t="shared" si="45"/>
        <v>N/A</v>
      </c>
    </row>
    <row r="93" spans="1:12">
      <c r="A93" s="89" t="s">
        <v>811</v>
      </c>
      <c r="B93" s="25" t="s">
        <v>49</v>
      </c>
      <c r="C93" s="32">
        <v>19.494421051</v>
      </c>
      <c r="D93" s="27" t="str">
        <f t="shared" si="42"/>
        <v>N/A</v>
      </c>
      <c r="E93" s="32">
        <v>19.25048735</v>
      </c>
      <c r="F93" s="27" t="str">
        <f t="shared" si="43"/>
        <v>N/A</v>
      </c>
      <c r="G93" s="32">
        <v>21.242916166000001</v>
      </c>
      <c r="H93" s="27" t="str">
        <f t="shared" si="44"/>
        <v>N/A</v>
      </c>
      <c r="I93" s="28">
        <v>-1.25</v>
      </c>
      <c r="J93" s="28">
        <v>10.35</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1.0693500932</v>
      </c>
      <c r="D95" s="27" t="str">
        <f t="shared" si="42"/>
        <v>N/A</v>
      </c>
      <c r="E95" s="32">
        <v>1.1034282122000001</v>
      </c>
      <c r="F95" s="27" t="str">
        <f t="shared" si="43"/>
        <v>N/A</v>
      </c>
      <c r="G95" s="32">
        <v>1.0498284539</v>
      </c>
      <c r="H95" s="27" t="str">
        <f t="shared" si="44"/>
        <v>N/A</v>
      </c>
      <c r="I95" s="28">
        <v>3.1869999999999998</v>
      </c>
      <c r="J95" s="28">
        <v>-4.8600000000000003</v>
      </c>
      <c r="K95" s="25" t="s">
        <v>49</v>
      </c>
      <c r="L95" s="30" t="str">
        <f t="shared" si="45"/>
        <v>N/A</v>
      </c>
    </row>
    <row r="96" spans="1:12">
      <c r="A96" s="90" t="s">
        <v>813</v>
      </c>
      <c r="B96" s="25" t="s">
        <v>49</v>
      </c>
      <c r="C96" s="32">
        <v>1.2159825815</v>
      </c>
      <c r="D96" s="27" t="str">
        <f t="shared" si="42"/>
        <v>N/A</v>
      </c>
      <c r="E96" s="32">
        <v>1.1952651177</v>
      </c>
      <c r="F96" s="27" t="str">
        <f t="shared" si="43"/>
        <v>N/A</v>
      </c>
      <c r="G96" s="32">
        <v>1.1578885806000001</v>
      </c>
      <c r="H96" s="27" t="str">
        <f t="shared" si="44"/>
        <v>N/A</v>
      </c>
      <c r="I96" s="28">
        <v>-1.7</v>
      </c>
      <c r="J96" s="28">
        <v>-3.13</v>
      </c>
      <c r="K96" s="25" t="s">
        <v>49</v>
      </c>
      <c r="L96" s="30" t="str">
        <f t="shared" si="45"/>
        <v>N/A</v>
      </c>
    </row>
    <row r="97" spans="1:12" ht="12.75" customHeight="1">
      <c r="A97" s="90" t="s">
        <v>814</v>
      </c>
      <c r="B97" s="25" t="s">
        <v>49</v>
      </c>
      <c r="C97" s="32">
        <v>1.3469686759999999</v>
      </c>
      <c r="D97" s="27" t="str">
        <f t="shared" si="42"/>
        <v>N/A</v>
      </c>
      <c r="E97" s="32">
        <v>1.3164251835</v>
      </c>
      <c r="F97" s="27" t="str">
        <f t="shared" si="43"/>
        <v>N/A</v>
      </c>
      <c r="G97" s="32">
        <v>1.2748580651999999</v>
      </c>
      <c r="H97" s="27" t="str">
        <f t="shared" si="44"/>
        <v>N/A</v>
      </c>
      <c r="I97" s="28">
        <v>-2.27</v>
      </c>
      <c r="J97" s="28">
        <v>-3.16</v>
      </c>
      <c r="K97" s="25" t="s">
        <v>49</v>
      </c>
      <c r="L97" s="30" t="str">
        <f t="shared" si="45"/>
        <v>N/A</v>
      </c>
    </row>
    <row r="98" spans="1:12">
      <c r="A98" s="86" t="s">
        <v>966</v>
      </c>
      <c r="B98" s="36" t="s">
        <v>49</v>
      </c>
      <c r="C98" s="34">
        <v>8206</v>
      </c>
      <c r="D98" s="33" t="str">
        <f>IF($B98="N/A","N/A",IF(C98&gt;10,"No",IF(C98&lt;-10,"No","Yes")))</f>
        <v>N/A</v>
      </c>
      <c r="E98" s="34">
        <v>7944</v>
      </c>
      <c r="F98" s="33" t="str">
        <f>IF($B98="N/A","N/A",IF(E98&gt;10,"No",IF(E98&lt;-10,"No","Yes")))</f>
        <v>N/A</v>
      </c>
      <c r="G98" s="34">
        <v>7732</v>
      </c>
      <c r="H98" s="33" t="str">
        <f>IF($B98="N/A","N/A",IF(G98&gt;10,"No",IF(G98&lt;-10,"No","Yes")))</f>
        <v>N/A</v>
      </c>
      <c r="I98" s="28">
        <v>-3.19</v>
      </c>
      <c r="J98" s="28">
        <v>-2.67</v>
      </c>
      <c r="K98" s="25" t="s">
        <v>49</v>
      </c>
      <c r="L98" s="30" t="str">
        <f t="shared" si="45"/>
        <v>N/A</v>
      </c>
    </row>
    <row r="99" spans="1:12">
      <c r="A99" s="90" t="s">
        <v>962</v>
      </c>
      <c r="B99" s="36" t="s">
        <v>121</v>
      </c>
      <c r="C99" s="34">
        <v>11</v>
      </c>
      <c r="D99" s="27" t="str">
        <f t="shared" ref="D99" si="46">IF($B99="N/A","N/A",IF(C99&gt;0,"No",IF(C99&lt;0,"No","Yes")))</f>
        <v>No</v>
      </c>
      <c r="E99" s="34">
        <v>16</v>
      </c>
      <c r="F99" s="27" t="str">
        <f t="shared" ref="F99" si="47">IF($B99="N/A","N/A",IF(E99&gt;0,"No",IF(E99&lt;0,"No","Yes")))</f>
        <v>No</v>
      </c>
      <c r="G99" s="34">
        <v>11</v>
      </c>
      <c r="H99" s="27" t="str">
        <f t="shared" ref="H99" si="48">IF($B99="N/A","N/A",IF(G99&gt;0,"No",IF(G99&lt;0,"No","Yes")))</f>
        <v>No</v>
      </c>
      <c r="I99" s="28">
        <v>60</v>
      </c>
      <c r="J99" s="28">
        <v>-81.3</v>
      </c>
      <c r="K99" s="25" t="s">
        <v>49</v>
      </c>
      <c r="L99" s="30" t="str">
        <f t="shared" si="45"/>
        <v>N/A</v>
      </c>
    </row>
    <row r="100" spans="1:12">
      <c r="A100" s="90" t="s">
        <v>963</v>
      </c>
      <c r="B100" s="36" t="s">
        <v>121</v>
      </c>
      <c r="C100" s="34">
        <v>852</v>
      </c>
      <c r="D100" s="27" t="str">
        <f t="shared" ref="D100" si="49">IF($B100="N/A","N/A",IF(C100&gt;0,"No",IF(C100&lt;0,"No","Yes")))</f>
        <v>No</v>
      </c>
      <c r="E100" s="34">
        <v>1594</v>
      </c>
      <c r="F100" s="27" t="str">
        <f t="shared" ref="F100" si="50">IF($B100="N/A","N/A",IF(E100&gt;0,"No",IF(E100&lt;0,"No","Yes")))</f>
        <v>No</v>
      </c>
      <c r="G100" s="34">
        <v>942</v>
      </c>
      <c r="H100" s="27" t="str">
        <f t="shared" ref="H100" si="51">IF($B100="N/A","N/A",IF(G100&gt;0,"No",IF(G100&lt;0,"No","Yes")))</f>
        <v>No</v>
      </c>
      <c r="I100" s="28">
        <v>87.09</v>
      </c>
      <c r="J100" s="28">
        <v>-40.9</v>
      </c>
      <c r="K100" s="25" t="s">
        <v>49</v>
      </c>
      <c r="L100" s="30" t="str">
        <f t="shared" si="45"/>
        <v>N/A</v>
      </c>
    </row>
    <row r="101" spans="1:12" ht="12.75" customHeight="1">
      <c r="A101" s="90" t="s">
        <v>964</v>
      </c>
      <c r="B101" s="38" t="s">
        <v>49</v>
      </c>
      <c r="C101" s="35" t="s">
        <v>49</v>
      </c>
      <c r="D101" s="33" t="str">
        <f>IF($B101="N/A","N/A",IF(C101&gt;10,"No",IF(C101&lt;-10,"No","Yes")))</f>
        <v>N/A</v>
      </c>
      <c r="E101" s="35">
        <v>53.324968632000001</v>
      </c>
      <c r="F101" s="33" t="str">
        <f>IF($B101="N/A","N/A",IF(E101&gt;10,"No",IF(E101&lt;-10,"No","Yes")))</f>
        <v>N/A</v>
      </c>
      <c r="G101" s="35">
        <v>28.662420382000001</v>
      </c>
      <c r="H101" s="33" t="str">
        <f>IF($B101="N/A","N/A",IF(G101&gt;10,"No",IF(G101&lt;-10,"No","Yes")))</f>
        <v>N/A</v>
      </c>
      <c r="I101" s="28" t="s">
        <v>49</v>
      </c>
      <c r="J101" s="28">
        <v>-46.2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263156</v>
      </c>
      <c r="D103" s="33" t="str">
        <f>IF($B103="N/A","N/A",IF(C103&gt;10,"No",IF(C103&lt;-10,"No","Yes")))</f>
        <v>N/A</v>
      </c>
      <c r="E103" s="34">
        <v>272019</v>
      </c>
      <c r="F103" s="33" t="str">
        <f>IF($B103="N/A","N/A",IF(E103&gt;10,"No",IF(E103&lt;-10,"No","Yes")))</f>
        <v>N/A</v>
      </c>
      <c r="G103" s="34">
        <v>279362</v>
      </c>
      <c r="H103" s="33" t="str">
        <f>IF($B103="N/A","N/A",IF(G103&gt;10,"No",IF(G103&lt;-10,"No","Yes")))</f>
        <v>N/A</v>
      </c>
      <c r="I103" s="28">
        <v>3.3679999999999999</v>
      </c>
      <c r="J103" s="28">
        <v>2.6989999999999998</v>
      </c>
      <c r="K103" s="36" t="s">
        <v>107</v>
      </c>
      <c r="L103" s="30" t="str">
        <f t="shared" ref="L103:L135" si="52">IF(J103="Div by 0", "N/A", IF(K103="N/A","N/A", IF(J103&gt;VALUE(MID(K103,1,2)), "No", IF(J103&lt;-1*VALUE(MID(K103,1,2)), "No", "Yes"))))</f>
        <v>Yes</v>
      </c>
    </row>
    <row r="104" spans="1:12">
      <c r="A104" s="49" t="s">
        <v>312</v>
      </c>
      <c r="B104" s="36" t="s">
        <v>49</v>
      </c>
      <c r="C104" s="34">
        <v>233605.05</v>
      </c>
      <c r="D104" s="33" t="str">
        <f>IF($B104="N/A","N/A",IF(C104&gt;10,"No",IF(C104&lt;-10,"No","Yes")))</f>
        <v>N/A</v>
      </c>
      <c r="E104" s="34">
        <v>237911.75</v>
      </c>
      <c r="F104" s="33" t="str">
        <f>IF($B104="N/A","N/A",IF(E104&gt;10,"No",IF(E104&lt;-10,"No","Yes")))</f>
        <v>N/A</v>
      </c>
      <c r="G104" s="34">
        <v>247723.89</v>
      </c>
      <c r="H104" s="33" t="str">
        <f>IF($B104="N/A","N/A",IF(G104&gt;10,"No",IF(G104&lt;-10,"No","Yes")))</f>
        <v>N/A</v>
      </c>
      <c r="I104" s="28">
        <v>1.8440000000000001</v>
      </c>
      <c r="J104" s="28">
        <v>4.1239999999999997</v>
      </c>
      <c r="K104" s="36" t="s">
        <v>108</v>
      </c>
      <c r="L104" s="30" t="str">
        <f t="shared" si="52"/>
        <v>Yes</v>
      </c>
    </row>
    <row r="105" spans="1:12">
      <c r="A105" s="51" t="s">
        <v>313</v>
      </c>
      <c r="B105" s="25" t="s">
        <v>115</v>
      </c>
      <c r="C105" s="32">
        <v>95.782340141000006</v>
      </c>
      <c r="D105" s="27" t="str">
        <f>IF($B105="N/A","N/A",IF(C105&gt;=90,"Yes","No"))</f>
        <v>Yes</v>
      </c>
      <c r="E105" s="32">
        <v>95.310387362</v>
      </c>
      <c r="F105" s="27" t="str">
        <f>IF($B105="N/A","N/A",IF(E105&gt;=90,"Yes","No"))</f>
        <v>Yes</v>
      </c>
      <c r="G105" s="32">
        <v>96.176572006000001</v>
      </c>
      <c r="H105" s="27" t="str">
        <f>IF($B105="N/A","N/A",IF(G105&gt;=90,"Yes","No"))</f>
        <v>Yes</v>
      </c>
      <c r="I105" s="28">
        <v>-0.49299999999999999</v>
      </c>
      <c r="J105" s="28">
        <v>0.90880000000000005</v>
      </c>
      <c r="K105" s="29" t="s">
        <v>107</v>
      </c>
      <c r="L105" s="30" t="str">
        <f t="shared" si="52"/>
        <v>Yes</v>
      </c>
    </row>
    <row r="106" spans="1:12" ht="12.75" customHeight="1">
      <c r="A106" s="51" t="s">
        <v>699</v>
      </c>
      <c r="B106" s="25" t="s">
        <v>115</v>
      </c>
      <c r="C106" s="32">
        <v>96.665398572000001</v>
      </c>
      <c r="D106" s="27" t="str">
        <f>IF($B106="N/A","N/A",IF(C106&gt;=90,"Yes","No"))</f>
        <v>Yes</v>
      </c>
      <c r="E106" s="32">
        <v>96.218694080999995</v>
      </c>
      <c r="F106" s="27" t="str">
        <f>IF($B106="N/A","N/A",IF(E106&gt;=90,"Yes","No"))</f>
        <v>Yes</v>
      </c>
      <c r="G106" s="32">
        <v>96.644765905</v>
      </c>
      <c r="H106" s="27" t="str">
        <f>IF($B106="N/A","N/A",IF(G106&gt;=90,"Yes","No"))</f>
        <v>Yes</v>
      </c>
      <c r="I106" s="28">
        <v>-0.46200000000000002</v>
      </c>
      <c r="J106" s="28">
        <v>0.44280000000000003</v>
      </c>
      <c r="K106" s="29" t="s">
        <v>107</v>
      </c>
      <c r="L106" s="30" t="str">
        <f t="shared" si="52"/>
        <v>Yes</v>
      </c>
    </row>
    <row r="107" spans="1:12" ht="12.75" customHeight="1">
      <c r="A107" s="94" t="s">
        <v>789</v>
      </c>
      <c r="B107" s="36" t="s">
        <v>110</v>
      </c>
      <c r="C107" s="35">
        <v>45.350391111</v>
      </c>
      <c r="D107" s="27" t="str">
        <f>IF($B107="N/A","N/A",IF(C107&gt;55,"No",IF(C107&lt;30,"No","Yes")))</f>
        <v>Yes</v>
      </c>
      <c r="E107" s="35">
        <v>43.978028444000003</v>
      </c>
      <c r="F107" s="27" t="str">
        <f>IF($B107="N/A","N/A",IF(E107&gt;55,"No",IF(E107&lt;30,"No","Yes")))</f>
        <v>Yes</v>
      </c>
      <c r="G107" s="35">
        <v>43.246886339</v>
      </c>
      <c r="H107" s="27" t="str">
        <f>IF($B107="N/A","N/A",IF(G107&gt;55,"No",IF(G107&lt;30,"No","Yes")))</f>
        <v>Yes</v>
      </c>
      <c r="I107" s="28">
        <v>-3.03</v>
      </c>
      <c r="J107" s="28">
        <v>-1.66</v>
      </c>
      <c r="K107" s="36" t="s">
        <v>107</v>
      </c>
      <c r="L107" s="30" t="str">
        <f t="shared" si="52"/>
        <v>Yes</v>
      </c>
    </row>
    <row r="108" spans="1:12">
      <c r="A108" s="5" t="s">
        <v>1074</v>
      </c>
      <c r="B108" s="36" t="s">
        <v>0</v>
      </c>
      <c r="C108" s="35">
        <v>2.7424797458999999</v>
      </c>
      <c r="D108" s="27" t="str">
        <f>IF($B108="N/A","N/A",IF(C108&gt;=5,"No",IF(C108&lt;0,"No","Yes")))</f>
        <v>Yes</v>
      </c>
      <c r="E108" s="35">
        <v>2.6678283502000002</v>
      </c>
      <c r="F108" s="27" t="str">
        <f>IF($B108="N/A","N/A",IF(E108&gt;=5,"No",IF(E108&lt;0,"No","Yes")))</f>
        <v>Yes</v>
      </c>
      <c r="G108" s="35">
        <v>4.2389444520000001</v>
      </c>
      <c r="H108" s="27" t="str">
        <f>IF($B108="N/A","N/A",IF(G108&gt;=5,"No",IF(G108&lt;0,"No","Yes")))</f>
        <v>Yes</v>
      </c>
      <c r="I108" s="28">
        <v>-2.72</v>
      </c>
      <c r="J108" s="28">
        <v>58.89</v>
      </c>
      <c r="K108" s="36" t="s">
        <v>49</v>
      </c>
      <c r="L108" s="30" t="str">
        <f t="shared" si="52"/>
        <v>N/A</v>
      </c>
    </row>
    <row r="109" spans="1:12">
      <c r="A109" s="5" t="s">
        <v>651</v>
      </c>
      <c r="B109" s="36" t="s">
        <v>49</v>
      </c>
      <c r="C109" s="35">
        <v>24.040873093999998</v>
      </c>
      <c r="D109" s="36" t="s">
        <v>49</v>
      </c>
      <c r="E109" s="35">
        <v>24.192060113</v>
      </c>
      <c r="F109" s="36" t="s">
        <v>49</v>
      </c>
      <c r="G109" s="35">
        <v>24.206585004000001</v>
      </c>
      <c r="H109" s="36" t="s">
        <v>49</v>
      </c>
      <c r="I109" s="28">
        <v>0.62890000000000001</v>
      </c>
      <c r="J109" s="28">
        <v>0.06</v>
      </c>
      <c r="K109" s="36" t="s">
        <v>49</v>
      </c>
      <c r="L109" s="30" t="str">
        <f t="shared" si="52"/>
        <v>N/A</v>
      </c>
    </row>
    <row r="110" spans="1:12">
      <c r="A110" s="5" t="s">
        <v>652</v>
      </c>
      <c r="B110" s="36" t="s">
        <v>49</v>
      </c>
      <c r="C110" s="35">
        <v>6.8818495493</v>
      </c>
      <c r="D110" s="36" t="s">
        <v>49</v>
      </c>
      <c r="E110" s="35">
        <v>6.6785775993999996</v>
      </c>
      <c r="F110" s="36" t="s">
        <v>49</v>
      </c>
      <c r="G110" s="35">
        <v>6.1257436588000003</v>
      </c>
      <c r="H110" s="36" t="s">
        <v>49</v>
      </c>
      <c r="I110" s="28">
        <v>-2.95</v>
      </c>
      <c r="J110" s="28">
        <v>-8.2799999999999994</v>
      </c>
      <c r="K110" s="36" t="s">
        <v>49</v>
      </c>
      <c r="L110" s="30" t="str">
        <f t="shared" si="52"/>
        <v>N/A</v>
      </c>
    </row>
    <row r="111" spans="1:12">
      <c r="A111" s="5" t="s">
        <v>653</v>
      </c>
      <c r="B111" s="36" t="s">
        <v>49</v>
      </c>
      <c r="C111" s="35">
        <v>11.624283695000001</v>
      </c>
      <c r="D111" s="36" t="s">
        <v>49</v>
      </c>
      <c r="E111" s="35">
        <v>11.794764336</v>
      </c>
      <c r="F111" s="36" t="s">
        <v>49</v>
      </c>
      <c r="G111" s="35">
        <v>12.717549272999999</v>
      </c>
      <c r="H111" s="36" t="s">
        <v>49</v>
      </c>
      <c r="I111" s="28">
        <v>1.4670000000000001</v>
      </c>
      <c r="J111" s="28">
        <v>7.8239999999999998</v>
      </c>
      <c r="K111" s="36" t="s">
        <v>49</v>
      </c>
      <c r="L111" s="30" t="str">
        <f t="shared" si="52"/>
        <v>N/A</v>
      </c>
    </row>
    <row r="112" spans="1:12">
      <c r="A112" s="5" t="s">
        <v>654</v>
      </c>
      <c r="B112" s="36" t="s">
        <v>49</v>
      </c>
      <c r="C112" s="35">
        <v>1.5450911247000001</v>
      </c>
      <c r="D112" s="36" t="s">
        <v>49</v>
      </c>
      <c r="E112" s="35">
        <v>1.6072406707</v>
      </c>
      <c r="F112" s="36" t="s">
        <v>49</v>
      </c>
      <c r="G112" s="35">
        <v>1.5889777421</v>
      </c>
      <c r="H112" s="36" t="s">
        <v>49</v>
      </c>
      <c r="I112" s="28">
        <v>4.0220000000000002</v>
      </c>
      <c r="J112" s="28">
        <v>-1.1399999999999999</v>
      </c>
      <c r="K112" s="36" t="s">
        <v>49</v>
      </c>
      <c r="L112" s="30" t="str">
        <f t="shared" si="52"/>
        <v>N/A</v>
      </c>
    </row>
    <row r="113" spans="1:12">
      <c r="A113" s="5" t="s">
        <v>655</v>
      </c>
      <c r="B113" s="36" t="s">
        <v>49</v>
      </c>
      <c r="C113" s="35">
        <v>3.8000270000000002E-4</v>
      </c>
      <c r="D113" s="36" t="s">
        <v>49</v>
      </c>
      <c r="E113" s="35">
        <v>0</v>
      </c>
      <c r="F113" s="36" t="s">
        <v>49</v>
      </c>
      <c r="G113" s="35">
        <v>0</v>
      </c>
      <c r="H113" s="36" t="s">
        <v>49</v>
      </c>
      <c r="I113" s="28">
        <v>-100</v>
      </c>
      <c r="J113" s="28" t="s">
        <v>1207</v>
      </c>
      <c r="K113" s="36" t="s">
        <v>49</v>
      </c>
      <c r="L113" s="30" t="str">
        <f t="shared" si="52"/>
        <v>N/A</v>
      </c>
    </row>
    <row r="114" spans="1:12">
      <c r="A114" s="5" t="s">
        <v>656</v>
      </c>
      <c r="B114" s="36" t="s">
        <v>49</v>
      </c>
      <c r="C114" s="35">
        <v>7.0699509035999997</v>
      </c>
      <c r="D114" s="36" t="s">
        <v>49</v>
      </c>
      <c r="E114" s="35">
        <v>7.4869770125999997</v>
      </c>
      <c r="F114" s="36" t="s">
        <v>49</v>
      </c>
      <c r="G114" s="35">
        <v>8.3536773075999999</v>
      </c>
      <c r="H114" s="36" t="s">
        <v>49</v>
      </c>
      <c r="I114" s="28">
        <v>5.899</v>
      </c>
      <c r="J114" s="28">
        <v>11.58</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46.095091885000002</v>
      </c>
      <c r="D116" s="36" t="s">
        <v>49</v>
      </c>
      <c r="E116" s="35">
        <v>45.572551916999998</v>
      </c>
      <c r="F116" s="36" t="s">
        <v>49</v>
      </c>
      <c r="G116" s="35">
        <v>42.768522562000001</v>
      </c>
      <c r="H116" s="36" t="s">
        <v>49</v>
      </c>
      <c r="I116" s="28">
        <v>-1.1299999999999999</v>
      </c>
      <c r="J116" s="28">
        <v>-6.15</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57.264512304</v>
      </c>
      <c r="D119" s="36" t="s">
        <v>49</v>
      </c>
      <c r="E119" s="35">
        <v>56.526198538000003</v>
      </c>
      <c r="F119" s="36" t="s">
        <v>49</v>
      </c>
      <c r="G119" s="35">
        <v>54.722188414999998</v>
      </c>
      <c r="H119" s="36" t="s">
        <v>49</v>
      </c>
      <c r="I119" s="28">
        <v>-1.29</v>
      </c>
      <c r="J119" s="28">
        <v>-3.19</v>
      </c>
      <c r="K119" s="36" t="s">
        <v>49</v>
      </c>
      <c r="L119" s="30" t="str">
        <f t="shared" ref="L119:L120" si="53">IF(J119="Div by 0", "N/A", IF(K119="N/A","N/A", IF(J119&gt;VALUE(MID(K119,1,2)), "No", IF(J119&lt;-1*VALUE(MID(K119,1,2)), "No", "Yes"))))</f>
        <v>N/A</v>
      </c>
    </row>
    <row r="120" spans="1:12" ht="12.75" customHeight="1">
      <c r="A120" s="94" t="s">
        <v>815</v>
      </c>
      <c r="B120" s="36" t="s">
        <v>49</v>
      </c>
      <c r="C120" s="35">
        <v>42.735487696</v>
      </c>
      <c r="D120" s="36" t="s">
        <v>49</v>
      </c>
      <c r="E120" s="35">
        <v>43.473801461999997</v>
      </c>
      <c r="F120" s="36" t="s">
        <v>49</v>
      </c>
      <c r="G120" s="35">
        <v>45.277811585000002</v>
      </c>
      <c r="H120" s="36" t="s">
        <v>49</v>
      </c>
      <c r="I120" s="28">
        <v>1.728</v>
      </c>
      <c r="J120" s="28">
        <v>4.1500000000000004</v>
      </c>
      <c r="K120" s="36" t="s">
        <v>49</v>
      </c>
      <c r="L120" s="30" t="str">
        <f t="shared" si="53"/>
        <v>N/A</v>
      </c>
    </row>
    <row r="121" spans="1:12" ht="12.75" customHeight="1">
      <c r="A121" s="94" t="s">
        <v>314</v>
      </c>
      <c r="B121" s="36" t="s">
        <v>49</v>
      </c>
      <c r="C121" s="34">
        <v>4314</v>
      </c>
      <c r="D121" s="33" t="str">
        <f>IF($B121="N/A","N/A",IF(C121&gt;10,"No",IF(C121&lt;-10,"No","Yes")))</f>
        <v>N/A</v>
      </c>
      <c r="E121" s="34">
        <v>4629</v>
      </c>
      <c r="F121" s="33" t="str">
        <f>IF($B121="N/A","N/A",IF(E121&gt;10,"No",IF(E121&lt;-10,"No","Yes")))</f>
        <v>N/A</v>
      </c>
      <c r="G121" s="34">
        <v>3599</v>
      </c>
      <c r="H121" s="33" t="str">
        <f>IF($B121="N/A","N/A",IF(G121&gt;10,"No",IF(G121&lt;-10,"No","Yes")))</f>
        <v>N/A</v>
      </c>
      <c r="I121" s="28">
        <v>7.3019999999999996</v>
      </c>
      <c r="J121" s="28">
        <v>-22.3</v>
      </c>
      <c r="K121" s="36" t="s">
        <v>107</v>
      </c>
      <c r="L121" s="30" t="str">
        <f t="shared" si="52"/>
        <v>No</v>
      </c>
    </row>
    <row r="122" spans="1:12">
      <c r="A122" s="5" t="s">
        <v>593</v>
      </c>
      <c r="B122" s="36" t="s">
        <v>49</v>
      </c>
      <c r="C122" s="35">
        <v>1.4371812703</v>
      </c>
      <c r="D122" s="27" t="str">
        <f>IF($B122="N/A","N/A",IF(C122&gt;10,"No",IF(C122&lt;-10,"No","Yes")))</f>
        <v>N/A</v>
      </c>
      <c r="E122" s="35">
        <v>1.3177792180000001</v>
      </c>
      <c r="F122" s="27" t="str">
        <f>IF($B122="N/A","N/A",IF(E122&gt;10,"No",IF(E122&lt;-10,"No","Yes")))</f>
        <v>N/A</v>
      </c>
      <c r="G122" s="35">
        <v>1.5282022784</v>
      </c>
      <c r="H122" s="27" t="str">
        <f>IF($B122="N/A","N/A",IF(G122&gt;10,"No",IF(G122&lt;-10,"No","Yes")))</f>
        <v>N/A</v>
      </c>
      <c r="I122" s="28">
        <v>-8.31</v>
      </c>
      <c r="J122" s="28">
        <v>15.97</v>
      </c>
      <c r="K122" s="36" t="s">
        <v>107</v>
      </c>
      <c r="L122" s="30" t="str">
        <f t="shared" si="52"/>
        <v>No</v>
      </c>
    </row>
    <row r="123" spans="1:12">
      <c r="A123" s="5" t="s">
        <v>594</v>
      </c>
      <c r="B123" s="36" t="s">
        <v>49</v>
      </c>
      <c r="C123" s="35">
        <v>0.6258692629</v>
      </c>
      <c r="D123" s="27" t="str">
        <f>IF($B123="N/A","N/A",IF(C123&gt;10,"No",IF(C123&lt;-10,"No","Yes")))</f>
        <v>N/A</v>
      </c>
      <c r="E123" s="35">
        <v>0.907323396</v>
      </c>
      <c r="F123" s="27" t="str">
        <f>IF($B123="N/A","N/A",IF(E123&gt;10,"No",IF(E123&lt;-10,"No","Yes")))</f>
        <v>N/A</v>
      </c>
      <c r="G123" s="35">
        <v>1.5004167824000001</v>
      </c>
      <c r="H123" s="27" t="str">
        <f>IF($B123="N/A","N/A",IF(G123&gt;10,"No",IF(G123&lt;-10,"No","Yes")))</f>
        <v>N/A</v>
      </c>
      <c r="I123" s="28">
        <v>44.97</v>
      </c>
      <c r="J123" s="28">
        <v>65.37</v>
      </c>
      <c r="K123" s="36" t="s">
        <v>107</v>
      </c>
      <c r="L123" s="30" t="str">
        <f t="shared" si="52"/>
        <v>No</v>
      </c>
    </row>
    <row r="124" spans="1:12">
      <c r="A124" s="49" t="s">
        <v>34</v>
      </c>
      <c r="B124" s="36" t="s">
        <v>49</v>
      </c>
      <c r="C124" s="35">
        <v>0.5806441806</v>
      </c>
      <c r="D124" s="33" t="str">
        <f>IF($B124="N/A","N/A",IF(C124&gt;10,"No",IF(C124&lt;-10,"No","Yes")))</f>
        <v>N/A</v>
      </c>
      <c r="E124" s="35">
        <v>0.66870328909999999</v>
      </c>
      <c r="F124" s="33" t="str">
        <f>IF($B124="N/A","N/A",IF(E124&gt;10,"No",IF(E124&lt;-10,"No","Yes")))</f>
        <v>N/A</v>
      </c>
      <c r="G124" s="35">
        <v>0.75314466530000002</v>
      </c>
      <c r="H124" s="33" t="str">
        <f>IF($B124="N/A","N/A",IF(G124&gt;10,"No",IF(G124&lt;-10,"No","Yes")))</f>
        <v>N/A</v>
      </c>
      <c r="I124" s="28">
        <v>15.17</v>
      </c>
      <c r="J124" s="28">
        <v>12.63</v>
      </c>
      <c r="K124" s="36" t="s">
        <v>108</v>
      </c>
      <c r="L124" s="30" t="str">
        <f t="shared" si="52"/>
        <v>Yes</v>
      </c>
    </row>
    <row r="125" spans="1:12">
      <c r="A125" s="49" t="s">
        <v>899</v>
      </c>
      <c r="B125" s="36" t="s">
        <v>49</v>
      </c>
      <c r="C125" s="35" t="s">
        <v>49</v>
      </c>
      <c r="D125" s="33" t="str">
        <f t="shared" ref="D125:D126" si="54">IF($B125="N/A","N/A",IF(C125&gt;10,"No",IF(C125&lt;-10,"No","Yes")))</f>
        <v>N/A</v>
      </c>
      <c r="E125" s="35">
        <v>65.727026421000005</v>
      </c>
      <c r="F125" s="33" t="str">
        <f t="shared" ref="F125:F126" si="55">IF($B125="N/A","N/A",IF(E125&gt;10,"No",IF(E125&lt;-10,"No","Yes")))</f>
        <v>N/A</v>
      </c>
      <c r="G125" s="35">
        <v>65.380402489000005</v>
      </c>
      <c r="H125" s="33" t="str">
        <f t="shared" ref="H125:H126" si="56">IF($B125="N/A","N/A",IF(G125&gt;10,"No",IF(G125&lt;-10,"No","Yes")))</f>
        <v>N/A</v>
      </c>
      <c r="I125" s="28" t="s">
        <v>49</v>
      </c>
      <c r="J125" s="28">
        <v>-0.52700000000000002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34.272973579000002</v>
      </c>
      <c r="F126" s="33" t="str">
        <f t="shared" si="55"/>
        <v>N/A</v>
      </c>
      <c r="G126" s="35">
        <v>34.619597511000002</v>
      </c>
      <c r="H126" s="33" t="str">
        <f t="shared" si="56"/>
        <v>N/A</v>
      </c>
      <c r="I126" s="28" t="s">
        <v>49</v>
      </c>
      <c r="J126" s="28">
        <v>1.0109999999999999</v>
      </c>
      <c r="K126" s="36" t="s">
        <v>107</v>
      </c>
      <c r="L126" s="30" t="str">
        <f>IF(J126="Div by 0", "N/A", IF(OR(J126="N/A",K126="N/A"),"N/A", IF(J126&gt;VALUE(MID(K126,1,2)), "No", IF(J126&lt;-1*VALUE(MID(K126,1,2)), "No", "Yes"))))</f>
        <v>Yes</v>
      </c>
    </row>
    <row r="127" spans="1:12">
      <c r="A127" s="94" t="s">
        <v>35</v>
      </c>
      <c r="B127" s="36" t="s">
        <v>1021</v>
      </c>
      <c r="C127" s="35">
        <v>6.7207283891999996</v>
      </c>
      <c r="D127" s="27" t="str">
        <f>IF($B127="N/A","N/A",IF(C127&gt;10,"No",IF(C127&lt;5,"No","Yes")))</f>
        <v>Yes</v>
      </c>
      <c r="E127" s="35">
        <v>6.6186553144999998</v>
      </c>
      <c r="F127" s="27" t="str">
        <f>IF($B127="N/A","N/A",IF(E127&gt;10,"No",IF(E127&lt;5,"No","Yes")))</f>
        <v>Yes</v>
      </c>
      <c r="G127" s="35">
        <v>6.2997114854999996</v>
      </c>
      <c r="H127" s="27" t="str">
        <f t="shared" ref="H127:H130" si="57">IF($B127="N/A","N/A",IF(G127&gt;10,"No",IF(G127&lt;5,"No","Yes")))</f>
        <v>Yes</v>
      </c>
      <c r="I127" s="28">
        <v>-1.52</v>
      </c>
      <c r="J127" s="28">
        <v>-4.82</v>
      </c>
      <c r="K127" s="36" t="s">
        <v>108</v>
      </c>
      <c r="L127" s="30" t="str">
        <f t="shared" si="52"/>
        <v>Yes</v>
      </c>
    </row>
    <row r="128" spans="1:12">
      <c r="A128" s="86" t="s">
        <v>816</v>
      </c>
      <c r="B128" s="36" t="s">
        <v>1021</v>
      </c>
      <c r="C128" s="35">
        <v>5.4309991031999996</v>
      </c>
      <c r="D128" s="27" t="str">
        <f>IF($B128="N/A","N/A",IF(C128&gt;10,"No",IF(C128&lt;5,"No","Yes")))</f>
        <v>Yes</v>
      </c>
      <c r="E128" s="35">
        <v>5.7643032288000002</v>
      </c>
      <c r="F128" s="27" t="str">
        <f t="shared" ref="F128:F130" si="58">IF($B128="N/A","N/A",IF(E128&gt;10,"No",IF(E128&lt;5,"No","Yes")))</f>
        <v>Yes</v>
      </c>
      <c r="G128" s="35">
        <v>5.3940765029</v>
      </c>
      <c r="H128" s="27" t="str">
        <f t="shared" si="57"/>
        <v>Yes</v>
      </c>
      <c r="I128" s="28">
        <v>6.1369999999999996</v>
      </c>
      <c r="J128" s="28">
        <v>-6.42</v>
      </c>
      <c r="K128" s="36" t="s">
        <v>108</v>
      </c>
      <c r="L128" s="30" t="str">
        <f t="shared" ref="L128:L132" si="59">IF(J128="Div by 0", "N/A", IF(K128="N/A","N/A", IF(J128&gt;VALUE(MID(K128,1,2)), "No", IF(J128&lt;-1*VALUE(MID(K128,1,2)), "No", "Yes"))))</f>
        <v>Yes</v>
      </c>
    </row>
    <row r="129" spans="1:12">
      <c r="A129" s="86" t="s">
        <v>817</v>
      </c>
      <c r="B129" s="36" t="s">
        <v>1021</v>
      </c>
      <c r="C129" s="35">
        <v>6.1963246134999999</v>
      </c>
      <c r="D129" s="27" t="str">
        <f>IF($B129="N/A","N/A",IF(C129&gt;10,"No",IF(C129&lt;5,"No","Yes")))</f>
        <v>Yes</v>
      </c>
      <c r="E129" s="35">
        <v>6.1183226171999996</v>
      </c>
      <c r="F129" s="27" t="str">
        <f t="shared" si="58"/>
        <v>Yes</v>
      </c>
      <c r="G129" s="35">
        <v>5.8676555866999998</v>
      </c>
      <c r="H129" s="27" t="str">
        <f t="shared" si="57"/>
        <v>Yes</v>
      </c>
      <c r="I129" s="28">
        <v>-1.26</v>
      </c>
      <c r="J129" s="28">
        <v>-4.0999999999999996</v>
      </c>
      <c r="K129" s="36" t="s">
        <v>108</v>
      </c>
      <c r="L129" s="30" t="str">
        <f t="shared" si="59"/>
        <v>Yes</v>
      </c>
    </row>
    <row r="130" spans="1:12" ht="12.75" customHeight="1">
      <c r="A130" s="86" t="s">
        <v>818</v>
      </c>
      <c r="B130" s="36" t="s">
        <v>1021</v>
      </c>
      <c r="C130" s="35">
        <v>6.7541686299999997</v>
      </c>
      <c r="D130" s="27" t="str">
        <f>IF($B130="N/A","N/A",IF(C130&gt;10,"No",IF(C130&lt;5,"No","Yes")))</f>
        <v>Yes</v>
      </c>
      <c r="E130" s="35">
        <v>6.6392421117999998</v>
      </c>
      <c r="F130" s="27" t="str">
        <f t="shared" si="58"/>
        <v>Yes</v>
      </c>
      <c r="G130" s="35">
        <v>6.3297799987000003</v>
      </c>
      <c r="H130" s="27" t="str">
        <f t="shared" si="57"/>
        <v>Yes</v>
      </c>
      <c r="I130" s="28">
        <v>-1.7</v>
      </c>
      <c r="J130" s="28">
        <v>-4.66</v>
      </c>
      <c r="K130" s="36" t="s">
        <v>108</v>
      </c>
      <c r="L130" s="30" t="str">
        <f t="shared" si="59"/>
        <v>Yes</v>
      </c>
    </row>
    <row r="131" spans="1:12">
      <c r="A131" s="86" t="s">
        <v>838</v>
      </c>
      <c r="B131" s="36" t="s">
        <v>49</v>
      </c>
      <c r="C131" s="34">
        <v>4997</v>
      </c>
      <c r="D131" s="33" t="str">
        <f>IF($B131="N/A","N/A",IF(C131&gt;10,"No",IF(C131&lt;-10,"No","Yes")))</f>
        <v>N/A</v>
      </c>
      <c r="E131" s="34">
        <v>3695</v>
      </c>
      <c r="F131" s="33" t="str">
        <f>IF($B131="N/A","N/A",IF(E131&gt;10,"No",IF(E131&lt;-10,"No","Yes")))</f>
        <v>N/A</v>
      </c>
      <c r="G131" s="34">
        <v>3755</v>
      </c>
      <c r="H131" s="33" t="str">
        <f>IF($B131="N/A","N/A",IF(G131&gt;10,"No",IF(G131&lt;-10,"No","Yes")))</f>
        <v>N/A</v>
      </c>
      <c r="I131" s="28">
        <v>-26.1</v>
      </c>
      <c r="J131" s="28">
        <v>1.6240000000000001</v>
      </c>
      <c r="K131" s="29" t="s">
        <v>107</v>
      </c>
      <c r="L131" s="30" t="str">
        <f t="shared" si="59"/>
        <v>Yes</v>
      </c>
    </row>
    <row r="132" spans="1:12">
      <c r="A132" s="86" t="s">
        <v>839</v>
      </c>
      <c r="B132" s="36" t="s">
        <v>49</v>
      </c>
      <c r="C132" s="34">
        <v>2068</v>
      </c>
      <c r="D132" s="33" t="str">
        <f>IF($B132="N/A","N/A",IF(C132&gt;10,"No",IF(C132&lt;-10,"No","Yes")))</f>
        <v>N/A</v>
      </c>
      <c r="E132" s="34">
        <v>1846</v>
      </c>
      <c r="F132" s="33" t="str">
        <f>IF($B132="N/A","N/A",IF(E132&gt;10,"No",IF(E132&lt;-10,"No","Yes")))</f>
        <v>N/A</v>
      </c>
      <c r="G132" s="34">
        <v>1556</v>
      </c>
      <c r="H132" s="33" t="str">
        <f>IF($B132="N/A","N/A",IF(G132&gt;10,"No",IF(G132&lt;-10,"No","Yes")))</f>
        <v>N/A</v>
      </c>
      <c r="I132" s="28">
        <v>-10.7</v>
      </c>
      <c r="J132" s="28">
        <v>-15.7</v>
      </c>
      <c r="K132" s="29" t="s">
        <v>107</v>
      </c>
      <c r="L132" s="30" t="str">
        <f t="shared" si="59"/>
        <v>No</v>
      </c>
    </row>
    <row r="133" spans="1:12">
      <c r="A133" s="94" t="s">
        <v>23</v>
      </c>
      <c r="B133" s="36" t="s">
        <v>49</v>
      </c>
      <c r="C133" s="35">
        <v>96.405554120000005</v>
      </c>
      <c r="D133" s="33" t="str">
        <f>IF($B133="N/A","N/A",IF(C133&gt;10,"No",IF(C133&lt;-10,"No","Yes")))</f>
        <v>N/A</v>
      </c>
      <c r="E133" s="35">
        <v>96.247688581000006</v>
      </c>
      <c r="F133" s="33" t="str">
        <f>IF($B133="N/A","N/A",IF(E133&gt;10,"No",IF(E133&lt;-10,"No","Yes")))</f>
        <v>N/A</v>
      </c>
      <c r="G133" s="35">
        <v>94.383631273999995</v>
      </c>
      <c r="H133" s="33" t="str">
        <f>IF($B133="N/A","N/A",IF(G133&gt;10,"No",IF(G133&lt;-10,"No","Yes")))</f>
        <v>N/A</v>
      </c>
      <c r="I133" s="28">
        <v>-0.16400000000000001</v>
      </c>
      <c r="J133" s="28">
        <v>-1.94</v>
      </c>
      <c r="K133" s="36" t="s">
        <v>108</v>
      </c>
      <c r="L133" s="30" t="str">
        <f t="shared" si="52"/>
        <v>Yes</v>
      </c>
    </row>
    <row r="134" spans="1:12">
      <c r="A134" s="94" t="s">
        <v>315</v>
      </c>
      <c r="B134" s="36" t="s">
        <v>49</v>
      </c>
      <c r="C134" s="35">
        <v>97.396894720999995</v>
      </c>
      <c r="D134" s="33" t="str">
        <f>IF($B134="N/A","N/A",IF(C134&gt;10,"No",IF(C134&lt;-10,"No","Yes")))</f>
        <v>N/A</v>
      </c>
      <c r="E134" s="35">
        <v>97.675431224999997</v>
      </c>
      <c r="F134" s="33" t="str">
        <f>IF($B134="N/A","N/A",IF(E134&gt;10,"No",IF(E134&lt;-10,"No","Yes")))</f>
        <v>N/A</v>
      </c>
      <c r="G134" s="35">
        <v>97.696001092000003</v>
      </c>
      <c r="H134" s="33" t="str">
        <f>IF($B134="N/A","N/A",IF(G134&gt;10,"No",IF(G134&lt;-10,"No","Yes")))</f>
        <v>N/A</v>
      </c>
      <c r="I134" s="28">
        <v>0.28599999999999998</v>
      </c>
      <c r="J134" s="28">
        <v>2.1100000000000001E-2</v>
      </c>
      <c r="K134" s="36" t="s">
        <v>108</v>
      </c>
      <c r="L134" s="30" t="str">
        <f t="shared" si="52"/>
        <v>Yes</v>
      </c>
    </row>
    <row r="135" spans="1:12">
      <c r="A135" s="49" t="s">
        <v>316</v>
      </c>
      <c r="B135" s="36" t="s">
        <v>49</v>
      </c>
      <c r="C135" s="34">
        <v>250801</v>
      </c>
      <c r="D135" s="33" t="str">
        <f>IF($B135="N/A","N/A",IF(C135&gt;10,"No",IF(C135&lt;-10,"No","Yes")))</f>
        <v>N/A</v>
      </c>
      <c r="E135" s="34">
        <v>258325</v>
      </c>
      <c r="F135" s="33" t="str">
        <f>IF($B135="N/A","N/A",IF(E135&gt;10,"No",IF(E135&lt;-10,"No","Yes")))</f>
        <v>N/A</v>
      </c>
      <c r="G135" s="34">
        <v>265816</v>
      </c>
      <c r="H135" s="33" t="str">
        <f>IF($B135="N/A","N/A",IF(G135&gt;10,"No",IF(G135&lt;-10,"No","Yes")))</f>
        <v>N/A</v>
      </c>
      <c r="I135" s="28">
        <v>3</v>
      </c>
      <c r="J135" s="28">
        <v>2.9</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1.2715260306</v>
      </c>
      <c r="D137" s="33" t="str">
        <f>IF($B137="N/A","N/A",IF(C137&gt;10,"No",IF(C137&lt;-10,"No","Yes")))</f>
        <v>N/A</v>
      </c>
      <c r="E137" s="35">
        <v>1.5445659537</v>
      </c>
      <c r="F137" s="33" t="str">
        <f>IF($B137="N/A","N/A",IF(E137&gt;10,"No",IF(E137&lt;-10,"No","Yes")))</f>
        <v>N/A</v>
      </c>
      <c r="G137" s="35">
        <v>1.3987118909</v>
      </c>
      <c r="H137" s="33" t="str">
        <f>IF($B137="N/A","N/A",IF(G137&gt;10,"No",IF(G137&lt;-10,"No","Yes")))</f>
        <v>N/A</v>
      </c>
      <c r="I137" s="28">
        <v>21.47</v>
      </c>
      <c r="J137" s="28">
        <v>-9.44</v>
      </c>
      <c r="K137" s="36" t="s">
        <v>108</v>
      </c>
      <c r="L137" s="30" t="str">
        <f>IF(J137="Div by 0", "N/A", IF(K137="N/A","N/A", IF(J137&gt;VALUE(MID(K137,1,2)), "No", IF(J137&lt;-1*VALUE(MID(K137,1,2)), "No", "Yes"))))</f>
        <v>Yes</v>
      </c>
    </row>
    <row r="138" spans="1:12">
      <c r="A138" s="94" t="s">
        <v>883</v>
      </c>
      <c r="B138" s="36" t="s">
        <v>49</v>
      </c>
      <c r="C138" s="35">
        <v>4.2735076813999999</v>
      </c>
      <c r="D138" s="33" t="str">
        <f>IF($B138="N/A","N/A",IF(C138&gt;10,"No",IF(C138&lt;-10,"No","Yes")))</f>
        <v>N/A</v>
      </c>
      <c r="E138" s="35">
        <v>4.1834897900000003</v>
      </c>
      <c r="F138" s="33" t="str">
        <f>IF($B138="N/A","N/A",IF(E138&gt;10,"No",IF(E138&lt;-10,"No","Yes")))</f>
        <v>N/A</v>
      </c>
      <c r="G138" s="35">
        <v>4.5633069492000002</v>
      </c>
      <c r="H138" s="33" t="str">
        <f>IF($B138="N/A","N/A",IF(G138&gt;10,"No",IF(G138&lt;-10,"No","Yes")))</f>
        <v>N/A</v>
      </c>
      <c r="I138" s="28">
        <v>-2.11</v>
      </c>
      <c r="J138" s="28">
        <v>9.0790000000000006</v>
      </c>
      <c r="K138" s="36" t="s">
        <v>108</v>
      </c>
      <c r="L138" s="30" t="str">
        <f>IF(J138="Div by 0", "N/A", IF(K138="N/A","N/A", IF(J138&gt;VALUE(MID(K138,1,2)), "No", IF(J138&lt;-1*VALUE(MID(K138,1,2)), "No", "Yes"))))</f>
        <v>Yes</v>
      </c>
    </row>
    <row r="139" spans="1:12">
      <c r="A139" s="94" t="s">
        <v>28</v>
      </c>
      <c r="B139" s="36" t="s">
        <v>49</v>
      </c>
      <c r="C139" s="35">
        <v>94.454966287999994</v>
      </c>
      <c r="D139" s="33" t="str">
        <f>IF($B139="N/A","N/A",IF(C139&gt;10,"No",IF(C139&lt;-10,"No","Yes")))</f>
        <v>N/A</v>
      </c>
      <c r="E139" s="35">
        <v>94.271944255999998</v>
      </c>
      <c r="F139" s="33" t="str">
        <f>IF($B139="N/A","N/A",IF(E139&gt;10,"No",IF(E139&lt;-10,"No","Yes")))</f>
        <v>N/A</v>
      </c>
      <c r="G139" s="35">
        <v>94.037981160000001</v>
      </c>
      <c r="H139" s="33" t="str">
        <f>IF($B139="N/A","N/A",IF(G139&gt;10,"No",IF(G139&lt;-10,"No","Yes")))</f>
        <v>N/A</v>
      </c>
      <c r="I139" s="28">
        <v>-0.19400000000000001</v>
      </c>
      <c r="J139" s="28">
        <v>-0.248</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46.008451260999998</v>
      </c>
      <c r="D141" s="33" t="str">
        <f>IF($B141="N/A","N/A",IF(C141&gt;10,"No",IF(C141&lt;-10,"No","Yes")))</f>
        <v>N/A</v>
      </c>
      <c r="E141" s="35">
        <v>44.900172413999996</v>
      </c>
      <c r="F141" s="33" t="str">
        <f>IF($B141="N/A","N/A",IF(E141&gt;10,"No",IF(E141&lt;-10,"No","Yes")))</f>
        <v>N/A</v>
      </c>
      <c r="G141" s="35">
        <v>44.607355331000001</v>
      </c>
      <c r="H141" s="33" t="str">
        <f>IF($B141="N/A","N/A",IF(G141&gt;10,"No",IF(G141&lt;-10,"No","Yes")))</f>
        <v>N/A</v>
      </c>
      <c r="I141" s="28">
        <v>-2.41</v>
      </c>
      <c r="J141" s="28">
        <v>-0.65200000000000002</v>
      </c>
      <c r="K141" s="36" t="s">
        <v>108</v>
      </c>
      <c r="L141" s="30" t="str">
        <f>IF(J141="Div by 0", "N/A", IF(K141="N/A","N/A", IF(J141&gt;VALUE(MID(K141,1,2)), "No", IF(J141&lt;-1*VALUE(MID(K141,1,2)), "No", "Yes"))))</f>
        <v>Yes</v>
      </c>
    </row>
    <row r="142" spans="1:12">
      <c r="A142" s="49" t="s">
        <v>320</v>
      </c>
      <c r="B142" s="36" t="s">
        <v>49</v>
      </c>
      <c r="C142" s="35">
        <v>51.721792397000002</v>
      </c>
      <c r="D142" s="33" t="str">
        <f>IF($B142="N/A","N/A",IF(C142&gt;10,"No",IF(C142&lt;-10,"No","Yes")))</f>
        <v>N/A</v>
      </c>
      <c r="E142" s="35">
        <v>52.824986490000001</v>
      </c>
      <c r="F142" s="33" t="str">
        <f>IF($B142="N/A","N/A",IF(E142&gt;10,"No",IF(E142&lt;-10,"No","Yes")))</f>
        <v>N/A</v>
      </c>
      <c r="G142" s="35">
        <v>53.091687487999998</v>
      </c>
      <c r="H142" s="33" t="str">
        <f>IF($B142="N/A","N/A",IF(G142&gt;10,"No",IF(G142&lt;-10,"No","Yes")))</f>
        <v>N/A</v>
      </c>
      <c r="I142" s="28">
        <v>2.133</v>
      </c>
      <c r="J142" s="28">
        <v>0.50490000000000002</v>
      </c>
      <c r="K142" s="36" t="s">
        <v>108</v>
      </c>
      <c r="L142" s="30" t="str">
        <f>IF(J142="Div by 0", "N/A", IF(K142="N/A","N/A", IF(J142&gt;VALUE(MID(K142,1,2)), "No", IF(J142&lt;-1*VALUE(MID(K142,1,2)), "No", "Yes"))))</f>
        <v>Yes</v>
      </c>
    </row>
    <row r="143" spans="1:12">
      <c r="A143" s="49" t="s">
        <v>321</v>
      </c>
      <c r="B143" s="36" t="s">
        <v>49</v>
      </c>
      <c r="C143" s="35">
        <v>0.86602623540000001</v>
      </c>
      <c r="D143" s="33" t="str">
        <f>IF($B143="N/A","N/A",IF(C143&gt;10,"No",IF(C143&lt;-10,"No","Yes")))</f>
        <v>N/A</v>
      </c>
      <c r="E143" s="35">
        <v>0.90434859329999995</v>
      </c>
      <c r="F143" s="33" t="str">
        <f>IF($B143="N/A","N/A",IF(E143&gt;10,"No",IF(E143&lt;-10,"No","Yes")))</f>
        <v>N/A</v>
      </c>
      <c r="G143" s="35">
        <v>0.9324818694</v>
      </c>
      <c r="H143" s="33" t="str">
        <f>IF($B143="N/A","N/A",IF(G143&gt;10,"No",IF(G143&lt;-10,"No","Yes")))</f>
        <v>N/A</v>
      </c>
      <c r="I143" s="28">
        <v>4.4249999999999998</v>
      </c>
      <c r="J143" s="28">
        <v>3.1110000000000002</v>
      </c>
      <c r="K143" s="36" t="s">
        <v>108</v>
      </c>
      <c r="L143" s="30" t="str">
        <f>IF(J143="Div by 0", "N/A", IF(K143="N/A","N/A", IF(J143&gt;VALUE(MID(K143,1,2)), "No", IF(J143&lt;-1*VALUE(MID(K143,1,2)), "No", "Yes"))))</f>
        <v>Yes</v>
      </c>
    </row>
    <row r="144" spans="1:12" ht="12.75" customHeight="1">
      <c r="A144" s="49" t="s">
        <v>322</v>
      </c>
      <c r="B144" s="36" t="s">
        <v>49</v>
      </c>
      <c r="C144" s="35">
        <v>1.4037301069000001</v>
      </c>
      <c r="D144" s="33" t="str">
        <f>IF($B144="N/A","N/A",IF(C144&gt;10,"No",IF(C144&lt;-10,"No","Yes")))</f>
        <v>N/A</v>
      </c>
      <c r="E144" s="35">
        <v>1.3704925024000001</v>
      </c>
      <c r="F144" s="33" t="str">
        <f>IF($B144="N/A","N/A",IF(E144&gt;10,"No",IF(E144&lt;-10,"No","Yes")))</f>
        <v>N/A</v>
      </c>
      <c r="G144" s="35">
        <v>1.3684753115999999</v>
      </c>
      <c r="H144" s="33" t="str">
        <f>IF($B144="N/A","N/A",IF(G144&gt;10,"No",IF(G144&lt;-10,"No","Yes")))</f>
        <v>N/A</v>
      </c>
      <c r="I144" s="28">
        <v>-2.37</v>
      </c>
      <c r="J144" s="28">
        <v>-0.14699999999999999</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100</v>
      </c>
      <c r="D146" s="27" t="str">
        <f>IF($B146="N/A","N/A",IF(C146&gt;=99,"Yes","No"))</f>
        <v>Yes</v>
      </c>
      <c r="E146" s="35">
        <v>99.907320932999994</v>
      </c>
      <c r="F146" s="27" t="str">
        <f>IF($B146="N/A","N/A",IF(E146&gt;=99,"Yes","No"))</f>
        <v>Yes</v>
      </c>
      <c r="G146" s="35">
        <v>99.891314256000001</v>
      </c>
      <c r="H146" s="27" t="str">
        <f>IF($B146="N/A","N/A",IF(G146&gt;=99,"Yes","No"))</f>
        <v>Yes</v>
      </c>
      <c r="I146" s="28">
        <v>-9.2999999999999999E-2</v>
      </c>
      <c r="J146" s="28">
        <v>-1.6E-2</v>
      </c>
      <c r="K146" s="36" t="s">
        <v>107</v>
      </c>
      <c r="L146" s="30" t="str">
        <f t="shared" ref="L146:L180" si="60">IF(J146="Div by 0", "N/A", IF(K146="N/A","N/A", IF(J146&gt;VALUE(MID(K146,1,2)), "No", IF(J146&lt;-1*VALUE(MID(K146,1,2)), "No", "Yes"))))</f>
        <v>Yes</v>
      </c>
    </row>
    <row r="147" spans="1:12" ht="12.75" customHeight="1">
      <c r="A147" s="94" t="s">
        <v>790</v>
      </c>
      <c r="B147" s="36" t="s">
        <v>49</v>
      </c>
      <c r="C147" s="35">
        <v>9.8788883758000008</v>
      </c>
      <c r="D147" s="27" t="str">
        <f>IF($B147="N/A","N/A",IF(C147&gt;10,"No",IF(C147&lt;-10,"No","Yes")))</f>
        <v>N/A</v>
      </c>
      <c r="E147" s="35">
        <v>9.1969519153999997</v>
      </c>
      <c r="F147" s="27" t="str">
        <f>IF($B147="N/A","N/A",IF(E147&gt;10,"No",IF(E147&lt;-10,"No","Yes")))</f>
        <v>N/A</v>
      </c>
      <c r="G147" s="35">
        <v>8.7988822517000003</v>
      </c>
      <c r="H147" s="27" t="str">
        <f>IF($B147="N/A","N/A",IF(G147&gt;10,"No",IF(G147&lt;-10,"No","Yes")))</f>
        <v>N/A</v>
      </c>
      <c r="I147" s="28">
        <v>-6.9</v>
      </c>
      <c r="J147" s="28">
        <v>-4.33</v>
      </c>
      <c r="K147" s="36" t="s">
        <v>107</v>
      </c>
      <c r="L147" s="30" t="str">
        <f t="shared" si="60"/>
        <v>Yes</v>
      </c>
    </row>
    <row r="148" spans="1:12" ht="12.75" customHeight="1">
      <c r="A148" s="51" t="s">
        <v>728</v>
      </c>
      <c r="B148" s="36" t="s">
        <v>8</v>
      </c>
      <c r="C148" s="32">
        <v>99.900357467999996</v>
      </c>
      <c r="D148" s="27" t="str">
        <f>IF($B148="N/A","N/A",IF(C148&gt;=98,"Yes","No"))</f>
        <v>Yes</v>
      </c>
      <c r="E148" s="32">
        <v>99.851590724000005</v>
      </c>
      <c r="F148" s="27" t="str">
        <f>IF($B148="N/A","N/A",IF(E148&gt;=98,"Yes","No"))</f>
        <v>Yes</v>
      </c>
      <c r="G148" s="32">
        <v>99.860094685000007</v>
      </c>
      <c r="H148" s="27" t="str">
        <f>IF($B148="N/A","N/A",IF(G148&gt;=98,"Yes","No"))</f>
        <v>Yes</v>
      </c>
      <c r="I148" s="28">
        <v>-4.9000000000000002E-2</v>
      </c>
      <c r="J148" s="28">
        <v>8.5000000000000006E-3</v>
      </c>
      <c r="K148" s="29" t="s">
        <v>107</v>
      </c>
      <c r="L148" s="30" t="str">
        <f t="shared" si="60"/>
        <v>Yes</v>
      </c>
    </row>
    <row r="149" spans="1:12" ht="12.75" customHeight="1">
      <c r="A149" s="51" t="s">
        <v>729</v>
      </c>
      <c r="B149" s="36" t="s">
        <v>117</v>
      </c>
      <c r="C149" s="32">
        <v>86.893369061000001</v>
      </c>
      <c r="D149" s="27" t="str">
        <f>IF($B149="N/A","N/A",IF(C149&gt;=80,"Yes","No"))</f>
        <v>Yes</v>
      </c>
      <c r="E149" s="32">
        <v>87.033375651</v>
      </c>
      <c r="F149" s="27" t="str">
        <f>IF($B149="N/A","N/A",IF(E149&gt;=80,"Yes","No"))</f>
        <v>Yes</v>
      </c>
      <c r="G149" s="32">
        <v>88.004875765999998</v>
      </c>
      <c r="H149" s="27" t="str">
        <f>IF($B149="N/A","N/A",IF(G149&gt;=80,"Yes","No"))</f>
        <v>Yes</v>
      </c>
      <c r="I149" s="28">
        <v>0.16109999999999999</v>
      </c>
      <c r="J149" s="28">
        <v>1.1160000000000001</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136688</v>
      </c>
      <c r="D154" s="27" t="str">
        <f t="shared" ref="D154:D180" si="64">IF($B154="N/A","N/A",IF(C154&gt;10,"No",IF(C154&lt;-10,"No","Yes")))</f>
        <v>N/A</v>
      </c>
      <c r="E154" s="26">
        <v>140269</v>
      </c>
      <c r="F154" s="27" t="str">
        <f t="shared" ref="F154:F180" si="65">IF($B154="N/A","N/A",IF(E154&gt;10,"No",IF(E154&lt;-10,"No","Yes")))</f>
        <v>N/A</v>
      </c>
      <c r="G154" s="26">
        <v>142613</v>
      </c>
      <c r="H154" s="27" t="str">
        <f t="shared" ref="H154:H180" si="66">IF($B154="N/A","N/A",IF(G154&gt;10,"No",IF(G154&lt;-10,"No","Yes")))</f>
        <v>N/A</v>
      </c>
      <c r="I154" s="28">
        <v>2.62</v>
      </c>
      <c r="J154" s="28">
        <v>1.671</v>
      </c>
      <c r="K154" s="29" t="s">
        <v>107</v>
      </c>
      <c r="L154" s="30" t="str">
        <f t="shared" si="60"/>
        <v>Yes</v>
      </c>
    </row>
    <row r="155" spans="1:12">
      <c r="A155" s="48" t="s">
        <v>702</v>
      </c>
      <c r="B155" s="25" t="s">
        <v>49</v>
      </c>
      <c r="C155" s="26">
        <v>28076</v>
      </c>
      <c r="D155" s="27" t="str">
        <f t="shared" si="64"/>
        <v>N/A</v>
      </c>
      <c r="E155" s="26">
        <v>27445</v>
      </c>
      <c r="F155" s="27" t="str">
        <f t="shared" si="65"/>
        <v>N/A</v>
      </c>
      <c r="G155" s="26">
        <v>26850</v>
      </c>
      <c r="H155" s="27" t="str">
        <f t="shared" si="66"/>
        <v>N/A</v>
      </c>
      <c r="I155" s="28">
        <v>-2.25</v>
      </c>
      <c r="J155" s="28">
        <v>-2.17</v>
      </c>
      <c r="K155" s="29" t="s">
        <v>107</v>
      </c>
      <c r="L155" s="30" t="str">
        <f t="shared" si="60"/>
        <v>Yes</v>
      </c>
    </row>
    <row r="156" spans="1:12">
      <c r="A156" s="48" t="s">
        <v>703</v>
      </c>
      <c r="B156" s="25" t="s">
        <v>49</v>
      </c>
      <c r="C156" s="26">
        <v>1746</v>
      </c>
      <c r="D156" s="27" t="str">
        <f t="shared" si="64"/>
        <v>N/A</v>
      </c>
      <c r="E156" s="26">
        <v>2220</v>
      </c>
      <c r="F156" s="27" t="str">
        <f t="shared" si="65"/>
        <v>N/A</v>
      </c>
      <c r="G156" s="26">
        <v>2742</v>
      </c>
      <c r="H156" s="27" t="str">
        <f t="shared" si="66"/>
        <v>N/A</v>
      </c>
      <c r="I156" s="28">
        <v>27.15</v>
      </c>
      <c r="J156" s="28">
        <v>23.51</v>
      </c>
      <c r="K156" s="29" t="s">
        <v>107</v>
      </c>
      <c r="L156" s="30" t="str">
        <f t="shared" si="60"/>
        <v>No</v>
      </c>
    </row>
    <row r="157" spans="1:12">
      <c r="A157" s="48" t="s">
        <v>704</v>
      </c>
      <c r="B157" s="25" t="s">
        <v>49</v>
      </c>
      <c r="C157" s="26">
        <v>68649</v>
      </c>
      <c r="D157" s="27" t="str">
        <f t="shared" si="64"/>
        <v>N/A</v>
      </c>
      <c r="E157" s="26">
        <v>71782</v>
      </c>
      <c r="F157" s="27" t="str">
        <f t="shared" si="65"/>
        <v>N/A</v>
      </c>
      <c r="G157" s="26">
        <v>75364</v>
      </c>
      <c r="H157" s="27" t="str">
        <f t="shared" si="66"/>
        <v>N/A</v>
      </c>
      <c r="I157" s="28">
        <v>4.5640000000000001</v>
      </c>
      <c r="J157" s="28">
        <v>4.99</v>
      </c>
      <c r="K157" s="29" t="s">
        <v>107</v>
      </c>
      <c r="L157" s="30" t="str">
        <f t="shared" si="60"/>
        <v>Yes</v>
      </c>
    </row>
    <row r="158" spans="1:12">
      <c r="A158" s="48" t="s">
        <v>705</v>
      </c>
      <c r="B158" s="25" t="s">
        <v>49</v>
      </c>
      <c r="C158" s="26">
        <v>38217</v>
      </c>
      <c r="D158" s="27" t="str">
        <f t="shared" si="64"/>
        <v>N/A</v>
      </c>
      <c r="E158" s="26">
        <v>38822</v>
      </c>
      <c r="F158" s="27" t="str">
        <f t="shared" si="65"/>
        <v>N/A</v>
      </c>
      <c r="G158" s="26">
        <v>37657</v>
      </c>
      <c r="H158" s="27" t="str">
        <f t="shared" si="66"/>
        <v>N/A</v>
      </c>
      <c r="I158" s="28">
        <v>1.583</v>
      </c>
      <c r="J158" s="28">
        <v>-3</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285852</v>
      </c>
      <c r="D160" s="27" t="str">
        <f t="shared" si="64"/>
        <v>N/A</v>
      </c>
      <c r="E160" s="26">
        <v>309309</v>
      </c>
      <c r="F160" s="27" t="str">
        <f t="shared" si="65"/>
        <v>N/A</v>
      </c>
      <c r="G160" s="26">
        <v>324939</v>
      </c>
      <c r="H160" s="27" t="str">
        <f t="shared" si="66"/>
        <v>N/A</v>
      </c>
      <c r="I160" s="28">
        <v>8.2059999999999995</v>
      </c>
      <c r="J160" s="28">
        <v>5.0529999999999999</v>
      </c>
      <c r="K160" s="29" t="s">
        <v>107</v>
      </c>
      <c r="L160" s="30" t="str">
        <f t="shared" si="60"/>
        <v>Yes</v>
      </c>
    </row>
    <row r="161" spans="1:12">
      <c r="A161" s="48" t="s">
        <v>707</v>
      </c>
      <c r="B161" s="25" t="s">
        <v>49</v>
      </c>
      <c r="C161" s="26">
        <v>197531</v>
      </c>
      <c r="D161" s="27" t="str">
        <f t="shared" si="64"/>
        <v>N/A</v>
      </c>
      <c r="E161" s="26">
        <v>214738</v>
      </c>
      <c r="F161" s="27" t="str">
        <f t="shared" si="65"/>
        <v>N/A</v>
      </c>
      <c r="G161" s="26">
        <v>223570</v>
      </c>
      <c r="H161" s="27" t="str">
        <f t="shared" si="66"/>
        <v>N/A</v>
      </c>
      <c r="I161" s="28">
        <v>8.7110000000000003</v>
      </c>
      <c r="J161" s="28">
        <v>4.1130000000000004</v>
      </c>
      <c r="K161" s="29" t="s">
        <v>107</v>
      </c>
      <c r="L161" s="30" t="str">
        <f t="shared" si="60"/>
        <v>Yes</v>
      </c>
    </row>
    <row r="162" spans="1:12">
      <c r="A162" s="48" t="s">
        <v>708</v>
      </c>
      <c r="B162" s="25" t="s">
        <v>49</v>
      </c>
      <c r="C162" s="26">
        <v>3833</v>
      </c>
      <c r="D162" s="27" t="str">
        <f t="shared" si="64"/>
        <v>N/A</v>
      </c>
      <c r="E162" s="26">
        <v>4501</v>
      </c>
      <c r="F162" s="27" t="str">
        <f t="shared" si="65"/>
        <v>N/A</v>
      </c>
      <c r="G162" s="26">
        <v>5954</v>
      </c>
      <c r="H162" s="27" t="str">
        <f t="shared" si="66"/>
        <v>N/A</v>
      </c>
      <c r="I162" s="28">
        <v>17.43</v>
      </c>
      <c r="J162" s="28">
        <v>32.28</v>
      </c>
      <c r="K162" s="29" t="s">
        <v>107</v>
      </c>
      <c r="L162" s="30" t="str">
        <f t="shared" si="60"/>
        <v>No</v>
      </c>
    </row>
    <row r="163" spans="1:12">
      <c r="A163" s="48" t="s">
        <v>791</v>
      </c>
      <c r="B163" s="25" t="s">
        <v>49</v>
      </c>
      <c r="C163" s="26">
        <v>50663</v>
      </c>
      <c r="D163" s="27" t="str">
        <f t="shared" si="64"/>
        <v>N/A</v>
      </c>
      <c r="E163" s="26">
        <v>54552</v>
      </c>
      <c r="F163" s="27" t="str">
        <f t="shared" si="65"/>
        <v>N/A</v>
      </c>
      <c r="G163" s="26">
        <v>59545</v>
      </c>
      <c r="H163" s="27" t="str">
        <f t="shared" si="66"/>
        <v>N/A</v>
      </c>
      <c r="I163" s="28">
        <v>7.6760000000000002</v>
      </c>
      <c r="J163" s="28">
        <v>9.1530000000000005</v>
      </c>
      <c r="K163" s="29" t="s">
        <v>107</v>
      </c>
      <c r="L163" s="30" t="str">
        <f t="shared" si="60"/>
        <v>Yes</v>
      </c>
    </row>
    <row r="164" spans="1:12">
      <c r="A164" s="48" t="s">
        <v>723</v>
      </c>
      <c r="B164" s="25" t="s">
        <v>49</v>
      </c>
      <c r="C164" s="26">
        <v>33825</v>
      </c>
      <c r="D164" s="27" t="str">
        <f t="shared" si="64"/>
        <v>N/A</v>
      </c>
      <c r="E164" s="26">
        <v>35518</v>
      </c>
      <c r="F164" s="27" t="str">
        <f t="shared" si="65"/>
        <v>N/A</v>
      </c>
      <c r="G164" s="26">
        <v>35870</v>
      </c>
      <c r="H164" s="27" t="str">
        <f t="shared" si="66"/>
        <v>N/A</v>
      </c>
      <c r="I164" s="28">
        <v>5.0049999999999999</v>
      </c>
      <c r="J164" s="28">
        <v>0.99099999999999999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963444</v>
      </c>
      <c r="D166" s="27" t="str">
        <f t="shared" si="64"/>
        <v>N/A</v>
      </c>
      <c r="E166" s="26">
        <v>994547</v>
      </c>
      <c r="F166" s="27" t="str">
        <f t="shared" si="65"/>
        <v>N/A</v>
      </c>
      <c r="G166" s="26">
        <v>1065006</v>
      </c>
      <c r="H166" s="27" t="str">
        <f t="shared" si="66"/>
        <v>N/A</v>
      </c>
      <c r="I166" s="28">
        <v>3.2280000000000002</v>
      </c>
      <c r="J166" s="28">
        <v>7.085</v>
      </c>
      <c r="K166" s="29" t="s">
        <v>107</v>
      </c>
      <c r="L166" s="30" t="str">
        <f t="shared" si="60"/>
        <v>Yes</v>
      </c>
    </row>
    <row r="167" spans="1:12">
      <c r="A167" s="48" t="s">
        <v>710</v>
      </c>
      <c r="B167" s="25" t="s">
        <v>49</v>
      </c>
      <c r="C167" s="26">
        <v>206572</v>
      </c>
      <c r="D167" s="27" t="str">
        <f t="shared" si="64"/>
        <v>N/A</v>
      </c>
      <c r="E167" s="26">
        <v>217042</v>
      </c>
      <c r="F167" s="27" t="str">
        <f t="shared" si="65"/>
        <v>N/A</v>
      </c>
      <c r="G167" s="26">
        <v>228147</v>
      </c>
      <c r="H167" s="27" t="str">
        <f t="shared" si="66"/>
        <v>N/A</v>
      </c>
      <c r="I167" s="28">
        <v>5.0679999999999996</v>
      </c>
      <c r="J167" s="28">
        <v>5.117</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82</v>
      </c>
      <c r="D169" s="27" t="str">
        <f t="shared" si="64"/>
        <v>N/A</v>
      </c>
      <c r="E169" s="26">
        <v>125</v>
      </c>
      <c r="F169" s="27" t="str">
        <f t="shared" si="65"/>
        <v>N/A</v>
      </c>
      <c r="G169" s="26">
        <v>223</v>
      </c>
      <c r="H169" s="27" t="str">
        <f t="shared" si="66"/>
        <v>N/A</v>
      </c>
      <c r="I169" s="28">
        <v>52.44</v>
      </c>
      <c r="J169" s="28">
        <v>78.400000000000006</v>
      </c>
      <c r="K169" s="29" t="s">
        <v>107</v>
      </c>
      <c r="L169" s="30" t="str">
        <f t="shared" si="60"/>
        <v>No</v>
      </c>
    </row>
    <row r="170" spans="1:12">
      <c r="A170" s="48" t="s">
        <v>713</v>
      </c>
      <c r="B170" s="25" t="s">
        <v>49</v>
      </c>
      <c r="C170" s="26">
        <v>561374</v>
      </c>
      <c r="D170" s="27" t="str">
        <f t="shared" si="64"/>
        <v>N/A</v>
      </c>
      <c r="E170" s="26">
        <v>582862</v>
      </c>
      <c r="F170" s="27" t="str">
        <f t="shared" si="65"/>
        <v>N/A</v>
      </c>
      <c r="G170" s="26">
        <v>654222</v>
      </c>
      <c r="H170" s="27" t="str">
        <f t="shared" si="66"/>
        <v>N/A</v>
      </c>
      <c r="I170" s="28">
        <v>3.8279999999999998</v>
      </c>
      <c r="J170" s="28">
        <v>12.24</v>
      </c>
      <c r="K170" s="29" t="s">
        <v>107</v>
      </c>
      <c r="L170" s="30" t="str">
        <f t="shared" si="60"/>
        <v>No</v>
      </c>
    </row>
    <row r="171" spans="1:12">
      <c r="A171" s="48" t="s">
        <v>714</v>
      </c>
      <c r="B171" s="25" t="s">
        <v>49</v>
      </c>
      <c r="C171" s="26">
        <v>158891</v>
      </c>
      <c r="D171" s="27" t="str">
        <f t="shared" si="64"/>
        <v>N/A</v>
      </c>
      <c r="E171" s="26">
        <v>158170</v>
      </c>
      <c r="F171" s="27" t="str">
        <f t="shared" si="65"/>
        <v>N/A</v>
      </c>
      <c r="G171" s="26">
        <v>149768</v>
      </c>
      <c r="H171" s="27" t="str">
        <f t="shared" si="66"/>
        <v>N/A</v>
      </c>
      <c r="I171" s="28">
        <v>-0.45400000000000001</v>
      </c>
      <c r="J171" s="28">
        <v>-5.31</v>
      </c>
      <c r="K171" s="29" t="s">
        <v>107</v>
      </c>
      <c r="L171" s="30" t="str">
        <f t="shared" si="60"/>
        <v>Yes</v>
      </c>
    </row>
    <row r="172" spans="1:12">
      <c r="A172" s="48" t="s">
        <v>715</v>
      </c>
      <c r="B172" s="25" t="s">
        <v>49</v>
      </c>
      <c r="C172" s="26">
        <v>36525</v>
      </c>
      <c r="D172" s="27" t="str">
        <f t="shared" si="64"/>
        <v>N/A</v>
      </c>
      <c r="E172" s="26">
        <v>36348</v>
      </c>
      <c r="F172" s="27" t="str">
        <f t="shared" si="65"/>
        <v>N/A</v>
      </c>
      <c r="G172" s="26">
        <v>32646</v>
      </c>
      <c r="H172" s="27" t="str">
        <f t="shared" si="66"/>
        <v>N/A</v>
      </c>
      <c r="I172" s="28">
        <v>-0.48499999999999999</v>
      </c>
      <c r="J172" s="28">
        <v>-10.199999999999999</v>
      </c>
      <c r="K172" s="29" t="s">
        <v>107</v>
      </c>
      <c r="L172" s="30" t="str">
        <f t="shared" si="60"/>
        <v>No</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282132</v>
      </c>
      <c r="D174" s="27" t="str">
        <f t="shared" si="64"/>
        <v>N/A</v>
      </c>
      <c r="E174" s="26">
        <v>288294</v>
      </c>
      <c r="F174" s="27" t="str">
        <f t="shared" si="65"/>
        <v>N/A</v>
      </c>
      <c r="G174" s="26">
        <v>296979</v>
      </c>
      <c r="H174" s="27" t="str">
        <f t="shared" si="66"/>
        <v>N/A</v>
      </c>
      <c r="I174" s="28">
        <v>2.1840000000000002</v>
      </c>
      <c r="J174" s="28">
        <v>3.0129999999999999</v>
      </c>
      <c r="K174" s="29" t="s">
        <v>107</v>
      </c>
      <c r="L174" s="30" t="str">
        <f t="shared" si="60"/>
        <v>Yes</v>
      </c>
    </row>
    <row r="175" spans="1:12">
      <c r="A175" s="48" t="s">
        <v>717</v>
      </c>
      <c r="B175" s="25" t="s">
        <v>49</v>
      </c>
      <c r="C175" s="26">
        <v>116742</v>
      </c>
      <c r="D175" s="27" t="str">
        <f t="shared" si="64"/>
        <v>N/A</v>
      </c>
      <c r="E175" s="26">
        <v>124474</v>
      </c>
      <c r="F175" s="27" t="str">
        <f t="shared" si="65"/>
        <v>N/A</v>
      </c>
      <c r="G175" s="26">
        <v>134889</v>
      </c>
      <c r="H175" s="27" t="str">
        <f t="shared" si="66"/>
        <v>N/A</v>
      </c>
      <c r="I175" s="28">
        <v>6.6230000000000002</v>
      </c>
      <c r="J175" s="28">
        <v>8.3670000000000009</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31</v>
      </c>
      <c r="D177" s="27" t="str">
        <f t="shared" si="64"/>
        <v>N/A</v>
      </c>
      <c r="E177" s="26">
        <v>40</v>
      </c>
      <c r="F177" s="27" t="str">
        <f t="shared" si="65"/>
        <v>N/A</v>
      </c>
      <c r="G177" s="26">
        <v>29</v>
      </c>
      <c r="H177" s="27" t="str">
        <f t="shared" si="66"/>
        <v>N/A</v>
      </c>
      <c r="I177" s="28">
        <v>29.03</v>
      </c>
      <c r="J177" s="28">
        <v>-27.5</v>
      </c>
      <c r="K177" s="29" t="s">
        <v>107</v>
      </c>
      <c r="L177" s="30" t="str">
        <f t="shared" si="60"/>
        <v>No</v>
      </c>
    </row>
    <row r="178" spans="1:12">
      <c r="A178" s="48" t="s">
        <v>720</v>
      </c>
      <c r="B178" s="25" t="s">
        <v>49</v>
      </c>
      <c r="C178" s="26">
        <v>123181</v>
      </c>
      <c r="D178" s="27" t="str">
        <f t="shared" si="64"/>
        <v>N/A</v>
      </c>
      <c r="E178" s="26">
        <v>126879</v>
      </c>
      <c r="F178" s="27" t="str">
        <f t="shared" si="65"/>
        <v>N/A</v>
      </c>
      <c r="G178" s="26">
        <v>127028</v>
      </c>
      <c r="H178" s="27" t="str">
        <f t="shared" si="66"/>
        <v>N/A</v>
      </c>
      <c r="I178" s="28">
        <v>3.0019999999999998</v>
      </c>
      <c r="J178" s="28">
        <v>0.1174</v>
      </c>
      <c r="K178" s="29" t="s">
        <v>107</v>
      </c>
      <c r="L178" s="30" t="str">
        <f t="shared" si="60"/>
        <v>Yes</v>
      </c>
    </row>
    <row r="179" spans="1:12">
      <c r="A179" s="48" t="s">
        <v>721</v>
      </c>
      <c r="B179" s="25" t="s">
        <v>49</v>
      </c>
      <c r="C179" s="26">
        <v>42178</v>
      </c>
      <c r="D179" s="27" t="str">
        <f t="shared" si="64"/>
        <v>N/A</v>
      </c>
      <c r="E179" s="26">
        <v>36901</v>
      </c>
      <c r="F179" s="27" t="str">
        <f t="shared" si="65"/>
        <v>N/A</v>
      </c>
      <c r="G179" s="26">
        <v>35033</v>
      </c>
      <c r="H179" s="27" t="str">
        <f t="shared" si="66"/>
        <v>N/A</v>
      </c>
      <c r="I179" s="28">
        <v>-12.5</v>
      </c>
      <c r="J179" s="28">
        <v>-5.0599999999999996</v>
      </c>
      <c r="K179" s="29" t="s">
        <v>107</v>
      </c>
      <c r="L179" s="30" t="str">
        <f t="shared" si="60"/>
        <v>Yes</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38394</v>
      </c>
      <c r="D183" s="33" t="str">
        <f t="shared" ref="D183:D188" si="67">IF($B183="N/A","N/A",IF(C183&gt;10,"No",IF(C183&lt;-10,"No","Yes")))</f>
        <v>N/A</v>
      </c>
      <c r="E183" s="34">
        <v>38127</v>
      </c>
      <c r="F183" s="33" t="str">
        <f t="shared" ref="F183:F188" si="68">IF($B183="N/A","N/A",IF(E183&gt;10,"No",IF(E183&lt;-10,"No","Yes")))</f>
        <v>N/A</v>
      </c>
      <c r="G183" s="34">
        <v>37695</v>
      </c>
      <c r="H183" s="33" t="str">
        <f t="shared" ref="H183:H188" si="69">IF($B183="N/A","N/A",IF(G183&gt;10,"No",IF(G183&lt;-10,"No","Yes")))</f>
        <v>N/A</v>
      </c>
      <c r="I183" s="35">
        <v>-0.69499999999999995</v>
      </c>
      <c r="J183" s="35">
        <v>-1.1299999999999999</v>
      </c>
      <c r="K183" s="29" t="s">
        <v>1193</v>
      </c>
      <c r="L183" s="30" t="str">
        <f t="shared" ref="L183:L188" si="70">IF(J183="Div by 0", "N/A", IF(K183="N/A","N/A", IF(J183&gt;VALUE(MID(K183,1,2)), "No", IF(J183&lt;-1*VALUE(MID(K183,1,2)), "No", "Yes"))))</f>
        <v>Yes</v>
      </c>
    </row>
    <row r="184" spans="1:12">
      <c r="A184" s="94" t="s">
        <v>1077</v>
      </c>
      <c r="B184" s="36" t="s">
        <v>49</v>
      </c>
      <c r="C184" s="35">
        <v>2.3016384952000002</v>
      </c>
      <c r="D184" s="33" t="str">
        <f t="shared" si="67"/>
        <v>N/A</v>
      </c>
      <c r="E184" s="35">
        <v>2.2007955350000001</v>
      </c>
      <c r="F184" s="33" t="str">
        <f t="shared" si="68"/>
        <v>N/A</v>
      </c>
      <c r="G184" s="35">
        <v>2.0603573472000001</v>
      </c>
      <c r="H184" s="33" t="str">
        <f t="shared" si="69"/>
        <v>N/A</v>
      </c>
      <c r="I184" s="35">
        <v>-4.38</v>
      </c>
      <c r="J184" s="35">
        <v>-6.38</v>
      </c>
      <c r="K184" s="29" t="s">
        <v>1193</v>
      </c>
      <c r="L184" s="30" t="str">
        <f t="shared" si="70"/>
        <v>Yes</v>
      </c>
    </row>
    <row r="185" spans="1:12">
      <c r="A185" s="5" t="s">
        <v>1078</v>
      </c>
      <c r="B185" s="36" t="s">
        <v>49</v>
      </c>
      <c r="C185" s="35">
        <v>21.273996254</v>
      </c>
      <c r="D185" s="33" t="str">
        <f t="shared" si="67"/>
        <v>N/A</v>
      </c>
      <c r="E185" s="35">
        <v>20.392246326999999</v>
      </c>
      <c r="F185" s="33" t="str">
        <f t="shared" si="68"/>
        <v>N/A</v>
      </c>
      <c r="G185" s="35">
        <v>19.682637627999998</v>
      </c>
      <c r="H185" s="33" t="str">
        <f t="shared" si="69"/>
        <v>N/A</v>
      </c>
      <c r="I185" s="35">
        <v>-4.1399999999999997</v>
      </c>
      <c r="J185" s="35">
        <v>-3.48</v>
      </c>
      <c r="K185" s="29" t="s">
        <v>1193</v>
      </c>
      <c r="L185" s="30" t="str">
        <f t="shared" si="70"/>
        <v>Yes</v>
      </c>
    </row>
    <row r="186" spans="1:12">
      <c r="A186" s="5" t="s">
        <v>1079</v>
      </c>
      <c r="B186" s="36" t="s">
        <v>49</v>
      </c>
      <c r="C186" s="35">
        <v>3.157228216</v>
      </c>
      <c r="D186" s="33" t="str">
        <f t="shared" si="67"/>
        <v>N/A</v>
      </c>
      <c r="E186" s="35">
        <v>2.9401019692000001</v>
      </c>
      <c r="F186" s="33" t="str">
        <f t="shared" si="68"/>
        <v>N/A</v>
      </c>
      <c r="G186" s="35">
        <v>2.8353013950000001</v>
      </c>
      <c r="H186" s="33" t="str">
        <f t="shared" si="69"/>
        <v>N/A</v>
      </c>
      <c r="I186" s="35">
        <v>-6.88</v>
      </c>
      <c r="J186" s="35">
        <v>-3.56</v>
      </c>
      <c r="K186" s="29" t="s">
        <v>1193</v>
      </c>
      <c r="L186" s="30" t="str">
        <f t="shared" si="70"/>
        <v>Yes</v>
      </c>
    </row>
    <row r="187" spans="1:12">
      <c r="A187" s="5" t="s">
        <v>1080</v>
      </c>
      <c r="B187" s="36" t="s">
        <v>49</v>
      </c>
      <c r="C187" s="35">
        <v>2.9788965399999999E-2</v>
      </c>
      <c r="D187" s="33" t="str">
        <f t="shared" si="67"/>
        <v>N/A</v>
      </c>
      <c r="E187" s="35">
        <v>4.2934119799999997E-2</v>
      </c>
      <c r="F187" s="33" t="str">
        <f t="shared" si="68"/>
        <v>N/A</v>
      </c>
      <c r="G187" s="35">
        <v>3.8309643300000001E-2</v>
      </c>
      <c r="H187" s="33" t="str">
        <f t="shared" si="69"/>
        <v>N/A</v>
      </c>
      <c r="I187" s="35">
        <v>44.13</v>
      </c>
      <c r="J187" s="35">
        <v>-10.8</v>
      </c>
      <c r="K187" s="29" t="s">
        <v>1193</v>
      </c>
      <c r="L187" s="30" t="str">
        <f t="shared" si="70"/>
        <v>Yes</v>
      </c>
    </row>
    <row r="188" spans="1:12">
      <c r="A188" s="5" t="s">
        <v>1081</v>
      </c>
      <c r="B188" s="36" t="s">
        <v>49</v>
      </c>
      <c r="C188" s="35">
        <v>1.0633321E-3</v>
      </c>
      <c r="D188" s="33" t="str">
        <f t="shared" si="67"/>
        <v>N/A</v>
      </c>
      <c r="E188" s="35">
        <v>6.9373630000000002E-4</v>
      </c>
      <c r="F188" s="33" t="str">
        <f t="shared" si="68"/>
        <v>N/A</v>
      </c>
      <c r="G188" s="35">
        <v>1.3468966E-3</v>
      </c>
      <c r="H188" s="33" t="str">
        <f t="shared" si="69"/>
        <v>N/A</v>
      </c>
      <c r="I188" s="35">
        <v>-34.799999999999997</v>
      </c>
      <c r="J188" s="35">
        <v>94.15</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29808</v>
      </c>
      <c r="D190" s="27" t="str">
        <f t="shared" ref="D190:D196" si="71">IF($B190="N/A","N/A",IF(C190&gt;10,"No",IF(C190&lt;-10,"No","Yes")))</f>
        <v>N/A</v>
      </c>
      <c r="E190" s="26">
        <v>30737</v>
      </c>
      <c r="F190" s="27" t="str">
        <f t="shared" ref="F190:F196" si="72">IF($B190="N/A","N/A",IF(E190&gt;10,"No",IF(E190&lt;-10,"No","Yes")))</f>
        <v>N/A</v>
      </c>
      <c r="G190" s="26">
        <v>31314</v>
      </c>
      <c r="H190" s="27" t="str">
        <f t="shared" ref="H190:H196" si="73">IF($B190="N/A","N/A",IF(G190&gt;10,"No",IF(G190&lt;-10,"No","Yes")))</f>
        <v>N/A</v>
      </c>
      <c r="I190" s="28">
        <v>3.117</v>
      </c>
      <c r="J190" s="28">
        <v>1.877</v>
      </c>
      <c r="K190" s="29" t="s">
        <v>1193</v>
      </c>
      <c r="L190" s="30" t="str">
        <f t="shared" ref="L190:L197" si="74">IF(J190="Div by 0", "N/A", IF(K190="N/A","N/A", IF(J190&gt;VALUE(MID(K190,1,2)), "No", IF(J190&lt;-1*VALUE(MID(K190,1,2)), "No", "Yes"))))</f>
        <v>Yes</v>
      </c>
    </row>
    <row r="191" spans="1:12" ht="12.75" customHeight="1">
      <c r="A191" s="94" t="s">
        <v>1083</v>
      </c>
      <c r="B191" s="25" t="s">
        <v>49</v>
      </c>
      <c r="C191" s="32">
        <v>1.7869260891000001</v>
      </c>
      <c r="D191" s="27" t="str">
        <f t="shared" si="71"/>
        <v>N/A</v>
      </c>
      <c r="E191" s="32">
        <v>1.7742243649</v>
      </c>
      <c r="F191" s="27" t="str">
        <f t="shared" si="72"/>
        <v>N/A</v>
      </c>
      <c r="G191" s="32">
        <v>1.7115805801999999</v>
      </c>
      <c r="H191" s="27" t="str">
        <f t="shared" si="73"/>
        <v>N/A</v>
      </c>
      <c r="I191" s="28">
        <v>-0.71099999999999997</v>
      </c>
      <c r="J191" s="28">
        <v>-3.53</v>
      </c>
      <c r="K191" s="29" t="s">
        <v>1193</v>
      </c>
      <c r="L191" s="30" t="str">
        <f t="shared" si="74"/>
        <v>Yes</v>
      </c>
    </row>
    <row r="192" spans="1:12" ht="12.75" customHeight="1">
      <c r="A192" s="5" t="s">
        <v>1084</v>
      </c>
      <c r="B192" s="25" t="s">
        <v>49</v>
      </c>
      <c r="C192" s="32">
        <v>5.4401264193000003</v>
      </c>
      <c r="D192" s="27" t="str">
        <f t="shared" si="71"/>
        <v>N/A</v>
      </c>
      <c r="E192" s="32">
        <v>5.3083717714</v>
      </c>
      <c r="F192" s="27" t="str">
        <f t="shared" si="72"/>
        <v>N/A</v>
      </c>
      <c r="G192" s="32">
        <v>4.8235434357000004</v>
      </c>
      <c r="H192" s="27" t="str">
        <f t="shared" si="73"/>
        <v>N/A</v>
      </c>
      <c r="I192" s="28">
        <v>-2.42</v>
      </c>
      <c r="J192" s="28">
        <v>-9.1300000000000008</v>
      </c>
      <c r="K192" s="29" t="s">
        <v>1193</v>
      </c>
      <c r="L192" s="30" t="str">
        <f t="shared" si="74"/>
        <v>Yes</v>
      </c>
    </row>
    <row r="193" spans="1:12" ht="12.75" customHeight="1">
      <c r="A193" s="5" t="s">
        <v>1085</v>
      </c>
      <c r="B193" s="25" t="s">
        <v>49</v>
      </c>
      <c r="C193" s="32">
        <v>7.6249247863000003</v>
      </c>
      <c r="D193" s="27" t="str">
        <f t="shared" si="71"/>
        <v>N/A</v>
      </c>
      <c r="E193" s="32">
        <v>7.3987501171999996</v>
      </c>
      <c r="F193" s="27" t="str">
        <f t="shared" si="72"/>
        <v>N/A</v>
      </c>
      <c r="G193" s="32">
        <v>7.4026201840999999</v>
      </c>
      <c r="H193" s="27" t="str">
        <f t="shared" si="73"/>
        <v>N/A</v>
      </c>
      <c r="I193" s="28">
        <v>-2.97</v>
      </c>
      <c r="J193" s="28">
        <v>5.2299999999999999E-2</v>
      </c>
      <c r="K193" s="29" t="s">
        <v>1193</v>
      </c>
      <c r="L193" s="30" t="str">
        <f t="shared" si="74"/>
        <v>Yes</v>
      </c>
    </row>
    <row r="194" spans="1:12" ht="12.75" customHeight="1">
      <c r="A194" s="5" t="s">
        <v>1086</v>
      </c>
      <c r="B194" s="25" t="s">
        <v>49</v>
      </c>
      <c r="C194" s="32">
        <v>4.2451870599999997E-2</v>
      </c>
      <c r="D194" s="27" t="str">
        <f t="shared" si="71"/>
        <v>N/A</v>
      </c>
      <c r="E194" s="32">
        <v>2.9862842099999998E-2</v>
      </c>
      <c r="F194" s="27" t="str">
        <f t="shared" si="72"/>
        <v>N/A</v>
      </c>
      <c r="G194" s="32">
        <v>2.58214508E-2</v>
      </c>
      <c r="H194" s="27" t="str">
        <f t="shared" si="73"/>
        <v>N/A</v>
      </c>
      <c r="I194" s="28">
        <v>-29.7</v>
      </c>
      <c r="J194" s="28">
        <v>-13.5</v>
      </c>
      <c r="K194" s="29" t="s">
        <v>1193</v>
      </c>
      <c r="L194" s="30" t="str">
        <f t="shared" si="74"/>
        <v>Yes</v>
      </c>
    </row>
    <row r="195" spans="1:12" ht="12.75" customHeight="1">
      <c r="A195" s="5" t="s">
        <v>1087</v>
      </c>
      <c r="B195" s="25" t="s">
        <v>49</v>
      </c>
      <c r="C195" s="32">
        <v>5.9192151200000001E-2</v>
      </c>
      <c r="D195" s="27" t="str">
        <f t="shared" si="71"/>
        <v>N/A</v>
      </c>
      <c r="E195" s="32">
        <v>3.7808625899999997E-2</v>
      </c>
      <c r="F195" s="27" t="str">
        <f t="shared" si="72"/>
        <v>N/A</v>
      </c>
      <c r="G195" s="32">
        <v>3.5692759400000003E-2</v>
      </c>
      <c r="H195" s="27" t="str">
        <f t="shared" si="73"/>
        <v>N/A</v>
      </c>
      <c r="I195" s="28">
        <v>-36.1</v>
      </c>
      <c r="J195" s="28">
        <v>-5.6</v>
      </c>
      <c r="K195" s="29" t="s">
        <v>1193</v>
      </c>
      <c r="L195" s="30" t="str">
        <f t="shared" si="74"/>
        <v>Yes</v>
      </c>
    </row>
    <row r="196" spans="1:12" ht="12.75" customHeight="1">
      <c r="A196" s="94" t="s">
        <v>1088</v>
      </c>
      <c r="B196" s="25" t="s">
        <v>49</v>
      </c>
      <c r="C196" s="26">
        <v>1557</v>
      </c>
      <c r="D196" s="27" t="str">
        <f t="shared" si="71"/>
        <v>N/A</v>
      </c>
      <c r="E196" s="26">
        <v>1544</v>
      </c>
      <c r="F196" s="27" t="str">
        <f t="shared" si="72"/>
        <v>N/A</v>
      </c>
      <c r="G196" s="26">
        <v>1385</v>
      </c>
      <c r="H196" s="27" t="str">
        <f t="shared" si="73"/>
        <v>N/A</v>
      </c>
      <c r="I196" s="28">
        <v>-0.83499999999999996</v>
      </c>
      <c r="J196" s="28">
        <v>-10.3</v>
      </c>
      <c r="K196" s="29" t="s">
        <v>1193</v>
      </c>
      <c r="L196" s="30" t="str">
        <f t="shared" si="74"/>
        <v>Yes</v>
      </c>
    </row>
    <row r="197" spans="1:12" ht="25.5">
      <c r="A197" s="45" t="s">
        <v>1089</v>
      </c>
      <c r="B197" s="25" t="s">
        <v>49</v>
      </c>
      <c r="C197" s="26">
        <v>31045</v>
      </c>
      <c r="D197" s="27" t="str">
        <f>IF($B197="N/A","N/A",IF(C197&gt;10,"No",IF(C197&lt;-10,"No","Yes")))</f>
        <v>N/A</v>
      </c>
      <c r="E197" s="26">
        <v>31878</v>
      </c>
      <c r="F197" s="27" t="str">
        <f>IF($B197="N/A","N/A",IF(E197&gt;10,"No",IF(E197&lt;-10,"No","Yes")))</f>
        <v>N/A</v>
      </c>
      <c r="G197" s="26">
        <v>32396</v>
      </c>
      <c r="H197" s="27" t="str">
        <f>IF($B197="N/A","N/A",IF(G197&gt;10,"No",IF(G197&lt;-10,"No","Yes")))</f>
        <v>N/A</v>
      </c>
      <c r="I197" s="28">
        <v>2.6829999999999998</v>
      </c>
      <c r="J197" s="28">
        <v>1.625</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24529</v>
      </c>
      <c r="D199" s="27" t="str">
        <f t="shared" ref="D199:D272" si="75">IF($B199="N/A","N/A",IF(C199&gt;10,"No",IF(C199&lt;-10,"No","Yes")))</f>
        <v>N/A</v>
      </c>
      <c r="E199" s="26">
        <v>25806</v>
      </c>
      <c r="F199" s="27" t="str">
        <f t="shared" ref="F199:F272" si="76">IF($B199="N/A","N/A",IF(E199&gt;10,"No",IF(E199&lt;-10,"No","Yes")))</f>
        <v>N/A</v>
      </c>
      <c r="G199" s="26">
        <v>25200</v>
      </c>
      <c r="H199" s="27" t="str">
        <f t="shared" ref="H199:H251" si="77">IF($B199="N/A","N/A",IF(G199&gt;10,"No",IF(G199&lt;-10,"No","Yes")))</f>
        <v>N/A</v>
      </c>
      <c r="I199" s="28">
        <v>5.2060000000000004</v>
      </c>
      <c r="J199" s="28">
        <v>-2.35</v>
      </c>
      <c r="K199" s="29" t="s">
        <v>1193</v>
      </c>
      <c r="L199" s="30" t="str">
        <f t="shared" ref="L199:L235" si="78">IF(J199="Div by 0", "N/A", IF(K199="N/A","N/A", IF(J199&gt;VALUE(MID(K199,1,2)), "No", IF(J199&lt;-1*VALUE(MID(K199,1,2)), "No", "Yes"))))</f>
        <v>Yes</v>
      </c>
    </row>
    <row r="200" spans="1:12">
      <c r="A200" s="49" t="s">
        <v>323</v>
      </c>
      <c r="B200" s="25" t="s">
        <v>49</v>
      </c>
      <c r="C200" s="32">
        <v>1.4704612869</v>
      </c>
      <c r="D200" s="27" t="str">
        <f t="shared" si="75"/>
        <v>N/A</v>
      </c>
      <c r="E200" s="32">
        <v>1.4895934528999999</v>
      </c>
      <c r="F200" s="27" t="str">
        <f t="shared" si="76"/>
        <v>N/A</v>
      </c>
      <c r="G200" s="32">
        <v>1.3773976695000001</v>
      </c>
      <c r="H200" s="27" t="str">
        <f t="shared" si="77"/>
        <v>N/A</v>
      </c>
      <c r="I200" s="28">
        <v>1.3009999999999999</v>
      </c>
      <c r="J200" s="28">
        <v>-7.53</v>
      </c>
      <c r="K200" s="29" t="s">
        <v>1193</v>
      </c>
      <c r="L200" s="30" t="str">
        <f t="shared" si="78"/>
        <v>Yes</v>
      </c>
    </row>
    <row r="201" spans="1:12">
      <c r="A201" s="5" t="s">
        <v>595</v>
      </c>
      <c r="B201" s="25" t="s">
        <v>49</v>
      </c>
      <c r="C201" s="32">
        <v>5.3735514456000004</v>
      </c>
      <c r="D201" s="27" t="str">
        <f t="shared" si="75"/>
        <v>N/A</v>
      </c>
      <c r="E201" s="32">
        <v>5.2228218637000001</v>
      </c>
      <c r="F201" s="27" t="str">
        <f t="shared" si="76"/>
        <v>N/A</v>
      </c>
      <c r="G201" s="32">
        <v>4.6082755429000004</v>
      </c>
      <c r="H201" s="27" t="str">
        <f t="shared" si="77"/>
        <v>N/A</v>
      </c>
      <c r="I201" s="28">
        <v>-2.81</v>
      </c>
      <c r="J201" s="28">
        <v>-11.8</v>
      </c>
      <c r="K201" s="29" t="s">
        <v>1193</v>
      </c>
      <c r="L201" s="30" t="str">
        <f t="shared" si="78"/>
        <v>Yes</v>
      </c>
    </row>
    <row r="202" spans="1:12">
      <c r="A202" s="5" t="s">
        <v>596</v>
      </c>
      <c r="B202" s="25" t="s">
        <v>49</v>
      </c>
      <c r="C202" s="32">
        <v>5.9429355051000003</v>
      </c>
      <c r="D202" s="27" t="str">
        <f t="shared" si="75"/>
        <v>N/A</v>
      </c>
      <c r="E202" s="32">
        <v>5.9089777536000003</v>
      </c>
      <c r="F202" s="27" t="str">
        <f t="shared" si="76"/>
        <v>N/A</v>
      </c>
      <c r="G202" s="32">
        <v>5.6715260402999998</v>
      </c>
      <c r="H202" s="27" t="str">
        <f t="shared" si="77"/>
        <v>N/A</v>
      </c>
      <c r="I202" s="28">
        <v>-0.57099999999999995</v>
      </c>
      <c r="J202" s="28">
        <v>-4.0199999999999996</v>
      </c>
      <c r="K202" s="29" t="s">
        <v>1193</v>
      </c>
      <c r="L202" s="30" t="str">
        <f t="shared" si="78"/>
        <v>Yes</v>
      </c>
    </row>
    <row r="203" spans="1:12">
      <c r="A203" s="5" t="s">
        <v>597</v>
      </c>
      <c r="B203" s="25" t="s">
        <v>49</v>
      </c>
      <c r="C203" s="32">
        <v>1.9617123600000001E-2</v>
      </c>
      <c r="D203" s="27" t="str">
        <f t="shared" si="75"/>
        <v>N/A</v>
      </c>
      <c r="E203" s="32">
        <v>2.0109657999999999E-2</v>
      </c>
      <c r="F203" s="27" t="str">
        <f t="shared" si="76"/>
        <v>N/A</v>
      </c>
      <c r="G203" s="32">
        <v>1.8309756E-2</v>
      </c>
      <c r="H203" s="27" t="str">
        <f t="shared" si="77"/>
        <v>N/A</v>
      </c>
      <c r="I203" s="28">
        <v>2.5110000000000001</v>
      </c>
      <c r="J203" s="28">
        <v>-8.9499999999999993</v>
      </c>
      <c r="K203" s="29" t="s">
        <v>1193</v>
      </c>
      <c r="L203" s="30" t="str">
        <f t="shared" si="78"/>
        <v>Yes</v>
      </c>
    </row>
    <row r="204" spans="1:12">
      <c r="A204" s="5" t="s">
        <v>598</v>
      </c>
      <c r="B204" s="25" t="s">
        <v>49</v>
      </c>
      <c r="C204" s="32">
        <v>2.4811081000000001E-3</v>
      </c>
      <c r="D204" s="27" t="str">
        <f t="shared" si="75"/>
        <v>N/A</v>
      </c>
      <c r="E204" s="32">
        <v>1.0406044E-3</v>
      </c>
      <c r="F204" s="27" t="str">
        <f t="shared" si="76"/>
        <v>N/A</v>
      </c>
      <c r="G204" s="32">
        <v>1.3468966E-3</v>
      </c>
      <c r="H204" s="27" t="str">
        <f t="shared" si="77"/>
        <v>N/A</v>
      </c>
      <c r="I204" s="28">
        <v>-58.1</v>
      </c>
      <c r="J204" s="28">
        <v>29.43</v>
      </c>
      <c r="K204" s="29" t="s">
        <v>1193</v>
      </c>
      <c r="L204" s="30" t="str">
        <f t="shared" si="78"/>
        <v>Yes</v>
      </c>
    </row>
    <row r="205" spans="1:12">
      <c r="A205" s="5" t="s">
        <v>544</v>
      </c>
      <c r="B205" s="25" t="s">
        <v>49</v>
      </c>
      <c r="C205" s="26">
        <v>7185</v>
      </c>
      <c r="D205" s="27" t="str">
        <f>IF($B205="N/A","N/A",IF(C205&gt;10,"No",IF(C205&lt;-10,"No","Yes")))</f>
        <v>N/A</v>
      </c>
      <c r="E205" s="26">
        <v>7178</v>
      </c>
      <c r="F205" s="27" t="str">
        <f>IF($B205="N/A","N/A",IF(E205&gt;10,"No",IF(E205&lt;-10,"No","Yes")))</f>
        <v>N/A</v>
      </c>
      <c r="G205" s="26">
        <v>6457</v>
      </c>
      <c r="H205" s="27" t="str">
        <f>IF($B205="N/A","N/A",IF(G205&gt;10,"No",IF(G205&lt;-10,"No","Yes")))</f>
        <v>N/A</v>
      </c>
      <c r="I205" s="28">
        <v>-9.7000000000000003E-2</v>
      </c>
      <c r="J205" s="28">
        <v>-10</v>
      </c>
      <c r="K205" s="29" t="s">
        <v>1193</v>
      </c>
      <c r="L205" s="30" t="str">
        <f t="shared" ref="L205:L209" si="79">IF(J205="Div by 0", "N/A", IF(K205="N/A","N/A", IF(J205&gt;VALUE(MID(K205,1,2)), "No", IF(J205&lt;-1*VALUE(MID(K205,1,2)), "No", "Yes"))))</f>
        <v>Yes</v>
      </c>
    </row>
    <row r="206" spans="1:12">
      <c r="A206" s="5" t="s">
        <v>545</v>
      </c>
      <c r="B206" s="25" t="s">
        <v>49</v>
      </c>
      <c r="C206" s="26">
        <v>160</v>
      </c>
      <c r="D206" s="27" t="str">
        <f>IF($B206="N/A","N/A",IF(C206&gt;10,"No",IF(C206&lt;-10,"No","Yes")))</f>
        <v>N/A</v>
      </c>
      <c r="E206" s="26">
        <v>148</v>
      </c>
      <c r="F206" s="27" t="str">
        <f>IF($B206="N/A","N/A",IF(E206&gt;10,"No",IF(E206&lt;-10,"No","Yes")))</f>
        <v>N/A</v>
      </c>
      <c r="G206" s="26">
        <v>115</v>
      </c>
      <c r="H206" s="27" t="str">
        <f>IF($B206="N/A","N/A",IF(G206&gt;10,"No",IF(G206&lt;-10,"No","Yes")))</f>
        <v>N/A</v>
      </c>
      <c r="I206" s="28">
        <v>-7.5</v>
      </c>
      <c r="J206" s="28">
        <v>-22.3</v>
      </c>
      <c r="K206" s="29" t="s">
        <v>1193</v>
      </c>
      <c r="L206" s="30" t="str">
        <f t="shared" si="79"/>
        <v>Yes</v>
      </c>
    </row>
    <row r="207" spans="1:12">
      <c r="A207" s="5" t="s">
        <v>546</v>
      </c>
      <c r="B207" s="25" t="s">
        <v>49</v>
      </c>
      <c r="C207" s="26">
        <v>9798</v>
      </c>
      <c r="D207" s="27" t="str">
        <f>IF($B207="N/A","N/A",IF(C207&gt;10,"No",IF(C207&lt;-10,"No","Yes")))</f>
        <v>N/A</v>
      </c>
      <c r="E207" s="26">
        <v>10262</v>
      </c>
      <c r="F207" s="27" t="str">
        <f>IF($B207="N/A","N/A",IF(E207&gt;10,"No",IF(E207&lt;-10,"No","Yes")))</f>
        <v>N/A</v>
      </c>
      <c r="G207" s="26">
        <v>10284</v>
      </c>
      <c r="H207" s="27" t="str">
        <f>IF($B207="N/A","N/A",IF(G207&gt;10,"No",IF(G207&lt;-10,"No","Yes")))</f>
        <v>N/A</v>
      </c>
      <c r="I207" s="28">
        <v>4.7359999999999998</v>
      </c>
      <c r="J207" s="28">
        <v>0.21440000000000001</v>
      </c>
      <c r="K207" s="29" t="s">
        <v>1193</v>
      </c>
      <c r="L207" s="30" t="str">
        <f t="shared" si="79"/>
        <v>Yes</v>
      </c>
    </row>
    <row r="208" spans="1:12">
      <c r="A208" s="5" t="s">
        <v>547</v>
      </c>
      <c r="B208" s="25" t="s">
        <v>49</v>
      </c>
      <c r="C208" s="26">
        <v>7190</v>
      </c>
      <c r="D208" s="27" t="str">
        <f>IF($B208="N/A","N/A",IF(C208&gt;10,"No",IF(C208&lt;-10,"No","Yes")))</f>
        <v>N/A</v>
      </c>
      <c r="E208" s="26">
        <v>8015</v>
      </c>
      <c r="F208" s="27" t="str">
        <f>IF($B208="N/A","N/A",IF(E208&gt;10,"No",IF(E208&lt;-10,"No","Yes")))</f>
        <v>N/A</v>
      </c>
      <c r="G208" s="26">
        <v>8145</v>
      </c>
      <c r="H208" s="27" t="str">
        <f>IF($B208="N/A","N/A",IF(G208&gt;10,"No",IF(G208&lt;-10,"No","Yes")))</f>
        <v>N/A</v>
      </c>
      <c r="I208" s="28">
        <v>11.47</v>
      </c>
      <c r="J208" s="28">
        <v>1.6220000000000001</v>
      </c>
      <c r="K208" s="29" t="s">
        <v>1193</v>
      </c>
      <c r="L208" s="30" t="str">
        <f t="shared" si="79"/>
        <v>Yes</v>
      </c>
    </row>
    <row r="209" spans="1:12">
      <c r="A209" s="5" t="s">
        <v>548</v>
      </c>
      <c r="B209" s="25" t="s">
        <v>49</v>
      </c>
      <c r="C209" s="26">
        <v>196</v>
      </c>
      <c r="D209" s="27" t="str">
        <f>IF($B209="N/A","N/A",IF(C209&gt;10,"No",IF(C209&lt;-10,"No","Yes")))</f>
        <v>N/A</v>
      </c>
      <c r="E209" s="26">
        <v>203</v>
      </c>
      <c r="F209" s="27" t="str">
        <f>IF($B209="N/A","N/A",IF(E209&gt;10,"No",IF(E209&lt;-10,"No","Yes")))</f>
        <v>N/A</v>
      </c>
      <c r="G209" s="26">
        <v>199</v>
      </c>
      <c r="H209" s="27" t="str">
        <f>IF($B209="N/A","N/A",IF(G209&gt;10,"No",IF(G209&lt;-10,"No","Yes")))</f>
        <v>N/A</v>
      </c>
      <c r="I209" s="28">
        <v>3.5710000000000002</v>
      </c>
      <c r="J209" s="28">
        <v>-1.97</v>
      </c>
      <c r="K209" s="29" t="s">
        <v>1193</v>
      </c>
      <c r="L209" s="30" t="str">
        <f t="shared" si="79"/>
        <v>Yes</v>
      </c>
    </row>
    <row r="210" spans="1:12" ht="12.75" customHeight="1">
      <c r="A210" s="94" t="s">
        <v>600</v>
      </c>
      <c r="B210" s="25" t="s">
        <v>49</v>
      </c>
      <c r="C210" s="26">
        <v>12530</v>
      </c>
      <c r="D210" s="27" t="str">
        <f t="shared" si="75"/>
        <v>N/A</v>
      </c>
      <c r="E210" s="26">
        <v>12732</v>
      </c>
      <c r="F210" s="27" t="str">
        <f t="shared" si="76"/>
        <v>N/A</v>
      </c>
      <c r="G210" s="26">
        <v>11491</v>
      </c>
      <c r="H210" s="27" t="str">
        <f t="shared" si="77"/>
        <v>N/A</v>
      </c>
      <c r="I210" s="28">
        <v>1.6120000000000001</v>
      </c>
      <c r="J210" s="28">
        <v>-9.75</v>
      </c>
      <c r="K210" s="29" t="s">
        <v>1193</v>
      </c>
      <c r="L210" s="30" t="str">
        <f t="shared" si="78"/>
        <v>Yes</v>
      </c>
    </row>
    <row r="211" spans="1:12">
      <c r="A211" s="5" t="s">
        <v>544</v>
      </c>
      <c r="B211" s="25" t="s">
        <v>49</v>
      </c>
      <c r="C211" s="26">
        <v>7153</v>
      </c>
      <c r="D211" s="27" t="str">
        <f>IF($B211="N/A","N/A",IF(C211&gt;10,"No",IF(C211&lt;-10,"No","Yes")))</f>
        <v>N/A</v>
      </c>
      <c r="E211" s="26">
        <v>7151</v>
      </c>
      <c r="F211" s="27" t="str">
        <f>IF($B211="N/A","N/A",IF(E211&gt;10,"No",IF(E211&lt;-10,"No","Yes")))</f>
        <v>N/A</v>
      </c>
      <c r="G211" s="26">
        <v>6418</v>
      </c>
      <c r="H211" s="27" t="str">
        <f>IF($B211="N/A","N/A",IF(G211&gt;10,"No",IF(G211&lt;-10,"No","Yes")))</f>
        <v>N/A</v>
      </c>
      <c r="I211" s="28">
        <v>-2.8000000000000001E-2</v>
      </c>
      <c r="J211" s="28">
        <v>-10.3</v>
      </c>
      <c r="K211" s="29" t="s">
        <v>1193</v>
      </c>
      <c r="L211" s="30" t="str">
        <f t="shared" si="78"/>
        <v>Yes</v>
      </c>
    </row>
    <row r="212" spans="1:12">
      <c r="A212" s="5" t="s">
        <v>545</v>
      </c>
      <c r="B212" s="25" t="s">
        <v>49</v>
      </c>
      <c r="C212" s="26">
        <v>158</v>
      </c>
      <c r="D212" s="27" t="str">
        <f>IF($B212="N/A","N/A",IF(C212&gt;10,"No",IF(C212&lt;-10,"No","Yes")))</f>
        <v>N/A</v>
      </c>
      <c r="E212" s="26">
        <v>145</v>
      </c>
      <c r="F212" s="27" t="str">
        <f>IF($B212="N/A","N/A",IF(E212&gt;10,"No",IF(E212&lt;-10,"No","Yes")))</f>
        <v>N/A</v>
      </c>
      <c r="G212" s="26">
        <v>113</v>
      </c>
      <c r="H212" s="27" t="str">
        <f>IF($B212="N/A","N/A",IF(G212&gt;10,"No",IF(G212&lt;-10,"No","Yes")))</f>
        <v>N/A</v>
      </c>
      <c r="I212" s="28">
        <v>-8.23</v>
      </c>
      <c r="J212" s="28">
        <v>-22.1</v>
      </c>
      <c r="K212" s="29" t="s">
        <v>1193</v>
      </c>
      <c r="L212" s="30" t="str">
        <f t="shared" si="78"/>
        <v>Yes</v>
      </c>
    </row>
    <row r="213" spans="1:12">
      <c r="A213" s="5" t="s">
        <v>546</v>
      </c>
      <c r="B213" s="25" t="s">
        <v>49</v>
      </c>
      <c r="C213" s="26">
        <v>3838</v>
      </c>
      <c r="D213" s="27" t="str">
        <f>IF($B213="N/A","N/A",IF(C213&gt;10,"No",IF(C213&lt;-10,"No","Yes")))</f>
        <v>N/A</v>
      </c>
      <c r="E213" s="26">
        <v>3934</v>
      </c>
      <c r="F213" s="27" t="str">
        <f>IF($B213="N/A","N/A",IF(E213&gt;10,"No",IF(E213&lt;-10,"No","Yes")))</f>
        <v>N/A</v>
      </c>
      <c r="G213" s="26">
        <v>3586</v>
      </c>
      <c r="H213" s="27" t="str">
        <f>IF($B213="N/A","N/A",IF(G213&gt;10,"No",IF(G213&lt;-10,"No","Yes")))</f>
        <v>N/A</v>
      </c>
      <c r="I213" s="28">
        <v>2.5009999999999999</v>
      </c>
      <c r="J213" s="28">
        <v>-8.85</v>
      </c>
      <c r="K213" s="29" t="s">
        <v>1193</v>
      </c>
      <c r="L213" s="30" t="str">
        <f t="shared" si="78"/>
        <v>Yes</v>
      </c>
    </row>
    <row r="214" spans="1:12">
      <c r="A214" s="5" t="s">
        <v>547</v>
      </c>
      <c r="B214" s="25" t="s">
        <v>49</v>
      </c>
      <c r="C214" s="26">
        <v>1374</v>
      </c>
      <c r="D214" s="27" t="str">
        <f>IF($B214="N/A","N/A",IF(C214&gt;10,"No",IF(C214&lt;-10,"No","Yes")))</f>
        <v>N/A</v>
      </c>
      <c r="E214" s="26">
        <v>1492</v>
      </c>
      <c r="F214" s="27" t="str">
        <f>IF($B214="N/A","N/A",IF(E214&gt;10,"No",IF(E214&lt;-10,"No","Yes")))</f>
        <v>N/A</v>
      </c>
      <c r="G214" s="26">
        <v>1366</v>
      </c>
      <c r="H214" s="27" t="str">
        <f>IF($B214="N/A","N/A",IF(G214&gt;10,"No",IF(G214&lt;-10,"No","Yes")))</f>
        <v>N/A</v>
      </c>
      <c r="I214" s="28">
        <v>8.5879999999999992</v>
      </c>
      <c r="J214" s="28">
        <v>-8.4499999999999993</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42.86</v>
      </c>
      <c r="J215" s="28">
        <v>-20</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831</v>
      </c>
      <c r="D222" s="33" t="str">
        <f t="shared" si="75"/>
        <v>N/A</v>
      </c>
      <c r="E222" s="34">
        <v>865</v>
      </c>
      <c r="F222" s="33" t="str">
        <f t="shared" si="76"/>
        <v>N/A</v>
      </c>
      <c r="G222" s="34">
        <v>933</v>
      </c>
      <c r="H222" s="33" t="str">
        <f t="shared" si="77"/>
        <v>N/A</v>
      </c>
      <c r="I222" s="35">
        <v>4.0910000000000002</v>
      </c>
      <c r="J222" s="35">
        <v>7.8609999999999998</v>
      </c>
      <c r="K222" s="36" t="s">
        <v>1193</v>
      </c>
      <c r="L222" s="33" t="str">
        <f t="shared" si="78"/>
        <v>Yes</v>
      </c>
    </row>
    <row r="223" spans="1:12">
      <c r="A223" s="5" t="s">
        <v>544</v>
      </c>
      <c r="B223" s="25" t="s">
        <v>49</v>
      </c>
      <c r="C223" s="26">
        <v>0</v>
      </c>
      <c r="D223" s="27" t="str">
        <f t="shared" si="75"/>
        <v>N/A</v>
      </c>
      <c r="E223" s="26">
        <v>11</v>
      </c>
      <c r="F223" s="27" t="str">
        <f t="shared" si="76"/>
        <v>N/A</v>
      </c>
      <c r="G223" s="26">
        <v>11</v>
      </c>
      <c r="H223" s="27" t="str">
        <f t="shared" si="77"/>
        <v>N/A</v>
      </c>
      <c r="I223" s="28" t="s">
        <v>1207</v>
      </c>
      <c r="J223" s="28">
        <v>0</v>
      </c>
      <c r="K223" s="29" t="s">
        <v>1193</v>
      </c>
      <c r="L223" s="30" t="str">
        <f t="shared" si="78"/>
        <v>Yes</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570</v>
      </c>
      <c r="D225" s="27" t="str">
        <f t="shared" si="75"/>
        <v>N/A</v>
      </c>
      <c r="E225" s="26">
        <v>587</v>
      </c>
      <c r="F225" s="27" t="str">
        <f t="shared" si="76"/>
        <v>N/A</v>
      </c>
      <c r="G225" s="26">
        <v>634</v>
      </c>
      <c r="H225" s="27" t="str">
        <f t="shared" si="77"/>
        <v>N/A</v>
      </c>
      <c r="I225" s="28">
        <v>2.9820000000000002</v>
      </c>
      <c r="J225" s="28">
        <v>8.0069999999999997</v>
      </c>
      <c r="K225" s="29" t="s">
        <v>1193</v>
      </c>
      <c r="L225" s="30" t="str">
        <f t="shared" si="78"/>
        <v>Yes</v>
      </c>
    </row>
    <row r="226" spans="1:12">
      <c r="A226" s="5" t="s">
        <v>547</v>
      </c>
      <c r="B226" s="25" t="s">
        <v>49</v>
      </c>
      <c r="C226" s="26">
        <v>260</v>
      </c>
      <c r="D226" s="27" t="str">
        <f t="shared" si="75"/>
        <v>N/A</v>
      </c>
      <c r="E226" s="26">
        <v>276</v>
      </c>
      <c r="F226" s="27" t="str">
        <f t="shared" si="76"/>
        <v>N/A</v>
      </c>
      <c r="G226" s="26">
        <v>298</v>
      </c>
      <c r="H226" s="27" t="str">
        <f t="shared" si="77"/>
        <v>N/A</v>
      </c>
      <c r="I226" s="28">
        <v>6.1539999999999999</v>
      </c>
      <c r="J226" s="28">
        <v>7.9710000000000001</v>
      </c>
      <c r="K226" s="29" t="s">
        <v>1193</v>
      </c>
      <c r="L226" s="30" t="str">
        <f t="shared" si="78"/>
        <v>Yes</v>
      </c>
    </row>
    <row r="227" spans="1:12">
      <c r="A227" s="5" t="s">
        <v>548</v>
      </c>
      <c r="B227" s="25" t="s">
        <v>49</v>
      </c>
      <c r="C227" s="26">
        <v>11</v>
      </c>
      <c r="D227" s="27" t="str">
        <f t="shared" si="75"/>
        <v>N/A</v>
      </c>
      <c r="E227" s="26">
        <v>11</v>
      </c>
      <c r="F227" s="27" t="str">
        <f t="shared" si="76"/>
        <v>N/A</v>
      </c>
      <c r="G227" s="26">
        <v>0</v>
      </c>
      <c r="H227" s="27" t="str">
        <f t="shared" si="77"/>
        <v>N/A</v>
      </c>
      <c r="I227" s="28">
        <v>0</v>
      </c>
      <c r="J227" s="28">
        <v>-100</v>
      </c>
      <c r="K227" s="29" t="s">
        <v>1193</v>
      </c>
      <c r="L227" s="30" t="str">
        <f t="shared" si="78"/>
        <v>No</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10343</v>
      </c>
      <c r="D240" s="33" t="str">
        <f t="shared" si="75"/>
        <v>N/A</v>
      </c>
      <c r="E240" s="34">
        <v>11212</v>
      </c>
      <c r="F240" s="33" t="str">
        <f t="shared" si="76"/>
        <v>N/A</v>
      </c>
      <c r="G240" s="34">
        <v>11619</v>
      </c>
      <c r="H240" s="33" t="str">
        <f t="shared" si="77"/>
        <v>N/A</v>
      </c>
      <c r="I240" s="35">
        <v>8.4019999999999992</v>
      </c>
      <c r="J240" s="35">
        <v>3.63</v>
      </c>
      <c r="K240" s="36" t="s">
        <v>1193</v>
      </c>
      <c r="L240" s="33" t="str">
        <f t="shared" si="80"/>
        <v>Yes</v>
      </c>
    </row>
    <row r="241" spans="1:12">
      <c r="A241" s="5" t="s">
        <v>544</v>
      </c>
      <c r="B241" s="25" t="s">
        <v>49</v>
      </c>
      <c r="C241" s="26">
        <v>32</v>
      </c>
      <c r="D241" s="27" t="str">
        <f t="shared" si="75"/>
        <v>N/A</v>
      </c>
      <c r="E241" s="26">
        <v>26</v>
      </c>
      <c r="F241" s="27" t="str">
        <f t="shared" si="76"/>
        <v>N/A</v>
      </c>
      <c r="G241" s="26">
        <v>38</v>
      </c>
      <c r="H241" s="27" t="str">
        <f t="shared" si="77"/>
        <v>N/A</v>
      </c>
      <c r="I241" s="28">
        <v>-18.8</v>
      </c>
      <c r="J241" s="28">
        <v>46.15</v>
      </c>
      <c r="K241" s="29" t="s">
        <v>1193</v>
      </c>
      <c r="L241" s="30" t="str">
        <f t="shared" si="80"/>
        <v>No</v>
      </c>
    </row>
    <row r="242" spans="1:12">
      <c r="A242" s="5" t="s">
        <v>545</v>
      </c>
      <c r="B242" s="25" t="s">
        <v>49</v>
      </c>
      <c r="C242" s="26">
        <v>11</v>
      </c>
      <c r="D242" s="27" t="str">
        <f t="shared" si="75"/>
        <v>N/A</v>
      </c>
      <c r="E242" s="26">
        <v>11</v>
      </c>
      <c r="F242" s="27" t="str">
        <f t="shared" si="76"/>
        <v>N/A</v>
      </c>
      <c r="G242" s="26">
        <v>11</v>
      </c>
      <c r="H242" s="27" t="str">
        <f t="shared" si="77"/>
        <v>N/A</v>
      </c>
      <c r="I242" s="28">
        <v>50</v>
      </c>
      <c r="J242" s="28">
        <v>-33.299999999999997</v>
      </c>
      <c r="K242" s="29" t="s">
        <v>1193</v>
      </c>
      <c r="L242" s="30" t="str">
        <f t="shared" si="80"/>
        <v>No</v>
      </c>
    </row>
    <row r="243" spans="1:12">
      <c r="A243" s="5" t="s">
        <v>546</v>
      </c>
      <c r="B243" s="25" t="s">
        <v>49</v>
      </c>
      <c r="C243" s="26">
        <v>5387</v>
      </c>
      <c r="D243" s="27" t="str">
        <f t="shared" si="75"/>
        <v>N/A</v>
      </c>
      <c r="E243" s="26">
        <v>5735</v>
      </c>
      <c r="F243" s="27" t="str">
        <f t="shared" si="76"/>
        <v>N/A</v>
      </c>
      <c r="G243" s="26">
        <v>6059</v>
      </c>
      <c r="H243" s="27" t="str">
        <f t="shared" si="77"/>
        <v>N/A</v>
      </c>
      <c r="I243" s="28">
        <v>6.46</v>
      </c>
      <c r="J243" s="28">
        <v>5.65</v>
      </c>
      <c r="K243" s="29" t="s">
        <v>1193</v>
      </c>
      <c r="L243" s="30" t="str">
        <f t="shared" si="80"/>
        <v>Yes</v>
      </c>
    </row>
    <row r="244" spans="1:12">
      <c r="A244" s="5" t="s">
        <v>547</v>
      </c>
      <c r="B244" s="25" t="s">
        <v>49</v>
      </c>
      <c r="C244" s="26">
        <v>4861</v>
      </c>
      <c r="D244" s="27" t="str">
        <f t="shared" si="75"/>
        <v>N/A</v>
      </c>
      <c r="E244" s="26">
        <v>5403</v>
      </c>
      <c r="F244" s="27" t="str">
        <f t="shared" si="76"/>
        <v>N/A</v>
      </c>
      <c r="G244" s="26">
        <v>5483</v>
      </c>
      <c r="H244" s="27" t="str">
        <f t="shared" si="77"/>
        <v>N/A</v>
      </c>
      <c r="I244" s="28">
        <v>11.15</v>
      </c>
      <c r="J244" s="28">
        <v>1.4810000000000001</v>
      </c>
      <c r="K244" s="29" t="s">
        <v>1193</v>
      </c>
      <c r="L244" s="30" t="str">
        <f t="shared" si="80"/>
        <v>Yes</v>
      </c>
    </row>
    <row r="245" spans="1:12">
      <c r="A245" s="5" t="s">
        <v>548</v>
      </c>
      <c r="B245" s="25" t="s">
        <v>49</v>
      </c>
      <c r="C245" s="26">
        <v>61</v>
      </c>
      <c r="D245" s="27" t="str">
        <f t="shared" si="75"/>
        <v>N/A</v>
      </c>
      <c r="E245" s="26">
        <v>45</v>
      </c>
      <c r="F245" s="27" t="str">
        <f t="shared" si="76"/>
        <v>N/A</v>
      </c>
      <c r="G245" s="26">
        <v>37</v>
      </c>
      <c r="H245" s="27" t="str">
        <f t="shared" si="77"/>
        <v>N/A</v>
      </c>
      <c r="I245" s="28">
        <v>-26.2</v>
      </c>
      <c r="J245" s="28">
        <v>-17.8</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825</v>
      </c>
      <c r="D252" s="27" t="str">
        <f t="shared" si="75"/>
        <v>N/A</v>
      </c>
      <c r="E252" s="26">
        <v>997</v>
      </c>
      <c r="F252" s="27" t="str">
        <f t="shared" si="76"/>
        <v>N/A</v>
      </c>
      <c r="G252" s="26">
        <v>1157</v>
      </c>
      <c r="H252" s="27" t="str">
        <f t="shared" ref="H252:H269" si="81">IF($B252="N/A","N/A",IF(G252&gt;10,"No",IF(G252&lt;-10,"No","Yes")))</f>
        <v>N/A</v>
      </c>
      <c r="I252" s="28">
        <v>20.85</v>
      </c>
      <c r="J252" s="28">
        <v>16.05</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100</v>
      </c>
      <c r="J255" s="28">
        <v>-16.7</v>
      </c>
      <c r="K255" s="29" t="s">
        <v>1193</v>
      </c>
      <c r="L255" s="30" t="str">
        <f t="shared" si="80"/>
        <v>Yes</v>
      </c>
    </row>
    <row r="256" spans="1:12">
      <c r="A256" s="5" t="s">
        <v>547</v>
      </c>
      <c r="B256" s="25" t="s">
        <v>49</v>
      </c>
      <c r="C256" s="26">
        <v>695</v>
      </c>
      <c r="D256" s="27" t="str">
        <f t="shared" si="75"/>
        <v>N/A</v>
      </c>
      <c r="E256" s="26">
        <v>844</v>
      </c>
      <c r="F256" s="27" t="str">
        <f t="shared" si="76"/>
        <v>N/A</v>
      </c>
      <c r="G256" s="26">
        <v>998</v>
      </c>
      <c r="H256" s="27" t="str">
        <f t="shared" si="81"/>
        <v>N/A</v>
      </c>
      <c r="I256" s="28">
        <v>21.44</v>
      </c>
      <c r="J256" s="28">
        <v>18.25</v>
      </c>
      <c r="K256" s="29" t="s">
        <v>1193</v>
      </c>
      <c r="L256" s="30" t="str">
        <f t="shared" si="80"/>
        <v>Yes</v>
      </c>
    </row>
    <row r="257" spans="1:12">
      <c r="A257" s="5" t="s">
        <v>548</v>
      </c>
      <c r="B257" s="25" t="s">
        <v>49</v>
      </c>
      <c r="C257" s="26">
        <v>127</v>
      </c>
      <c r="D257" s="27" t="str">
        <f t="shared" si="75"/>
        <v>N/A</v>
      </c>
      <c r="E257" s="26">
        <v>147</v>
      </c>
      <c r="F257" s="27" t="str">
        <f t="shared" si="76"/>
        <v>N/A</v>
      </c>
      <c r="G257" s="26">
        <v>154</v>
      </c>
      <c r="H257" s="27" t="str">
        <f t="shared" si="81"/>
        <v>N/A</v>
      </c>
      <c r="I257" s="28">
        <v>15.75</v>
      </c>
      <c r="J257" s="28">
        <v>4.7619999999999996</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8.3696848627999998</v>
      </c>
      <c r="D270" s="27" t="str">
        <f>IF($B270="N/A","N/A",IF(C270&lt;15,"Yes","No"))</f>
        <v>Yes</v>
      </c>
      <c r="E270" s="32">
        <v>8.1880182903000005</v>
      </c>
      <c r="F270" s="27" t="str">
        <f>IF($B270="N/A","N/A",IF(E270&lt;15,"Yes","No"))</f>
        <v>Yes</v>
      </c>
      <c r="G270" s="32">
        <v>8.7341269840999995</v>
      </c>
      <c r="H270" s="27" t="str">
        <f>IF($B270="N/A","N/A",IF(G270&lt;15,"Yes","No"))</f>
        <v>Yes</v>
      </c>
      <c r="I270" s="28">
        <v>-2.17</v>
      </c>
      <c r="J270" s="28">
        <v>6.67</v>
      </c>
      <c r="K270" s="29" t="s">
        <v>1193</v>
      </c>
      <c r="L270" s="30" t="str">
        <f>IF(J270="Div by 0", "N/A", IF(K270="N/A","N/A", IF(J270&gt;VALUE(MID(K270,1,2)), "No", IF(J270&lt;-1*VALUE(MID(K270,1,2)), "No", "Yes"))))</f>
        <v>Yes</v>
      </c>
    </row>
    <row r="271" spans="1:12" ht="12.75" customHeight="1">
      <c r="A271" s="45" t="s">
        <v>769</v>
      </c>
      <c r="B271" s="25" t="s">
        <v>138</v>
      </c>
      <c r="C271" s="32">
        <v>0.58826131189999997</v>
      </c>
      <c r="D271" s="27" t="str">
        <f>IF($B271="N/A","N/A",IF(C271&lt;10,"Yes","No"))</f>
        <v>Yes</v>
      </c>
      <c r="E271" s="32">
        <v>0.1222493888</v>
      </c>
      <c r="F271" s="27" t="str">
        <f>IF($B271="N/A","N/A",IF(E271&lt;10,"Yes","No"))</f>
        <v>Yes</v>
      </c>
      <c r="G271" s="32">
        <v>4.3478261000000004E-3</v>
      </c>
      <c r="H271" s="27" t="str">
        <f>IF($B271="N/A","N/A",IF(G271&lt;10,"Yes","No"))</f>
        <v>Yes</v>
      </c>
      <c r="I271" s="28">
        <v>-79.2</v>
      </c>
      <c r="J271" s="28">
        <v>-96.4</v>
      </c>
      <c r="K271" s="29" t="s">
        <v>1193</v>
      </c>
      <c r="L271" s="30" t="str">
        <f>IF(J271="Div by 0", "N/A", IF(K271="N/A","N/A", IF(J271&gt;VALUE(MID(K271,1,2)), "No", IF(J271&lt;-1*VALUE(MID(K271,1,2)), "No", "Yes"))))</f>
        <v>No</v>
      </c>
    </row>
    <row r="272" spans="1:12" ht="12.75" customHeight="1">
      <c r="A272" s="94" t="s">
        <v>325</v>
      </c>
      <c r="B272" s="25" t="s">
        <v>49</v>
      </c>
      <c r="C272" s="32">
        <v>0.59521382850000004</v>
      </c>
      <c r="D272" s="27" t="str">
        <f t="shared" si="75"/>
        <v>N/A</v>
      </c>
      <c r="E272" s="32">
        <v>0.76338835930000004</v>
      </c>
      <c r="F272" s="27" t="str">
        <f t="shared" si="76"/>
        <v>N/A</v>
      </c>
      <c r="G272" s="32">
        <v>0.70634920629999998</v>
      </c>
      <c r="H272" s="27" t="str">
        <f>IF($B272="N/A","N/A",IF(G272&gt;10,"No",IF(G272&lt;-10,"No","Yes")))</f>
        <v>N/A</v>
      </c>
      <c r="I272" s="28">
        <v>28.25</v>
      </c>
      <c r="J272" s="28">
        <v>-7.47</v>
      </c>
      <c r="K272" s="29" t="s">
        <v>1193</v>
      </c>
      <c r="L272" s="30" t="str">
        <f>IF(J272="Div by 0", "N/A", IF(K272="N/A","N/A", IF(J272&gt;VALUE(MID(K272,1,2)), "No", IF(J272&lt;-1*VALUE(MID(K272,1,2)), "No", "Yes"))))</f>
        <v>Yes</v>
      </c>
    </row>
    <row r="273" spans="1:12" ht="25.5">
      <c r="A273" s="91" t="s">
        <v>820</v>
      </c>
      <c r="B273" s="25" t="s">
        <v>155</v>
      </c>
      <c r="C273" s="30">
        <v>7.8641607892999996</v>
      </c>
      <c r="D273" s="27" t="str">
        <f>IF($B273="N/A","N/A",IF(C273&lt;15,"Yes","No"))</f>
        <v>Yes</v>
      </c>
      <c r="E273" s="30">
        <v>7.5525071689000001</v>
      </c>
      <c r="F273" s="27" t="str">
        <f>IF($B273="N/A","N/A",IF(E273&lt;15,"Yes","No"))</f>
        <v>Yes</v>
      </c>
      <c r="G273" s="30">
        <v>8.0595238094999999</v>
      </c>
      <c r="H273" s="27" t="str">
        <f>IF($B273="N/A","N/A",IF(G273&lt;15,"Yes","No"))</f>
        <v>Yes</v>
      </c>
      <c r="I273" s="28">
        <v>-3.96</v>
      </c>
      <c r="J273" s="28">
        <v>6.7130000000000001</v>
      </c>
      <c r="K273" s="29" t="s">
        <v>1193</v>
      </c>
      <c r="L273" s="30" t="str">
        <f t="shared" ref="L273" si="84">IF(J273="Div by 0", "N/A", IF(K273="N/A","N/A", IF(J273&gt;VALUE(MID(K273,1,2)), "No", IF(J273&lt;-1*VALUE(MID(K273,1,2)), "No", "Yes"))))</f>
        <v>Yes</v>
      </c>
    </row>
    <row r="274" spans="1:12" ht="25.5">
      <c r="A274" s="91" t="s">
        <v>821</v>
      </c>
      <c r="B274" s="25" t="s">
        <v>49</v>
      </c>
      <c r="C274" s="26">
        <v>517</v>
      </c>
      <c r="D274" s="27" t="str">
        <f>IF($B274="N/A","N/A",IF(C274&gt;10,"No",IF(C274&lt;-10,"No","Yes")))</f>
        <v>N/A</v>
      </c>
      <c r="E274" s="26">
        <v>5002</v>
      </c>
      <c r="F274" s="27" t="str">
        <f>IF($B274="N/A","N/A",IF(E274&gt;10,"No",IF(E274&lt;-10,"No","Yes")))</f>
        <v>N/A</v>
      </c>
      <c r="G274" s="26">
        <v>1864</v>
      </c>
      <c r="H274" s="27" t="str">
        <f>IF($B274="N/A","N/A",IF(G274&gt;10,"No",IF(G274&lt;-10,"No","Yes")))</f>
        <v>N/A</v>
      </c>
      <c r="I274" s="28">
        <v>867.5</v>
      </c>
      <c r="J274" s="28">
        <v>-62.7</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23722</v>
      </c>
      <c r="F275" s="27" t="str">
        <f t="shared" ref="F275" si="86">IF($B275="N/A","N/A",IF(E275&gt;10,"No",IF(E275&lt;-10,"No","Yes")))</f>
        <v>N/A</v>
      </c>
      <c r="G275" s="26">
        <v>23000</v>
      </c>
      <c r="H275" s="27" t="str">
        <f>IF($B275="N/A","N/A",IF(G275&gt;10,"No",IF(G275&lt;-10,"No","Yes")))</f>
        <v>N/A</v>
      </c>
      <c r="I275" s="28" t="s">
        <v>49</v>
      </c>
      <c r="J275" s="28">
        <v>-3.04</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2245</v>
      </c>
      <c r="D283" s="27" t="str">
        <f t="shared" si="87"/>
        <v>N/A</v>
      </c>
      <c r="E283" s="26">
        <v>2261</v>
      </c>
      <c r="F283" s="27" t="str">
        <f t="shared" si="88"/>
        <v>N/A</v>
      </c>
      <c r="G283" s="26">
        <v>2021</v>
      </c>
      <c r="H283" s="27" t="str">
        <f t="shared" si="89"/>
        <v>N/A</v>
      </c>
      <c r="I283" s="28">
        <v>0.7127</v>
      </c>
      <c r="J283" s="28">
        <v>-10.6</v>
      </c>
      <c r="K283" s="29" t="s">
        <v>1193</v>
      </c>
      <c r="L283" s="30" t="str">
        <f t="shared" si="90"/>
        <v>Yes</v>
      </c>
    </row>
    <row r="284" spans="1:12">
      <c r="A284" s="5" t="s">
        <v>554</v>
      </c>
      <c r="B284" s="25" t="s">
        <v>49</v>
      </c>
      <c r="C284" s="32">
        <v>0.7908521597</v>
      </c>
      <c r="D284" s="27" t="str">
        <f t="shared" si="87"/>
        <v>N/A</v>
      </c>
      <c r="E284" s="32">
        <v>0.7713750009</v>
      </c>
      <c r="F284" s="27" t="str">
        <f t="shared" si="88"/>
        <v>N/A</v>
      </c>
      <c r="G284" s="32">
        <v>0.68226599259999998</v>
      </c>
      <c r="H284" s="27" t="str">
        <f t="shared" si="89"/>
        <v>N/A</v>
      </c>
      <c r="I284" s="28">
        <v>-2.46</v>
      </c>
      <c r="J284" s="28">
        <v>-11.6</v>
      </c>
      <c r="K284" s="29" t="s">
        <v>1193</v>
      </c>
      <c r="L284" s="30" t="str">
        <f t="shared" si="90"/>
        <v>Yes</v>
      </c>
    </row>
    <row r="285" spans="1:12">
      <c r="A285" s="5" t="s">
        <v>555</v>
      </c>
      <c r="B285" s="25" t="s">
        <v>49</v>
      </c>
      <c r="C285" s="32">
        <v>0.40720372780000003</v>
      </c>
      <c r="D285" s="27" t="str">
        <f t="shared" si="87"/>
        <v>N/A</v>
      </c>
      <c r="E285" s="32">
        <v>0.38117222579999999</v>
      </c>
      <c r="F285" s="27" t="str">
        <f t="shared" si="88"/>
        <v>N/A</v>
      </c>
      <c r="G285" s="32">
        <v>0.3225220734</v>
      </c>
      <c r="H285" s="27" t="str">
        <f t="shared" si="89"/>
        <v>N/A</v>
      </c>
      <c r="I285" s="28">
        <v>-6.39</v>
      </c>
      <c r="J285" s="28">
        <v>-15.4</v>
      </c>
      <c r="K285" s="29" t="s">
        <v>1193</v>
      </c>
      <c r="L285" s="30" t="str">
        <f t="shared" si="90"/>
        <v>Yes</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v>0</v>
      </c>
      <c r="D288" s="27" t="str">
        <f t="shared" si="87"/>
        <v>N/A</v>
      </c>
      <c r="E288" s="32">
        <v>4.4228217600000001E-2</v>
      </c>
      <c r="F288" s="27" t="str">
        <f t="shared" si="88"/>
        <v>N/A</v>
      </c>
      <c r="G288" s="32">
        <v>0</v>
      </c>
      <c r="H288" s="27" t="str">
        <f t="shared" si="89"/>
        <v>N/A</v>
      </c>
      <c r="I288" s="28" t="s">
        <v>1207</v>
      </c>
      <c r="J288" s="28">
        <v>-100</v>
      </c>
      <c r="K288" s="29" t="s">
        <v>1193</v>
      </c>
      <c r="L288" s="30" t="str">
        <f t="shared" si="90"/>
        <v>No</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1</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1687538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1291516.0833000001</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13026</v>
      </c>
      <c r="D316" s="33" t="str">
        <f>IF($B316="N/A","N/A",IF(C316&gt;10,"No",IF(C316&lt;-10,"No","Yes")))</f>
        <v>N/A</v>
      </c>
      <c r="E316" s="34">
        <v>15079</v>
      </c>
      <c r="F316" s="33" t="str">
        <f>IF($B316="N/A","N/A",IF(E316&gt;10,"No",IF(E316&lt;-10,"No","Yes")))</f>
        <v>N/A</v>
      </c>
      <c r="G316" s="34">
        <v>17821</v>
      </c>
      <c r="H316" s="33" t="str">
        <f>IF($B316="N/A","N/A",IF(G316&gt;10,"No",IF(G316&lt;-10,"No","Yes")))</f>
        <v>N/A</v>
      </c>
      <c r="I316" s="28">
        <v>15.76</v>
      </c>
      <c r="J316" s="28">
        <v>18.18</v>
      </c>
      <c r="K316" s="34" t="s">
        <v>49</v>
      </c>
      <c r="L316" s="30" t="str">
        <f>IF(J316="Div by 0", "N/A", IF(K316="N/A","N/A", IF(J316&gt;VALUE(MID(K316,1,2)), "No", IF(J316&lt;-1*VALUE(MID(K316,1,2)), "No", "Yes"))))</f>
        <v>N/A</v>
      </c>
    </row>
    <row r="317" spans="1:12">
      <c r="A317" s="45" t="s">
        <v>1102</v>
      </c>
      <c r="B317" s="34" t="s">
        <v>49</v>
      </c>
      <c r="C317" s="34">
        <v>13271</v>
      </c>
      <c r="D317" s="33" t="str">
        <f>IF($B317="N/A","N/A",IF(C317&gt;10,"No",IF(C317&lt;-10,"No","Yes")))</f>
        <v>N/A</v>
      </c>
      <c r="E317" s="34">
        <v>15357</v>
      </c>
      <c r="F317" s="33" t="str">
        <f>IF($B317="N/A","N/A",IF(E317&gt;10,"No",IF(E317&lt;-10,"No","Yes")))</f>
        <v>N/A</v>
      </c>
      <c r="G317" s="34">
        <v>18124</v>
      </c>
      <c r="H317" s="33" t="str">
        <f>IF($B317="N/A","N/A",IF(G317&gt;10,"No",IF(G317&lt;-10,"No","Yes")))</f>
        <v>N/A</v>
      </c>
      <c r="I317" s="28">
        <v>15.72</v>
      </c>
      <c r="J317" s="28">
        <v>18.02</v>
      </c>
      <c r="K317" s="34" t="s">
        <v>49</v>
      </c>
      <c r="L317" s="30" t="str">
        <f>IF(J317="Div by 0", "N/A", IF(K317="N/A","N/A", IF(J317&gt;VALUE(MID(K317,1,2)), "No", IF(J317&lt;-1*VALUE(MID(K317,1,2)), "No", "Yes"))))</f>
        <v>N/A</v>
      </c>
    </row>
    <row r="318" spans="1:12" ht="12.75" customHeight="1">
      <c r="A318" s="45" t="s">
        <v>1103</v>
      </c>
      <c r="B318" s="34" t="s">
        <v>49</v>
      </c>
      <c r="C318" s="34">
        <v>1255.6666667</v>
      </c>
      <c r="D318" s="33" t="str">
        <f>IF($B318="N/A","N/A",IF(C318&gt;10,"No",IF(C318&lt;-10,"No","Yes")))</f>
        <v>N/A</v>
      </c>
      <c r="E318" s="34" t="s">
        <v>1207</v>
      </c>
      <c r="F318" s="33" t="str">
        <f>IF($B318="N/A","N/A",IF(E318&gt;10,"No",IF(E318&lt;-10,"No","Yes")))</f>
        <v>N/A</v>
      </c>
      <c r="G318" s="34">
        <v>1785.0833333</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107174</v>
      </c>
      <c r="D320" s="33" t="str">
        <f>IF($B320="N/A","N/A",IF(C320&gt;10,"No",IF(C320&lt;-10,"No","Yes")))</f>
        <v>N/A</v>
      </c>
      <c r="E320" s="34">
        <v>112542</v>
      </c>
      <c r="F320" s="33" t="str">
        <f>IF($B320="N/A","N/A",IF(E320&gt;10,"No",IF(E320&lt;-10,"No","Yes")))</f>
        <v>N/A</v>
      </c>
      <c r="G320" s="34">
        <v>118349</v>
      </c>
      <c r="H320" s="33" t="str">
        <f>IF($B320="N/A","N/A",IF(G320&gt;10,"No",IF(G320&lt;-10,"No","Yes")))</f>
        <v>N/A</v>
      </c>
      <c r="I320" s="28">
        <v>5.0090000000000003</v>
      </c>
      <c r="J320" s="28">
        <v>5.16</v>
      </c>
      <c r="K320" s="34" t="s">
        <v>49</v>
      </c>
      <c r="L320" s="30" t="str">
        <f>IF(J320="Div by 0", "N/A", IF(K320="N/A","N/A", IF(J320&gt;VALUE(MID(K320,1,2)), "No", IF(J320&lt;-1*VALUE(MID(K320,1,2)), "No", "Yes"))))</f>
        <v>N/A</v>
      </c>
    </row>
    <row r="321" spans="1:12">
      <c r="A321" s="45" t="s">
        <v>1105</v>
      </c>
      <c r="B321" s="34" t="s">
        <v>49</v>
      </c>
      <c r="C321" s="34">
        <v>116042</v>
      </c>
      <c r="D321" s="33" t="str">
        <f>IF($B321="N/A","N/A",IF(C321&gt;10,"No",IF(C321&lt;-10,"No","Yes")))</f>
        <v>N/A</v>
      </c>
      <c r="E321" s="34">
        <v>122794</v>
      </c>
      <c r="F321" s="33" t="str">
        <f>IF($B321="N/A","N/A",IF(E321&gt;10,"No",IF(E321&lt;-10,"No","Yes")))</f>
        <v>N/A</v>
      </c>
      <c r="G321" s="34">
        <v>130718</v>
      </c>
      <c r="H321" s="33" t="str">
        <f>IF($B321="N/A","N/A",IF(G321&gt;10,"No",IF(G321&lt;-10,"No","Yes")))</f>
        <v>N/A</v>
      </c>
      <c r="I321" s="28">
        <v>5.819</v>
      </c>
      <c r="J321" s="28">
        <v>6.4530000000000003</v>
      </c>
      <c r="K321" s="34" t="s">
        <v>49</v>
      </c>
      <c r="L321" s="30" t="str">
        <f>IF(J321="Div by 0", "N/A", IF(K321="N/A","N/A", IF(J321&gt;VALUE(MID(K321,1,2)), "No", IF(J321&lt;-1*VALUE(MID(K321,1,2)), "No", "Yes"))))</f>
        <v>N/A</v>
      </c>
    </row>
    <row r="322" spans="1:12" ht="12.75" customHeight="1">
      <c r="A322" s="45" t="s">
        <v>1106</v>
      </c>
      <c r="B322" s="34" t="s">
        <v>49</v>
      </c>
      <c r="C322" s="34">
        <v>98563.833333000002</v>
      </c>
      <c r="D322" s="33" t="str">
        <f>IF($B322="N/A","N/A",IF(C322&gt;10,"No",IF(C322&lt;-10,"No","Yes")))</f>
        <v>N/A</v>
      </c>
      <c r="E322" s="34">
        <v>103007.41667000001</v>
      </c>
      <c r="F322" s="33" t="str">
        <f>IF($B322="N/A","N/A",IF(E322&gt;10,"No",IF(E322&lt;-10,"No","Yes")))</f>
        <v>N/A</v>
      </c>
      <c r="G322" s="34">
        <v>110577.83332999999</v>
      </c>
      <c r="H322" s="33" t="str">
        <f>IF($B322="N/A","N/A",IF(G322&gt;10,"No",IF(G322&lt;-10,"No","Yes")))</f>
        <v>N/A</v>
      </c>
      <c r="I322" s="28">
        <v>4.508</v>
      </c>
      <c r="J322" s="28">
        <v>7.3490000000000002</v>
      </c>
      <c r="K322" s="34" t="s">
        <v>49</v>
      </c>
      <c r="L322" s="30" t="str">
        <f>IF(J322="Div by 0", "N/A", IF(K322="N/A","N/A", IF(J322&gt;VALUE(MID(K322,1,2)), "No", IF(J322&lt;-1*VALUE(MID(K322,1,2)), "No", "Yes"))))</f>
        <v>N/A</v>
      </c>
    </row>
    <row r="323" spans="1:12">
      <c r="A323" s="45" t="s">
        <v>1107</v>
      </c>
      <c r="B323" s="25" t="s">
        <v>157</v>
      </c>
      <c r="C323" s="32">
        <v>40.726413229999999</v>
      </c>
      <c r="D323" s="27" t="str">
        <f>IF($B323="N/A","N/A",IF(C323&lt;=40,"Yes","No"))</f>
        <v>No</v>
      </c>
      <c r="E323" s="32">
        <v>41.372845279000003</v>
      </c>
      <c r="F323" s="27" t="str">
        <f>IF($B323="N/A","N/A",IF(E323&lt;=40,"Yes","No"))</f>
        <v>No</v>
      </c>
      <c r="G323" s="32">
        <v>42.364029467000002</v>
      </c>
      <c r="H323" s="27" t="str">
        <f>IF($B323="N/A","N/A",IF(G323&lt;=40,"Yes","No"))</f>
        <v>No</v>
      </c>
      <c r="I323" s="28">
        <v>1.587</v>
      </c>
      <c r="J323" s="28">
        <v>2.3959999999999999</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6917</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951.08333332999996</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1777</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1125.5833333</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20</v>
      </c>
      <c r="F339" s="33" t="str">
        <f>IF($B339="N/A","N/A",IF(E339&gt;10,"No",IF(E339&lt;-10,"No","Yes")))</f>
        <v>N/A</v>
      </c>
      <c r="G339" s="34">
        <v>221</v>
      </c>
      <c r="H339" s="33" t="str">
        <f>IF($B339="N/A","N/A",IF(G339&gt;10,"No",IF(G339&lt;-10,"No","Yes")))</f>
        <v>N/A</v>
      </c>
      <c r="I339" s="28" t="s">
        <v>1207</v>
      </c>
      <c r="J339" s="28">
        <v>1005</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3.6666666666999999</v>
      </c>
      <c r="F340" s="33" t="str">
        <f>IF($B340="N/A","N/A",IF(E340&gt;10,"No",IF(E340&lt;-10,"No","Yes")))</f>
        <v>N/A</v>
      </c>
      <c r="G340" s="34">
        <v>123</v>
      </c>
      <c r="H340" s="33" t="str">
        <f>IF($B340="N/A","N/A",IF(G340&gt;10,"No",IF(G340&lt;-10,"No","Yes")))</f>
        <v>N/A</v>
      </c>
      <c r="I340" s="28" t="s">
        <v>1207</v>
      </c>
      <c r="J340" s="28">
        <v>3255</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382</v>
      </c>
      <c r="F342" s="33" t="str">
        <f>IF($B342="N/A","N/A",IF(E342&gt;10,"No",IF(E342&lt;-10,"No","Yes")))</f>
        <v>N/A</v>
      </c>
      <c r="G342" s="34">
        <v>663</v>
      </c>
      <c r="H342" s="33" t="str">
        <f>IF($B342="N/A","N/A",IF(G342&gt;10,"No",IF(G342&lt;-10,"No","Yes")))</f>
        <v>N/A</v>
      </c>
      <c r="I342" s="28" t="s">
        <v>1207</v>
      </c>
      <c r="J342" s="28">
        <v>73.56</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80.416666667000001</v>
      </c>
      <c r="F343" s="33" t="str">
        <f>IF($B343="N/A","N/A",IF(E343&gt;10,"No",IF(E343&lt;-10,"No","Yes")))</f>
        <v>N/A</v>
      </c>
      <c r="G343" s="34">
        <v>316</v>
      </c>
      <c r="H343" s="33" t="str">
        <f>IF($B343="N/A","N/A",IF(G343&gt;10,"No",IF(G343&lt;-10,"No","Yes")))</f>
        <v>N/A</v>
      </c>
      <c r="I343" s="28" t="s">
        <v>1207</v>
      </c>
      <c r="J343" s="28">
        <v>293</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137508</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1209487</v>
      </c>
      <c r="D359" s="27" t="str">
        <f>IF($B359="N/A","N/A",IF(C359&gt;10,"No",IF(C359&lt;-10,"No","Yes")))</f>
        <v>N/A</v>
      </c>
      <c r="E359" s="26">
        <v>1253461</v>
      </c>
      <c r="F359" s="27" t="str">
        <f>IF($B359="N/A","N/A",IF(E359&gt;10,"No",IF(E359&lt;-10,"No","Yes")))</f>
        <v>N/A</v>
      </c>
      <c r="G359" s="26">
        <v>1396602</v>
      </c>
      <c r="H359" s="27" t="str">
        <f>IF($B359="N/A","N/A",IF(G359&gt;10,"No",IF(G359&lt;-10,"No","Yes")))</f>
        <v>N/A</v>
      </c>
      <c r="I359" s="28">
        <v>3.6360000000000001</v>
      </c>
      <c r="J359" s="28">
        <v>11.42</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117853</v>
      </c>
      <c r="F360" s="33" t="str">
        <f t="shared" ref="F360:F363" si="112">IF($B360="N/A","N/A",IF(E360&gt;10,"No",IF(E360&lt;-10,"No","Yes")))</f>
        <v>N/A</v>
      </c>
      <c r="G360" s="26">
        <v>121681</v>
      </c>
      <c r="H360" s="33" t="str">
        <f t="shared" ref="H360:H363" si="113">IF($B360="N/A","N/A",IF(G360&gt;10,"No",IF(G360&lt;-10,"No","Yes")))</f>
        <v>N/A</v>
      </c>
      <c r="I360" s="28" t="s">
        <v>49</v>
      </c>
      <c r="J360" s="28">
        <v>3.2480000000000002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259826</v>
      </c>
      <c r="F361" s="33" t="str">
        <f t="shared" si="112"/>
        <v>N/A</v>
      </c>
      <c r="G361" s="26">
        <v>287789</v>
      </c>
      <c r="H361" s="33" t="str">
        <f t="shared" si="113"/>
        <v>N/A</v>
      </c>
      <c r="I361" s="28" t="s">
        <v>49</v>
      </c>
      <c r="J361" s="28">
        <v>10.76</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719614</v>
      </c>
      <c r="F362" s="33" t="str">
        <f t="shared" si="112"/>
        <v>N/A</v>
      </c>
      <c r="G362" s="26">
        <v>817950</v>
      </c>
      <c r="H362" s="33" t="str">
        <f t="shared" si="113"/>
        <v>N/A</v>
      </c>
      <c r="I362" s="28" t="s">
        <v>49</v>
      </c>
      <c r="J362" s="28">
        <v>13.67</v>
      </c>
      <c r="K362" s="29" t="s">
        <v>108</v>
      </c>
      <c r="L362" s="30" t="str">
        <f t="shared" si="114"/>
        <v>Yes</v>
      </c>
    </row>
    <row r="363" spans="1:12">
      <c r="A363" s="48" t="s">
        <v>906</v>
      </c>
      <c r="B363" s="25" t="s">
        <v>49</v>
      </c>
      <c r="C363" s="26" t="s">
        <v>49</v>
      </c>
      <c r="D363" s="33" t="str">
        <f t="shared" si="111"/>
        <v>N/A</v>
      </c>
      <c r="E363" s="26">
        <v>156168</v>
      </c>
      <c r="F363" s="33" t="str">
        <f t="shared" si="112"/>
        <v>N/A</v>
      </c>
      <c r="G363" s="26">
        <v>169182</v>
      </c>
      <c r="H363" s="33" t="str">
        <f t="shared" si="113"/>
        <v>N/A</v>
      </c>
      <c r="I363" s="28" t="s">
        <v>49</v>
      </c>
      <c r="J363" s="28">
        <v>8.3330000000000002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856111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31606</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350484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124613</v>
      </c>
      <c r="H367" s="30" t="str">
        <f t="shared" ref="H367" si="120">IF($B367="N/A","N/A",IF(G367&lt;0,"No","Yes"))</f>
        <v>N/A</v>
      </c>
      <c r="I367" s="28" t="s">
        <v>49</v>
      </c>
      <c r="J367" s="28" t="s">
        <v>49</v>
      </c>
      <c r="K367" s="34" t="s">
        <v>107</v>
      </c>
      <c r="L367" s="30" t="str">
        <f t="shared" si="118"/>
        <v>N/A</v>
      </c>
    </row>
    <row r="368" spans="1:12">
      <c r="A368" s="144" t="s">
        <v>466</v>
      </c>
      <c r="B368" s="25" t="s">
        <v>24</v>
      </c>
      <c r="C368" s="32">
        <v>91.433558195000003</v>
      </c>
      <c r="D368" s="27" t="str">
        <f>IF($B368="N/A","N/A",IF(C368&gt;80,"Yes","No"))</f>
        <v>Yes</v>
      </c>
      <c r="E368" s="32">
        <v>91.502009236999996</v>
      </c>
      <c r="F368" s="27" t="str">
        <f>IF($B368="N/A","N/A",IF(E368&gt;80,"Yes","No"))</f>
        <v>Yes</v>
      </c>
      <c r="G368" s="32">
        <v>91.749045183000007</v>
      </c>
      <c r="H368" s="27" t="str">
        <f>IF($B368="N/A","N/A",IF(G368&gt;80,"Yes","No"))</f>
        <v>Yes</v>
      </c>
      <c r="I368" s="28">
        <v>7.4899999999999994E-2</v>
      </c>
      <c r="J368" s="28">
        <v>0.27</v>
      </c>
      <c r="K368" s="29" t="s">
        <v>108</v>
      </c>
      <c r="L368" s="30" t="str">
        <f t="shared" si="110"/>
        <v>Yes</v>
      </c>
    </row>
    <row r="369" spans="1:12">
      <c r="A369" s="144" t="s">
        <v>1141</v>
      </c>
      <c r="B369" s="25" t="s">
        <v>0</v>
      </c>
      <c r="C369" s="32">
        <v>6.11002847E-2</v>
      </c>
      <c r="D369" s="27" t="str">
        <f>IF($B369="N/A","N/A",IF(C369&gt;=5,"No",IF(C369&lt;0,"No","Yes")))</f>
        <v>Yes</v>
      </c>
      <c r="E369" s="32">
        <v>4.3958288300000002E-2</v>
      </c>
      <c r="F369" s="27" t="str">
        <f>IF($B369="N/A","N/A",IF(E369&gt;=5,"No",IF(E369&lt;0,"No","Yes")))</f>
        <v>Yes</v>
      </c>
      <c r="G369" s="32">
        <v>0.1239436862</v>
      </c>
      <c r="H369" s="27" t="str">
        <f>IF($B369="N/A","N/A",IF(G369&gt;=5,"No",IF(G369&lt;0,"No","Yes")))</f>
        <v>Yes</v>
      </c>
      <c r="I369" s="28">
        <v>-28.1</v>
      </c>
      <c r="J369" s="28">
        <v>182</v>
      </c>
      <c r="K369" s="29" t="s">
        <v>108</v>
      </c>
      <c r="L369" s="30" t="str">
        <f t="shared" si="110"/>
        <v>No</v>
      </c>
    </row>
    <row r="370" spans="1:12">
      <c r="A370" s="144" t="s">
        <v>1153</v>
      </c>
      <c r="B370" s="36" t="s">
        <v>0</v>
      </c>
      <c r="C370" s="32">
        <v>8.2515975781000002</v>
      </c>
      <c r="D370" s="27" t="str">
        <f>IF($B370="N/A","N/A",IF(C370&gt;=5,"No",IF(C370&lt;0,"No","Yes")))</f>
        <v>No</v>
      </c>
      <c r="E370" s="32">
        <v>8.2544251476999992</v>
      </c>
      <c r="F370" s="27" t="str">
        <f>IF($B370="N/A","N/A",IF(E370&gt;=5,"No",IF(E370&lt;0,"No","Yes")))</f>
        <v>No</v>
      </c>
      <c r="G370" s="32">
        <v>7.9449979306999996</v>
      </c>
      <c r="H370" s="27" t="str">
        <f>IF($B370="N/A","N/A",IF(G370&gt;=5,"No",IF(G370&lt;0,"No","Yes")))</f>
        <v>No</v>
      </c>
      <c r="I370" s="28">
        <v>3.4299999999999997E-2</v>
      </c>
      <c r="J370" s="28">
        <v>-3.75</v>
      </c>
      <c r="K370" s="29" t="s">
        <v>108</v>
      </c>
      <c r="L370" s="30" t="str">
        <f t="shared" si="110"/>
        <v>Yes</v>
      </c>
    </row>
    <row r="371" spans="1:12">
      <c r="A371" s="144" t="s">
        <v>1142</v>
      </c>
      <c r="B371" s="36" t="s">
        <v>0</v>
      </c>
      <c r="C371" s="32">
        <v>0.14113421640000001</v>
      </c>
      <c r="D371" s="27" t="str">
        <f>IF($B371="N/A","N/A",IF(C371&gt;=5,"No",IF(C371&lt;0,"No","Yes")))</f>
        <v>Yes</v>
      </c>
      <c r="E371" s="32">
        <v>9.2384206600000005E-2</v>
      </c>
      <c r="F371" s="27" t="str">
        <f>IF($B371="N/A","N/A",IF(E371&gt;=5,"No",IF(E371&lt;0,"No","Yes")))</f>
        <v>Yes</v>
      </c>
      <c r="G371" s="32">
        <v>6.12916207E-2</v>
      </c>
      <c r="H371" s="27" t="str">
        <f>IF($B371="N/A","N/A",IF(G371&gt;=5,"No",IF(G371&lt;0,"No","Yes")))</f>
        <v>Yes</v>
      </c>
      <c r="I371" s="28">
        <v>-34.5</v>
      </c>
      <c r="J371" s="28">
        <v>-33.700000000000003</v>
      </c>
      <c r="K371" s="29" t="s">
        <v>108</v>
      </c>
      <c r="L371" s="30" t="str">
        <f t="shared" si="110"/>
        <v>No</v>
      </c>
    </row>
    <row r="372" spans="1:12">
      <c r="A372" s="144" t="s">
        <v>1143</v>
      </c>
      <c r="B372" s="36" t="s">
        <v>7</v>
      </c>
      <c r="C372" s="32">
        <v>0.1126097263</v>
      </c>
      <c r="D372" s="27" t="str">
        <f>IF($B372="N/A","N/A",IF(C372&gt;0,"No",IF(C372&lt;0,"No","Yes")))</f>
        <v>No</v>
      </c>
      <c r="E372" s="32">
        <v>0.1072231206</v>
      </c>
      <c r="F372" s="27" t="str">
        <f>IF($B372="N/A","N/A",IF(E372&gt;0,"No",IF(E372&lt;0,"No","Yes")))</f>
        <v>No</v>
      </c>
      <c r="G372" s="32">
        <v>8.8500517700000003E-2</v>
      </c>
      <c r="H372" s="27" t="str">
        <f>IF($B372="N/A","N/A",IF(G372&gt;0,"No",IF(G372&lt;0,"No","Yes")))</f>
        <v>No</v>
      </c>
      <c r="I372" s="28">
        <v>-4.78</v>
      </c>
      <c r="J372" s="28">
        <v>-17.5</v>
      </c>
      <c r="K372" s="29" t="s">
        <v>108</v>
      </c>
      <c r="L372" s="30" t="str">
        <f t="shared" si="110"/>
        <v>No</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9.0218973999999993E-3</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2.3199164800000002E-2</v>
      </c>
      <c r="H377" s="27" t="str">
        <f>IF($B377="N/A","N/A",IF(G377&gt;0,"No",IF(G377&lt;0,"No","Yes")))</f>
        <v>No</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4.0343550613000003</v>
      </c>
      <c r="D383" s="27" t="str">
        <f>IF($B383="N/A","N/A",IF(C383&gt;15,"No",IF(C383&lt;2,"No","Yes")))</f>
        <v>Yes</v>
      </c>
      <c r="E383" s="32">
        <v>4.2870101264000002</v>
      </c>
      <c r="F383" s="27" t="str">
        <f>IF($B383="N/A","N/A",IF(E383&gt;15,"No",IF(E383&lt;2,"No","Yes")))</f>
        <v>Yes</v>
      </c>
      <c r="G383" s="32">
        <v>5.1092580420000004</v>
      </c>
      <c r="H383" s="27" t="str">
        <f>IF($B383="N/A","N/A",IF(G383&gt;15,"No",IF(G383&lt;2,"No","Yes")))</f>
        <v>Yes</v>
      </c>
      <c r="I383" s="28">
        <v>6.2629999999999999</v>
      </c>
      <c r="J383" s="28">
        <v>19.18</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15423</v>
      </c>
      <c r="D387" s="27" t="str">
        <f>IF($B387="N/A","N/A",IF(C387&gt;10,"No",IF(C387&lt;-10,"No","Yes")))</f>
        <v>N/A</v>
      </c>
      <c r="E387" s="26">
        <v>18990</v>
      </c>
      <c r="F387" s="27" t="str">
        <f>IF($B387="N/A","N/A",IF(E387&gt;10,"No",IF(E387&lt;-10,"No","Yes")))</f>
        <v>N/A</v>
      </c>
      <c r="G387" s="26">
        <v>19194</v>
      </c>
      <c r="H387" s="27" t="str">
        <f>IF($B387="N/A","N/A",IF(G387&gt;10,"No",IF(G387&lt;-10,"No","Yes")))</f>
        <v>N/A</v>
      </c>
      <c r="I387" s="28">
        <v>23.13</v>
      </c>
      <c r="J387" s="28">
        <v>1.0740000000000001</v>
      </c>
      <c r="K387" s="29" t="s">
        <v>108</v>
      </c>
      <c r="L387" s="30" t="str">
        <f t="shared" si="110"/>
        <v>Yes</v>
      </c>
    </row>
    <row r="388" spans="1:12">
      <c r="A388" s="48" t="s">
        <v>795</v>
      </c>
      <c r="B388" s="25" t="s">
        <v>49</v>
      </c>
      <c r="C388" s="26">
        <v>303</v>
      </c>
      <c r="D388" s="27" t="str">
        <f>IF($B388="N/A","N/A",IF(C388&gt;10,"No",IF(C388&lt;-10,"No","Yes")))</f>
        <v>N/A</v>
      </c>
      <c r="E388" s="26">
        <v>230</v>
      </c>
      <c r="F388" s="27" t="str">
        <f>IF($B388="N/A","N/A",IF(E388&gt;10,"No",IF(E388&lt;-10,"No","Yes")))</f>
        <v>N/A</v>
      </c>
      <c r="G388" s="26">
        <v>237</v>
      </c>
      <c r="H388" s="27" t="str">
        <f>IF($B388="N/A","N/A",IF(G388&gt;10,"No",IF(G388&lt;-10,"No","Yes")))</f>
        <v>N/A</v>
      </c>
      <c r="I388" s="28">
        <v>-24.1</v>
      </c>
      <c r="J388" s="28">
        <v>3.0430000000000001</v>
      </c>
      <c r="K388" s="29" t="s">
        <v>108</v>
      </c>
      <c r="L388" s="30" t="str">
        <f t="shared" si="110"/>
        <v>Yes</v>
      </c>
    </row>
    <row r="389" spans="1:12">
      <c r="A389" s="220" t="s">
        <v>153</v>
      </c>
      <c r="B389" s="218"/>
      <c r="C389" s="218"/>
      <c r="D389" s="218"/>
      <c r="E389" s="218"/>
      <c r="F389" s="218"/>
      <c r="G389" s="218"/>
      <c r="H389" s="218"/>
      <c r="I389" s="218"/>
      <c r="J389" s="218"/>
      <c r="K389" s="218"/>
      <c r="L389" s="218"/>
    </row>
    <row r="390" spans="1:12">
      <c r="A390" s="49" t="s">
        <v>288</v>
      </c>
      <c r="B390" s="36" t="s">
        <v>49</v>
      </c>
      <c r="C390" s="47">
        <v>6215516306</v>
      </c>
      <c r="D390" s="33" t="str">
        <f t="shared" ref="D390:D396" si="127">IF($B390="N/A","N/A",IF(C390&gt;10,"No",IF(C390&lt;-10,"No","Yes")))</f>
        <v>N/A</v>
      </c>
      <c r="E390" s="47">
        <v>6884835226</v>
      </c>
      <c r="F390" s="33" t="str">
        <f t="shared" ref="F390:F396" si="128">IF($B390="N/A","N/A",IF(E390&gt;10,"No",IF(E390&lt;-10,"No","Yes")))</f>
        <v>N/A</v>
      </c>
      <c r="G390" s="47">
        <v>6809337169</v>
      </c>
      <c r="H390" s="33" t="str">
        <f t="shared" ref="H390:H396" si="129">IF($B390="N/A","N/A",IF(G390&gt;10,"No",IF(G390&lt;-10,"No","Yes")))</f>
        <v>N/A</v>
      </c>
      <c r="I390" s="28">
        <v>10.77</v>
      </c>
      <c r="J390" s="28">
        <v>-1.1000000000000001</v>
      </c>
      <c r="K390" s="36" t="s">
        <v>1193</v>
      </c>
      <c r="L390" s="30" t="str">
        <f t="shared" ref="L390:L397" si="130">IF(J390="Div by 0", "N/A", IF(K390="N/A","N/A", IF(J390&gt;VALUE(MID(K390,1,2)), "No", IF(J390&lt;-1*VALUE(MID(K390,1,2)), "No", "Yes"))))</f>
        <v>Yes</v>
      </c>
    </row>
    <row r="391" spans="1:12">
      <c r="A391" s="49" t="s">
        <v>335</v>
      </c>
      <c r="B391" s="36" t="s">
        <v>49</v>
      </c>
      <c r="C391" s="47">
        <v>3726.0695934999999</v>
      </c>
      <c r="D391" s="33" t="str">
        <f t="shared" si="127"/>
        <v>N/A</v>
      </c>
      <c r="E391" s="47">
        <v>3974.1166692000002</v>
      </c>
      <c r="F391" s="33" t="str">
        <f t="shared" si="128"/>
        <v>N/A</v>
      </c>
      <c r="G391" s="47">
        <v>3721.8909314000002</v>
      </c>
      <c r="H391" s="33" t="str">
        <f t="shared" si="129"/>
        <v>N/A</v>
      </c>
      <c r="I391" s="28">
        <v>6.657</v>
      </c>
      <c r="J391" s="28">
        <v>-6.35</v>
      </c>
      <c r="K391" s="36" t="s">
        <v>1193</v>
      </c>
      <c r="L391" s="30" t="str">
        <f t="shared" si="130"/>
        <v>Yes</v>
      </c>
    </row>
    <row r="392" spans="1:12">
      <c r="A392" s="49" t="s">
        <v>39</v>
      </c>
      <c r="B392" s="36" t="s">
        <v>49</v>
      </c>
      <c r="C392" s="47">
        <v>551</v>
      </c>
      <c r="D392" s="33" t="str">
        <f t="shared" si="127"/>
        <v>N/A</v>
      </c>
      <c r="E392" s="47">
        <v>565</v>
      </c>
      <c r="F392" s="33" t="str">
        <f t="shared" si="128"/>
        <v>N/A</v>
      </c>
      <c r="G392" s="47">
        <v>628</v>
      </c>
      <c r="H392" s="33" t="str">
        <f t="shared" si="129"/>
        <v>N/A</v>
      </c>
      <c r="I392" s="28">
        <v>2.5409999999999999</v>
      </c>
      <c r="J392" s="28">
        <v>11.15</v>
      </c>
      <c r="K392" s="36" t="s">
        <v>1193</v>
      </c>
      <c r="L392" s="30" t="str">
        <f t="shared" si="130"/>
        <v>Yes</v>
      </c>
    </row>
    <row r="393" spans="1:12">
      <c r="A393" s="49" t="s">
        <v>40</v>
      </c>
      <c r="B393" s="36" t="s">
        <v>49</v>
      </c>
      <c r="C393" s="47">
        <v>1314</v>
      </c>
      <c r="D393" s="33" t="str">
        <f t="shared" si="127"/>
        <v>N/A</v>
      </c>
      <c r="E393" s="47">
        <v>1386</v>
      </c>
      <c r="F393" s="33" t="str">
        <f t="shared" si="128"/>
        <v>N/A</v>
      </c>
      <c r="G393" s="47">
        <v>1442</v>
      </c>
      <c r="H393" s="33" t="str">
        <f t="shared" si="129"/>
        <v>N/A</v>
      </c>
      <c r="I393" s="28">
        <v>5.4790000000000001</v>
      </c>
      <c r="J393" s="28">
        <v>4.04</v>
      </c>
      <c r="K393" s="36" t="s">
        <v>1193</v>
      </c>
      <c r="L393" s="30" t="str">
        <f t="shared" si="130"/>
        <v>Yes</v>
      </c>
    </row>
    <row r="394" spans="1:12">
      <c r="A394" s="49" t="s">
        <v>41</v>
      </c>
      <c r="B394" s="36" t="s">
        <v>49</v>
      </c>
      <c r="C394" s="47">
        <v>2407</v>
      </c>
      <c r="D394" s="33" t="str">
        <f t="shared" si="127"/>
        <v>N/A</v>
      </c>
      <c r="E394" s="47">
        <v>2542</v>
      </c>
      <c r="F394" s="33" t="str">
        <f t="shared" si="128"/>
        <v>N/A</v>
      </c>
      <c r="G394" s="47">
        <v>2404</v>
      </c>
      <c r="H394" s="33" t="str">
        <f t="shared" si="129"/>
        <v>N/A</v>
      </c>
      <c r="I394" s="28">
        <v>5.609</v>
      </c>
      <c r="J394" s="28">
        <v>-5.43</v>
      </c>
      <c r="K394" s="36" t="s">
        <v>1193</v>
      </c>
      <c r="L394" s="30" t="str">
        <f t="shared" si="130"/>
        <v>Yes</v>
      </c>
    </row>
    <row r="395" spans="1:12">
      <c r="A395" s="49" t="s">
        <v>29</v>
      </c>
      <c r="B395" s="36" t="s">
        <v>49</v>
      </c>
      <c r="C395" s="47">
        <v>13825</v>
      </c>
      <c r="D395" s="33" t="str">
        <f t="shared" si="127"/>
        <v>N/A</v>
      </c>
      <c r="E395" s="47">
        <v>14485</v>
      </c>
      <c r="F395" s="33" t="str">
        <f t="shared" si="128"/>
        <v>N/A</v>
      </c>
      <c r="G395" s="47">
        <v>12761</v>
      </c>
      <c r="H395" s="33" t="str">
        <f t="shared" si="129"/>
        <v>N/A</v>
      </c>
      <c r="I395" s="28">
        <v>4.774</v>
      </c>
      <c r="J395" s="28">
        <v>-11.9</v>
      </c>
      <c r="K395" s="36" t="s">
        <v>1193</v>
      </c>
      <c r="L395" s="30" t="str">
        <f t="shared" si="130"/>
        <v>Yes</v>
      </c>
    </row>
    <row r="396" spans="1:12">
      <c r="A396" s="49" t="s">
        <v>42</v>
      </c>
      <c r="B396" s="36" t="s">
        <v>49</v>
      </c>
      <c r="C396" s="47">
        <v>46712</v>
      </c>
      <c r="D396" s="33" t="str">
        <f t="shared" si="127"/>
        <v>N/A</v>
      </c>
      <c r="E396" s="47">
        <v>49153</v>
      </c>
      <c r="F396" s="33" t="str">
        <f t="shared" si="128"/>
        <v>N/A</v>
      </c>
      <c r="G396" s="47">
        <v>48102</v>
      </c>
      <c r="H396" s="33" t="str">
        <f t="shared" si="129"/>
        <v>N/A</v>
      </c>
      <c r="I396" s="28">
        <v>5.226</v>
      </c>
      <c r="J396" s="28">
        <v>-2.14</v>
      </c>
      <c r="K396" s="36" t="s">
        <v>1193</v>
      </c>
      <c r="L396" s="30" t="str">
        <f t="shared" si="130"/>
        <v>Yes</v>
      </c>
    </row>
    <row r="397" spans="1:12">
      <c r="A397" s="49" t="s">
        <v>336</v>
      </c>
      <c r="B397" s="36" t="s">
        <v>49</v>
      </c>
      <c r="C397" s="47">
        <v>2363562</v>
      </c>
      <c r="D397" s="33" t="str">
        <f>IF($B397="N/A","N/A",IF(C397&gt;10,"No",IF(C397&lt;-10,"No","Yes")))</f>
        <v>N/A</v>
      </c>
      <c r="E397" s="47">
        <v>2215974</v>
      </c>
      <c r="F397" s="33" t="str">
        <f>IF($B397="N/A","N/A",IF(E397&gt;10,"No",IF(E397&lt;-10,"No","Yes")))</f>
        <v>N/A</v>
      </c>
      <c r="G397" s="47">
        <v>3102764</v>
      </c>
      <c r="H397" s="33" t="str">
        <f>IF($B397="N/A","N/A",IF(G397&gt;10,"No",IF(G397&lt;-10,"No","Yes")))</f>
        <v>N/A</v>
      </c>
      <c r="I397" s="28">
        <v>-6.24</v>
      </c>
      <c r="J397" s="28">
        <v>40.020000000000003</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5.3332022473</v>
      </c>
      <c r="D399" s="27" t="str">
        <f t="shared" ref="D399:D403" si="131">IF($B399="N/A","N/A",IF(C399&gt;10,"No",IF(C399&lt;-10,"No","Yes")))</f>
        <v>N/A</v>
      </c>
      <c r="E399" s="32">
        <v>6.4476318950999998</v>
      </c>
      <c r="F399" s="27" t="str">
        <f t="shared" ref="F399:F403" si="132">IF($B399="N/A","N/A",IF(E399&gt;10,"No",IF(E399&lt;-10,"No","Yes")))</f>
        <v>N/A</v>
      </c>
      <c r="G399" s="32">
        <v>5.9462585343000001</v>
      </c>
      <c r="H399" s="27" t="str">
        <f t="shared" ref="H399:H403" si="133">IF($B399="N/A","N/A",IF(G399&gt;10,"No",IF(G399&lt;-10,"No","Yes")))</f>
        <v>N/A</v>
      </c>
      <c r="I399" s="28">
        <v>20.9</v>
      </c>
      <c r="J399" s="28">
        <v>-7.78</v>
      </c>
      <c r="K399" s="29" t="s">
        <v>1193</v>
      </c>
      <c r="L399" s="30" t="str">
        <f t="shared" ref="L399:L403" si="134">IF(J399="Div by 0", "N/A", IF(K399="N/A","N/A", IF(J399&gt;VALUE(MID(K399,1,2)), "No", IF(J399&lt;-1*VALUE(MID(K399,1,2)), "No", "Yes"))))</f>
        <v>Yes</v>
      </c>
    </row>
    <row r="400" spans="1:12">
      <c r="A400" s="5" t="s">
        <v>524</v>
      </c>
      <c r="B400" s="25" t="s">
        <v>49</v>
      </c>
      <c r="C400" s="32">
        <v>27.936614771999999</v>
      </c>
      <c r="D400" s="27" t="str">
        <f t="shared" si="131"/>
        <v>N/A</v>
      </c>
      <c r="E400" s="32">
        <v>29.22598721</v>
      </c>
      <c r="F400" s="27" t="str">
        <f t="shared" si="132"/>
        <v>N/A</v>
      </c>
      <c r="G400" s="32">
        <v>30.342956112</v>
      </c>
      <c r="H400" s="27" t="str">
        <f t="shared" si="133"/>
        <v>N/A</v>
      </c>
      <c r="I400" s="28">
        <v>4.6150000000000002</v>
      </c>
      <c r="J400" s="28">
        <v>3.8220000000000001</v>
      </c>
      <c r="K400" s="29" t="s">
        <v>1193</v>
      </c>
      <c r="L400" s="30" t="str">
        <f t="shared" si="134"/>
        <v>Yes</v>
      </c>
    </row>
    <row r="401" spans="1:12">
      <c r="A401" s="5" t="s">
        <v>527</v>
      </c>
      <c r="B401" s="25" t="s">
        <v>49</v>
      </c>
      <c r="C401" s="32">
        <v>8.5288890755000004</v>
      </c>
      <c r="D401" s="27" t="str">
        <f t="shared" si="131"/>
        <v>N/A</v>
      </c>
      <c r="E401" s="32">
        <v>10.925320634</v>
      </c>
      <c r="F401" s="27" t="str">
        <f t="shared" si="132"/>
        <v>N/A</v>
      </c>
      <c r="G401" s="32">
        <v>11.147015286</v>
      </c>
      <c r="H401" s="27" t="str">
        <f t="shared" si="133"/>
        <v>N/A</v>
      </c>
      <c r="I401" s="28">
        <v>28.1</v>
      </c>
      <c r="J401" s="28">
        <v>2.0289999999999999</v>
      </c>
      <c r="K401" s="29" t="s">
        <v>1193</v>
      </c>
      <c r="L401" s="30" t="str">
        <f t="shared" si="134"/>
        <v>Yes</v>
      </c>
    </row>
    <row r="402" spans="1:12">
      <c r="A402" s="5" t="s">
        <v>530</v>
      </c>
      <c r="B402" s="25" t="s">
        <v>49</v>
      </c>
      <c r="C402" s="32">
        <v>1.7582755199</v>
      </c>
      <c r="D402" s="27" t="str">
        <f t="shared" si="131"/>
        <v>N/A</v>
      </c>
      <c r="E402" s="32">
        <v>2.6171714358</v>
      </c>
      <c r="F402" s="27" t="str">
        <f t="shared" si="132"/>
        <v>N/A</v>
      </c>
      <c r="G402" s="32">
        <v>1.7862810163</v>
      </c>
      <c r="H402" s="27" t="str">
        <f t="shared" si="133"/>
        <v>N/A</v>
      </c>
      <c r="I402" s="28">
        <v>48.85</v>
      </c>
      <c r="J402" s="28">
        <v>-31.7</v>
      </c>
      <c r="K402" s="29" t="s">
        <v>1193</v>
      </c>
      <c r="L402" s="30" t="str">
        <f t="shared" si="134"/>
        <v>No</v>
      </c>
    </row>
    <row r="403" spans="1:12">
      <c r="A403" s="5" t="s">
        <v>532</v>
      </c>
      <c r="B403" s="25" t="s">
        <v>49</v>
      </c>
      <c r="C403" s="32">
        <v>3.3523315328000001</v>
      </c>
      <c r="D403" s="27" t="str">
        <f t="shared" si="131"/>
        <v>N/A</v>
      </c>
      <c r="E403" s="32">
        <v>3.7749658335</v>
      </c>
      <c r="F403" s="27" t="str">
        <f t="shared" si="132"/>
        <v>N/A</v>
      </c>
      <c r="G403" s="32">
        <v>3.4584936981999999</v>
      </c>
      <c r="H403" s="27" t="str">
        <f t="shared" si="133"/>
        <v>N/A</v>
      </c>
      <c r="I403" s="28">
        <v>12.61</v>
      </c>
      <c r="J403" s="28">
        <v>-8.3800000000000008</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-25</v>
      </c>
      <c r="J405" s="28">
        <v>33.33</v>
      </c>
      <c r="K405" s="36" t="s">
        <v>49</v>
      </c>
      <c r="L405" s="30" t="str">
        <f>IF(J405="Div by 0", "N/A", IF(K405="N/A","N/A", IF(J405&gt;VALUE(MID(K405,1,2)), "No", IF(J405&lt;-1*VALUE(MID(K405,1,2)), "No", "Yes"))))</f>
        <v>N/A</v>
      </c>
    </row>
    <row r="406" spans="1:12">
      <c r="A406" s="49" t="s">
        <v>338</v>
      </c>
      <c r="B406" s="36" t="s">
        <v>49</v>
      </c>
      <c r="C406" s="26">
        <v>68</v>
      </c>
      <c r="D406" s="27" t="str">
        <f>IF($B406="N/A","N/A",IF(C406&gt;10,"No",IF(C406&lt;-10,"No","Yes")))</f>
        <v>N/A</v>
      </c>
      <c r="E406" s="26">
        <v>62</v>
      </c>
      <c r="F406" s="27" t="str">
        <f>IF($B406="N/A","N/A",IF(E406&gt;10,"No",IF(E406&lt;-10,"No","Yes")))</f>
        <v>N/A</v>
      </c>
      <c r="G406" s="26">
        <v>53</v>
      </c>
      <c r="H406" s="27" t="str">
        <f>IF($B406="N/A","N/A",IF(G406&gt;10,"No",IF(G406&lt;-10,"No","Yes")))</f>
        <v>N/A</v>
      </c>
      <c r="I406" s="28">
        <v>-8.82</v>
      </c>
      <c r="J406" s="28">
        <v>-14.5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3726.0695934999999</v>
      </c>
      <c r="D408" s="33" t="str">
        <f>IF($B408="N/A","N/A",IF(C408&gt;10,"No",IF(C408&lt;-10,"No","Yes")))</f>
        <v>N/A</v>
      </c>
      <c r="E408" s="47">
        <v>3974.1166692000002</v>
      </c>
      <c r="F408" s="33" t="str">
        <f>IF($B408="N/A","N/A",IF(E408&gt;10,"No",IF(E408&lt;-10,"No","Yes")))</f>
        <v>N/A</v>
      </c>
      <c r="G408" s="47">
        <v>3721.8909314000002</v>
      </c>
      <c r="H408" s="33" t="str">
        <f>IF($B408="N/A","N/A",IF(G408&gt;10,"No",IF(G408&lt;-10,"No","Yes")))</f>
        <v>N/A</v>
      </c>
      <c r="I408" s="28">
        <v>6.657</v>
      </c>
      <c r="J408" s="28">
        <v>-6.35</v>
      </c>
      <c r="K408" s="36" t="s">
        <v>1193</v>
      </c>
      <c r="L408" s="30" t="str">
        <f>IF(J408="Div by 0", "N/A", IF(K408="N/A","N/A", IF(J408&gt;VALUE(MID(K408,1,2)), "No", IF(J408&lt;-1*VALUE(MID(K408,1,2)), "No", "Yes"))))</f>
        <v>Yes</v>
      </c>
    </row>
    <row r="409" spans="1:12">
      <c r="A409" s="5" t="s">
        <v>524</v>
      </c>
      <c r="B409" s="36" t="s">
        <v>49</v>
      </c>
      <c r="C409" s="47">
        <v>7534.2174222000003</v>
      </c>
      <c r="D409" s="33" t="str">
        <f>IF($B409="N/A","N/A",IF(C409&gt;10,"No",IF(C409&lt;-10,"No","Yes")))</f>
        <v>N/A</v>
      </c>
      <c r="E409" s="47">
        <v>7546.4898303</v>
      </c>
      <c r="F409" s="33" t="str">
        <f>IF($B409="N/A","N/A",IF(E409&gt;10,"No",IF(E409&lt;-10,"No","Yes")))</f>
        <v>N/A</v>
      </c>
      <c r="G409" s="47">
        <v>7300.2176098999998</v>
      </c>
      <c r="H409" s="33" t="str">
        <f>IF($B409="N/A","N/A",IF(G409&gt;10,"No",IF(G409&lt;-10,"No","Yes")))</f>
        <v>N/A</v>
      </c>
      <c r="I409" s="28">
        <v>0.16289999999999999</v>
      </c>
      <c r="J409" s="28">
        <v>-3.26</v>
      </c>
      <c r="K409" s="36" t="s">
        <v>1193</v>
      </c>
      <c r="L409" s="30" t="str">
        <f>IF(J409="Div by 0", "N/A", IF(K409="N/A","N/A", IF(J409&gt;VALUE(MID(K409,1,2)), "No", IF(J409&lt;-1*VALUE(MID(K409,1,2)), "No", "Yes"))))</f>
        <v>Yes</v>
      </c>
    </row>
    <row r="410" spans="1:12">
      <c r="A410" s="5" t="s">
        <v>527</v>
      </c>
      <c r="B410" s="36" t="s">
        <v>49</v>
      </c>
      <c r="C410" s="47">
        <v>8606.3189273000007</v>
      </c>
      <c r="D410" s="33" t="str">
        <f>IF($B410="N/A","N/A",IF(C410&gt;10,"No",IF(C410&lt;-10,"No","Yes")))</f>
        <v>N/A</v>
      </c>
      <c r="E410" s="47">
        <v>8791.8074610999993</v>
      </c>
      <c r="F410" s="33" t="str">
        <f>IF($B410="N/A","N/A",IF(E410&gt;10,"No",IF(E410&lt;-10,"No","Yes")))</f>
        <v>N/A</v>
      </c>
      <c r="G410" s="47">
        <v>8775.9572965999996</v>
      </c>
      <c r="H410" s="33" t="str">
        <f>IF($B410="N/A","N/A",IF(G410&gt;10,"No",IF(G410&lt;-10,"No","Yes")))</f>
        <v>N/A</v>
      </c>
      <c r="I410" s="28">
        <v>2.1549999999999998</v>
      </c>
      <c r="J410" s="28">
        <v>-0.18</v>
      </c>
      <c r="K410" s="36" t="s">
        <v>1193</v>
      </c>
      <c r="L410" s="30" t="str">
        <f>IF(J410="Div by 0", "N/A", IF(K410="N/A","N/A", IF(J410&gt;VALUE(MID(K410,1,2)), "No", IF(J410&lt;-1*VALUE(MID(K410,1,2)), "No", "Yes"))))</f>
        <v>Yes</v>
      </c>
    </row>
    <row r="411" spans="1:12">
      <c r="A411" s="5" t="s">
        <v>530</v>
      </c>
      <c r="B411" s="36" t="s">
        <v>49</v>
      </c>
      <c r="C411" s="47">
        <v>1710.5171135999999</v>
      </c>
      <c r="D411" s="33" t="str">
        <f>IF($B411="N/A","N/A",IF(C411&gt;10,"No",IF(C411&lt;-10,"No","Yes")))</f>
        <v>N/A</v>
      </c>
      <c r="E411" s="47">
        <v>1871.3277452</v>
      </c>
      <c r="F411" s="33" t="str">
        <f>IF($B411="N/A","N/A",IF(E411&gt;10,"No",IF(E411&lt;-10,"No","Yes")))</f>
        <v>N/A</v>
      </c>
      <c r="G411" s="47">
        <v>1699.9745917</v>
      </c>
      <c r="H411" s="33" t="str">
        <f>IF($B411="N/A","N/A",IF(G411&gt;10,"No",IF(G411&lt;-10,"No","Yes")))</f>
        <v>N/A</v>
      </c>
      <c r="I411" s="28">
        <v>9.4009999999999998</v>
      </c>
      <c r="J411" s="28">
        <v>-9.16</v>
      </c>
      <c r="K411" s="36" t="s">
        <v>1193</v>
      </c>
      <c r="L411" s="30" t="str">
        <f>IF(J411="Div by 0", "N/A", IF(K411="N/A","N/A", IF(J411&gt;VALUE(MID(K411,1,2)), "No", IF(J411&lt;-1*VALUE(MID(K411,1,2)), "No", "Yes"))))</f>
        <v>Yes</v>
      </c>
    </row>
    <row r="412" spans="1:12">
      <c r="A412" s="5" t="s">
        <v>532</v>
      </c>
      <c r="B412" s="36" t="s">
        <v>49</v>
      </c>
      <c r="C412" s="47">
        <v>3819.3408297999999</v>
      </c>
      <c r="D412" s="33" t="str">
        <f>IF($B412="N/A","N/A",IF(C412&gt;10,"No",IF(C412&lt;-10,"No","Yes")))</f>
        <v>N/A</v>
      </c>
      <c r="E412" s="47">
        <v>4321.2417705999997</v>
      </c>
      <c r="F412" s="33" t="str">
        <f>IF($B412="N/A","N/A",IF(E412&gt;10,"No",IF(E412&lt;-10,"No","Yes")))</f>
        <v>N/A</v>
      </c>
      <c r="G412" s="47">
        <v>3724.4967052000002</v>
      </c>
      <c r="H412" s="33" t="str">
        <f>IF($B412="N/A","N/A",IF(G412&gt;10,"No",IF(G412&lt;-10,"No","Yes")))</f>
        <v>N/A</v>
      </c>
      <c r="I412" s="28">
        <v>13.14</v>
      </c>
      <c r="J412" s="28">
        <v>-13.8</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4245.0265054000001</v>
      </c>
      <c r="F414" s="33" t="str">
        <f t="shared" ref="F414:F415" si="136">IF($B414="N/A","N/A",IF(E414&gt;10,"No",IF(E414&lt;-10,"No","Yes")))</f>
        <v>N/A</v>
      </c>
      <c r="G414" s="47">
        <v>3947.9235604</v>
      </c>
      <c r="H414" s="33" t="str">
        <f t="shared" ref="H414:H415" si="137">IF($B414="N/A","N/A",IF(G414&gt;10,"No",IF(G414&lt;-10,"No","Yes")))</f>
        <v>N/A</v>
      </c>
      <c r="I414" s="28" t="s">
        <v>49</v>
      </c>
      <c r="J414" s="28">
        <v>-7</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3577.4938866000002</v>
      </c>
      <c r="F415" s="33" t="str">
        <f t="shared" si="136"/>
        <v>N/A</v>
      </c>
      <c r="G415" s="47">
        <v>3398.6026673000001</v>
      </c>
      <c r="H415" s="33" t="str">
        <f t="shared" si="137"/>
        <v>N/A</v>
      </c>
      <c r="I415" s="28" t="s">
        <v>49</v>
      </c>
      <c r="J415" s="28">
        <v>-5</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6318.2424835000002</v>
      </c>
      <c r="D417" s="33" t="str">
        <f>IF($B417="N/A","N/A",IF(C417&gt;10,"No",IF(C417&lt;-10,"No","Yes")))</f>
        <v>N/A</v>
      </c>
      <c r="E417" s="47">
        <v>6426.2496590000001</v>
      </c>
      <c r="F417" s="33" t="str">
        <f>IF($B417="N/A","N/A",IF(E417&gt;10,"No",IF(E417&lt;-10,"No","Yes")))</f>
        <v>N/A</v>
      </c>
      <c r="G417" s="47">
        <v>6264.5449238000001</v>
      </c>
      <c r="H417" s="33" t="str">
        <f>IF($B417="N/A","N/A",IF(G417&gt;10,"No",IF(G417&lt;-10,"No","Yes")))</f>
        <v>N/A</v>
      </c>
      <c r="I417" s="28">
        <v>1.7090000000000001</v>
      </c>
      <c r="J417" s="28">
        <v>-2.52</v>
      </c>
      <c r="K417" s="36" t="s">
        <v>1193</v>
      </c>
      <c r="L417" s="30" t="str">
        <f>IF(J417="Div by 0", "N/A", IF(K417="N/A","N/A", IF(J417&gt;VALUE(MID(K417,1,2)), "No", IF(J417&lt;-1*VALUE(MID(K417,1,2)), "No", "Yes"))))</f>
        <v>Yes</v>
      </c>
    </row>
    <row r="418" spans="1:12">
      <c r="A418" s="5" t="s">
        <v>524</v>
      </c>
      <c r="B418" s="36" t="s">
        <v>49</v>
      </c>
      <c r="C418" s="47">
        <v>7517.4703246999998</v>
      </c>
      <c r="D418" s="33" t="str">
        <f>IF($B418="N/A","N/A",IF(C418&gt;10,"No",IF(C418&lt;-10,"No","Yes")))</f>
        <v>N/A</v>
      </c>
      <c r="E418" s="47">
        <v>7563.0289704999996</v>
      </c>
      <c r="F418" s="33" t="str">
        <f>IF($B418="N/A","N/A",IF(E418&gt;10,"No",IF(E418&lt;-10,"No","Yes")))</f>
        <v>N/A</v>
      </c>
      <c r="G418" s="47">
        <v>7254.9352308999996</v>
      </c>
      <c r="H418" s="33" t="str">
        <f>IF($B418="N/A","N/A",IF(G418&gt;10,"No",IF(G418&lt;-10,"No","Yes")))</f>
        <v>N/A</v>
      </c>
      <c r="I418" s="28">
        <v>0.60599999999999998</v>
      </c>
      <c r="J418" s="28">
        <v>-4.07</v>
      </c>
      <c r="K418" s="36" t="s">
        <v>1193</v>
      </c>
      <c r="L418" s="30" t="str">
        <f>IF(J418="Div by 0", "N/A", IF(K418="N/A","N/A", IF(J418&gt;VALUE(MID(K418,1,2)), "No", IF(J418&lt;-1*VALUE(MID(K418,1,2)), "No", "Yes"))))</f>
        <v>Yes</v>
      </c>
    </row>
    <row r="419" spans="1:12">
      <c r="A419" s="5" t="s">
        <v>527</v>
      </c>
      <c r="B419" s="36" t="s">
        <v>49</v>
      </c>
      <c r="C419" s="47">
        <v>5118.1149304</v>
      </c>
      <c r="D419" s="33" t="str">
        <f>IF($B419="N/A","N/A",IF(C419&gt;10,"No",IF(C419&lt;-10,"No","Yes")))</f>
        <v>N/A</v>
      </c>
      <c r="E419" s="47">
        <v>5315.1854911999999</v>
      </c>
      <c r="F419" s="33" t="str">
        <f>IF($B419="N/A","N/A",IF(E419&gt;10,"No",IF(E419&lt;-10,"No","Yes")))</f>
        <v>N/A</v>
      </c>
      <c r="G419" s="47">
        <v>5314.4211107000001</v>
      </c>
      <c r="H419" s="33" t="str">
        <f>IF($B419="N/A","N/A",IF(G419&gt;10,"No",IF(G419&lt;-10,"No","Yes")))</f>
        <v>N/A</v>
      </c>
      <c r="I419" s="28">
        <v>3.85</v>
      </c>
      <c r="J419" s="28">
        <v>-1.4E-2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6545.3414788</v>
      </c>
      <c r="F420" s="33" t="str">
        <f t="shared" ref="F420:F421" si="139">IF($B420="N/A","N/A",IF(E420&gt;10,"No",IF(E420&lt;-10,"No","Yes")))</f>
        <v>N/A</v>
      </c>
      <c r="G420" s="47">
        <v>6385.4985327000004</v>
      </c>
      <c r="H420" s="33" t="str">
        <f t="shared" ref="H420:H421" si="140">IF($B420="N/A","N/A",IF(G420&gt;10,"No",IF(G420&lt;-10,"No","Yes")))</f>
        <v>N/A</v>
      </c>
      <c r="I420" s="28" t="s">
        <v>49</v>
      </c>
      <c r="J420" s="28">
        <v>-2.44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6197.8612126999997</v>
      </c>
      <c r="F421" s="33" t="str">
        <f t="shared" si="139"/>
        <v>N/A</v>
      </c>
      <c r="G421" s="47">
        <v>6036.1195172999996</v>
      </c>
      <c r="H421" s="33" t="str">
        <f t="shared" si="140"/>
        <v>N/A</v>
      </c>
      <c r="I421" s="28" t="s">
        <v>49</v>
      </c>
      <c r="J421" s="28">
        <v>-2.61</v>
      </c>
      <c r="K421" s="36" t="s">
        <v>1193</v>
      </c>
      <c r="L421" s="30" t="str">
        <f>IF(J421="Div by 0", "N/A", IF(OR(J421="N/A",K421="N/A"),"N/A", IF(J421&gt;VALUE(MID(K421,1,2)), "No", IF(J421&lt;-1*VALUE(MID(K421,1,2)), "No", "Yes"))))</f>
        <v>Yes</v>
      </c>
    </row>
    <row r="422" spans="1:12">
      <c r="A422" s="5" t="s">
        <v>1075</v>
      </c>
      <c r="B422" s="36" t="s">
        <v>49</v>
      </c>
      <c r="C422" s="47">
        <v>8533.9458224000009</v>
      </c>
      <c r="D422" s="33" t="str">
        <f t="shared" ref="D422:D434" si="141">IF($B422="N/A","N/A",IF(C422&gt;10,"No",IF(C422&lt;-10,"No","Yes")))</f>
        <v>N/A</v>
      </c>
      <c r="E422" s="47">
        <v>6745.8255477000002</v>
      </c>
      <c r="F422" s="33" t="str">
        <f t="shared" ref="F422:F434" si="142">IF($B422="N/A","N/A",IF(E422&gt;10,"No",IF(E422&lt;-10,"No","Yes")))</f>
        <v>N/A</v>
      </c>
      <c r="G422" s="47">
        <v>10165.235011000001</v>
      </c>
      <c r="H422" s="33" t="str">
        <f t="shared" ref="H422:H434" si="143">IF($B422="N/A","N/A",IF(G422&gt;10,"No",IF(G422&lt;-10,"No","Yes")))</f>
        <v>N/A</v>
      </c>
      <c r="I422" s="28">
        <v>-21</v>
      </c>
      <c r="J422" s="28">
        <v>50.69</v>
      </c>
      <c r="K422" s="36" t="s">
        <v>1193</v>
      </c>
      <c r="L422" s="30" t="str">
        <f t="shared" ref="L422:L434" si="144">IF(J422="Div by 0", "N/A", IF(K422="N/A","N/A", IF(J422&gt;VALUE(MID(K422,1,2)), "No", IF(J422&lt;-1*VALUE(MID(K422,1,2)), "No", "Yes"))))</f>
        <v>No</v>
      </c>
    </row>
    <row r="423" spans="1:12">
      <c r="A423" s="5" t="s">
        <v>825</v>
      </c>
      <c r="B423" s="36" t="s">
        <v>49</v>
      </c>
      <c r="C423" s="47">
        <v>631.44741957999997</v>
      </c>
      <c r="D423" s="33" t="str">
        <f t="shared" si="141"/>
        <v>N/A</v>
      </c>
      <c r="E423" s="47">
        <v>678.26146155000004</v>
      </c>
      <c r="F423" s="33" t="str">
        <f t="shared" si="142"/>
        <v>N/A</v>
      </c>
      <c r="G423" s="47">
        <v>638.16198391</v>
      </c>
      <c r="H423" s="33" t="str">
        <f t="shared" si="143"/>
        <v>N/A</v>
      </c>
      <c r="I423" s="28">
        <v>7.4139999999999997</v>
      </c>
      <c r="J423" s="28">
        <v>-5.91</v>
      </c>
      <c r="K423" s="36" t="s">
        <v>1193</v>
      </c>
      <c r="L423" s="30" t="str">
        <f t="shared" si="144"/>
        <v>Yes</v>
      </c>
    </row>
    <row r="424" spans="1:12">
      <c r="A424" s="5" t="s">
        <v>826</v>
      </c>
      <c r="B424" s="36" t="s">
        <v>49</v>
      </c>
      <c r="C424" s="47">
        <v>23137.012424</v>
      </c>
      <c r="D424" s="33" t="str">
        <f t="shared" si="141"/>
        <v>N/A</v>
      </c>
      <c r="E424" s="47">
        <v>23131.260307</v>
      </c>
      <c r="F424" s="33" t="str">
        <f t="shared" si="142"/>
        <v>N/A</v>
      </c>
      <c r="G424" s="47">
        <v>22606.860632</v>
      </c>
      <c r="H424" s="33" t="str">
        <f t="shared" si="143"/>
        <v>N/A</v>
      </c>
      <c r="I424" s="28">
        <v>-2.5000000000000001E-2</v>
      </c>
      <c r="J424" s="28">
        <v>-2.27</v>
      </c>
      <c r="K424" s="36" t="s">
        <v>1193</v>
      </c>
      <c r="L424" s="30" t="str">
        <f t="shared" si="144"/>
        <v>Yes</v>
      </c>
    </row>
    <row r="425" spans="1:12">
      <c r="A425" s="5" t="s">
        <v>827</v>
      </c>
      <c r="B425" s="36" t="s">
        <v>49</v>
      </c>
      <c r="C425" s="47">
        <v>139.64906832</v>
      </c>
      <c r="D425" s="33" t="str">
        <f t="shared" si="141"/>
        <v>N/A</v>
      </c>
      <c r="E425" s="47">
        <v>138.50342850000001</v>
      </c>
      <c r="F425" s="33" t="str">
        <f t="shared" si="142"/>
        <v>N/A</v>
      </c>
      <c r="G425" s="47">
        <v>148.29649853999999</v>
      </c>
      <c r="H425" s="33" t="str">
        <f t="shared" si="143"/>
        <v>N/A</v>
      </c>
      <c r="I425" s="28">
        <v>-0.82</v>
      </c>
      <c r="J425" s="28">
        <v>7.0709999999999997</v>
      </c>
      <c r="K425" s="36" t="s">
        <v>1193</v>
      </c>
      <c r="L425" s="30" t="str">
        <f t="shared" si="144"/>
        <v>Yes</v>
      </c>
    </row>
    <row r="426" spans="1:12">
      <c r="A426" s="5" t="s">
        <v>828</v>
      </c>
      <c r="B426" s="36" t="s">
        <v>49</v>
      </c>
      <c r="C426" s="47">
        <v>17904.854648</v>
      </c>
      <c r="D426" s="33" t="str">
        <f t="shared" si="141"/>
        <v>N/A</v>
      </c>
      <c r="E426" s="47">
        <v>17466.648444999999</v>
      </c>
      <c r="F426" s="33" t="str">
        <f t="shared" si="142"/>
        <v>N/A</v>
      </c>
      <c r="G426" s="47">
        <v>17777.472178</v>
      </c>
      <c r="H426" s="33" t="str">
        <f t="shared" si="143"/>
        <v>N/A</v>
      </c>
      <c r="I426" s="28">
        <v>-2.4500000000000002</v>
      </c>
      <c r="J426" s="28">
        <v>1.78</v>
      </c>
      <c r="K426" s="36" t="s">
        <v>1193</v>
      </c>
      <c r="L426" s="30" t="str">
        <f t="shared" si="144"/>
        <v>Yes</v>
      </c>
    </row>
    <row r="427" spans="1:12">
      <c r="A427" s="5" t="s">
        <v>829</v>
      </c>
      <c r="B427" s="36" t="s">
        <v>49</v>
      </c>
      <c r="C427" s="47">
        <v>0</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97.862456328999997</v>
      </c>
      <c r="D428" s="33" t="str">
        <f t="shared" si="141"/>
        <v>N/A</v>
      </c>
      <c r="E428" s="47">
        <v>86.807816950000003</v>
      </c>
      <c r="F428" s="33" t="str">
        <f t="shared" si="142"/>
        <v>N/A</v>
      </c>
      <c r="G428" s="47">
        <v>106.60311951</v>
      </c>
      <c r="H428" s="33" t="str">
        <f t="shared" si="143"/>
        <v>N/A</v>
      </c>
      <c r="I428" s="28">
        <v>-11.3</v>
      </c>
      <c r="J428" s="28">
        <v>22.8</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8765.2337224000003</v>
      </c>
      <c r="D430" s="33" t="str">
        <f t="shared" si="141"/>
        <v>N/A</v>
      </c>
      <c r="E430" s="47">
        <v>9290.2225851999992</v>
      </c>
      <c r="F430" s="33" t="str">
        <f t="shared" si="142"/>
        <v>N/A</v>
      </c>
      <c r="G430" s="47">
        <v>9315.4624662000006</v>
      </c>
      <c r="H430" s="33" t="str">
        <f t="shared" si="143"/>
        <v>N/A</v>
      </c>
      <c r="I430" s="28">
        <v>5.9889999999999999</v>
      </c>
      <c r="J430" s="28">
        <v>0.2717</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10727.909367</v>
      </c>
      <c r="D433" s="33" t="str">
        <f t="shared" si="141"/>
        <v>N/A</v>
      </c>
      <c r="E433" s="47">
        <v>11037.941637</v>
      </c>
      <c r="F433" s="33" t="str">
        <f t="shared" si="142"/>
        <v>N/A</v>
      </c>
      <c r="G433" s="47">
        <v>11114.874818</v>
      </c>
      <c r="H433" s="33" t="str">
        <f t="shared" si="143"/>
        <v>N/A</v>
      </c>
      <c r="I433" s="28">
        <v>2.89</v>
      </c>
      <c r="J433" s="28">
        <v>0.69699999999999995</v>
      </c>
      <c r="K433" s="36" t="s">
        <v>1193</v>
      </c>
      <c r="L433" s="30" t="str">
        <f t="shared" si="144"/>
        <v>Yes</v>
      </c>
    </row>
    <row r="434" spans="1:12" ht="12.75" customHeight="1">
      <c r="A434" s="94" t="s">
        <v>835</v>
      </c>
      <c r="B434" s="36" t="s">
        <v>49</v>
      </c>
      <c r="C434" s="47">
        <v>409.39629738000002</v>
      </c>
      <c r="D434" s="33" t="str">
        <f t="shared" si="141"/>
        <v>N/A</v>
      </c>
      <c r="E434" s="47">
        <v>429.96206567000002</v>
      </c>
      <c r="F434" s="33" t="str">
        <f t="shared" si="142"/>
        <v>N/A</v>
      </c>
      <c r="G434" s="47">
        <v>402.49777451</v>
      </c>
      <c r="H434" s="33" t="str">
        <f t="shared" si="143"/>
        <v>N/A</v>
      </c>
      <c r="I434" s="28">
        <v>5.0229999999999997</v>
      </c>
      <c r="J434" s="28">
        <v>-6.39</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34599.955879000001</v>
      </c>
      <c r="D436" s="27" t="str">
        <f>IF($B436="N/A","N/A",IF(C436&gt;10,"No",IF(C436&lt;-10,"No","Yes")))</f>
        <v>N/A</v>
      </c>
      <c r="E436" s="31">
        <v>36377.434705</v>
      </c>
      <c r="F436" s="27" t="str">
        <f>IF($B436="N/A","N/A",IF(E436&gt;10,"No",IF(E436&lt;-10,"No","Yes")))</f>
        <v>N/A</v>
      </c>
      <c r="G436" s="31">
        <v>35509.076880000001</v>
      </c>
      <c r="H436" s="27" t="str">
        <f>IF($B436="N/A","N/A",IF(G436&gt;10,"No",IF(G436&lt;-10,"No","Yes")))</f>
        <v>N/A</v>
      </c>
      <c r="I436" s="28">
        <v>5.1369999999999996</v>
      </c>
      <c r="J436" s="28">
        <v>-2.39</v>
      </c>
      <c r="K436" s="29" t="s">
        <v>1193</v>
      </c>
      <c r="L436" s="30" t="str">
        <f>IF(J436="Div by 0", "N/A", IF(K436="N/A","N/A", IF(J436&gt;VALUE(MID(K436,1,2)), "No", IF(J436&lt;-1*VALUE(MID(K436,1,2)), "No", "Yes"))))</f>
        <v>Yes</v>
      </c>
    </row>
    <row r="437" spans="1:12" ht="12.75" customHeight="1">
      <c r="A437" s="92" t="s">
        <v>733</v>
      </c>
      <c r="B437" s="25" t="s">
        <v>49</v>
      </c>
      <c r="C437" s="31">
        <v>28755.596753000002</v>
      </c>
      <c r="D437" s="27" t="str">
        <f>IF($B437="N/A","N/A",IF(C437&gt;10,"No",IF(C437&lt;-10,"No","Yes")))</f>
        <v>N/A</v>
      </c>
      <c r="E437" s="31">
        <v>30332.926538</v>
      </c>
      <c r="F437" s="27" t="str">
        <f>IF($B437="N/A","N/A",IF(E437&gt;10,"No",IF(E437&lt;-10,"No","Yes")))</f>
        <v>N/A</v>
      </c>
      <c r="G437" s="31">
        <v>31126.851121</v>
      </c>
      <c r="H437" s="27" t="str">
        <f>IF($B437="N/A","N/A",IF(G437&gt;10,"No",IF(G437&lt;-10,"No","Yes")))</f>
        <v>N/A</v>
      </c>
      <c r="I437" s="28">
        <v>5.4850000000000003</v>
      </c>
      <c r="J437" s="28">
        <v>2.617</v>
      </c>
      <c r="K437" s="29" t="s">
        <v>1193</v>
      </c>
      <c r="L437" s="30" t="str">
        <f>IF(J437="Div by 0", "N/A", IF(K437="N/A","N/A", IF(J437&gt;VALUE(MID(K437,1,2)), "No", IF(J437&lt;-1*VALUE(MID(K437,1,2)), "No", "Yes"))))</f>
        <v>Yes</v>
      </c>
    </row>
    <row r="438" spans="1:12" ht="25.5">
      <c r="A438" s="94" t="s">
        <v>734</v>
      </c>
      <c r="B438" s="25" t="s">
        <v>49</v>
      </c>
      <c r="C438" s="31">
        <v>39073.585099999997</v>
      </c>
      <c r="D438" s="27" t="str">
        <f>IF($B438="N/A","N/A",IF(C438&gt;10,"No",IF(C438&lt;-10,"No","Yes")))</f>
        <v>N/A</v>
      </c>
      <c r="E438" s="31">
        <v>36379.222798000003</v>
      </c>
      <c r="F438" s="27" t="str">
        <f>IF($B438="N/A","N/A",IF(E438&gt;10,"No",IF(E438&lt;-10,"No","Yes")))</f>
        <v>N/A</v>
      </c>
      <c r="G438" s="31">
        <v>39548.086643000002</v>
      </c>
      <c r="H438" s="27" t="str">
        <f>IF($B438="N/A","N/A",IF(G438&gt;10,"No",IF(G438&lt;-10,"No","Yes")))</f>
        <v>N/A</v>
      </c>
      <c r="I438" s="28">
        <v>-6.9</v>
      </c>
      <c r="J438" s="28">
        <v>8.7110000000000003</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26097.474539999999</v>
      </c>
      <c r="D440" s="27" t="str">
        <f t="shared" ref="D440:D450" si="145">IF($B440="N/A","N/A",IF(C440&gt;10,"No",IF(C440&lt;-10,"No","Yes")))</f>
        <v>N/A</v>
      </c>
      <c r="E440" s="31">
        <v>28148.889405999998</v>
      </c>
      <c r="F440" s="27" t="str">
        <f t="shared" ref="F440:F450" si="146">IF($B440="N/A","N/A",IF(E440&gt;10,"No",IF(E440&lt;-10,"No","Yes")))</f>
        <v>N/A</v>
      </c>
      <c r="G440" s="31">
        <v>28794.541825</v>
      </c>
      <c r="H440" s="27" t="str">
        <f t="shared" ref="H440:H450" si="147">IF($B440="N/A","N/A",IF(G440&gt;10,"No",IF(G440&lt;-10,"No","Yes")))</f>
        <v>N/A</v>
      </c>
      <c r="I440" s="28">
        <v>7.8609999999999998</v>
      </c>
      <c r="J440" s="28">
        <v>2.294</v>
      </c>
      <c r="K440" s="29" t="s">
        <v>1193</v>
      </c>
      <c r="L440" s="30" t="str">
        <f t="shared" ref="L440:L450" si="148">IF(J440="Div by 0", "N/A", IF(K440="N/A","N/A", IF(J440&gt;VALUE(MID(K440,1,2)), "No", IF(J440&lt;-1*VALUE(MID(K440,1,2)), "No", "Yes"))))</f>
        <v>Yes</v>
      </c>
    </row>
    <row r="441" spans="1:12" ht="12.75" customHeight="1">
      <c r="A441" s="48" t="s">
        <v>459</v>
      </c>
      <c r="B441" s="25" t="s">
        <v>49</v>
      </c>
      <c r="C441" s="31">
        <v>14518.98731</v>
      </c>
      <c r="D441" s="27" t="str">
        <f t="shared" si="145"/>
        <v>N/A</v>
      </c>
      <c r="E441" s="31">
        <v>15199.108937999999</v>
      </c>
      <c r="F441" s="27" t="str">
        <f t="shared" si="146"/>
        <v>N/A</v>
      </c>
      <c r="G441" s="31">
        <v>15368.939779</v>
      </c>
      <c r="H441" s="27" t="str">
        <f t="shared" si="147"/>
        <v>N/A</v>
      </c>
      <c r="I441" s="28">
        <v>4.6840000000000002</v>
      </c>
      <c r="J441" s="28">
        <v>1.117</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46907.410348999998</v>
      </c>
      <c r="D443" s="27" t="str">
        <f t="shared" si="145"/>
        <v>N/A</v>
      </c>
      <c r="E443" s="31">
        <v>46701.831213999998</v>
      </c>
      <c r="F443" s="27" t="str">
        <f t="shared" si="146"/>
        <v>N/A</v>
      </c>
      <c r="G443" s="31">
        <v>46070.354769999998</v>
      </c>
      <c r="H443" s="27" t="str">
        <f t="shared" si="147"/>
        <v>N/A</v>
      </c>
      <c r="I443" s="28">
        <v>-0.438</v>
      </c>
      <c r="J443" s="28">
        <v>-1.35</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32806.542493000001</v>
      </c>
      <c r="D446" s="27" t="str">
        <f t="shared" si="145"/>
        <v>N/A</v>
      </c>
      <c r="E446" s="31">
        <v>34868.654476999996</v>
      </c>
      <c r="F446" s="27" t="str">
        <f t="shared" si="146"/>
        <v>N/A</v>
      </c>
      <c r="G446" s="31">
        <v>34282.420001999999</v>
      </c>
      <c r="H446" s="27" t="str">
        <f t="shared" si="147"/>
        <v>N/A</v>
      </c>
      <c r="I446" s="28">
        <v>6.2859999999999996</v>
      </c>
      <c r="J446" s="28">
        <v>-1.68</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96877.472727</v>
      </c>
      <c r="D448" s="27" t="str">
        <f t="shared" si="145"/>
        <v>N/A</v>
      </c>
      <c r="E448" s="31">
        <v>101856.31595</v>
      </c>
      <c r="F448" s="27" t="str">
        <f t="shared" si="146"/>
        <v>N/A</v>
      </c>
      <c r="G448" s="31">
        <v>93091.519446999999</v>
      </c>
      <c r="H448" s="27" t="str">
        <f t="shared" si="147"/>
        <v>N/A</v>
      </c>
      <c r="I448" s="28">
        <v>5.1390000000000002</v>
      </c>
      <c r="J448" s="28">
        <v>-8.61</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17132.117004</v>
      </c>
      <c r="D452" s="27" t="str">
        <f t="shared" ref="D452:D462" si="149">IF($B452="N/A","N/A",IF(C452&gt;10,"No",IF(C452&lt;-10,"No","Yes")))</f>
        <v>N/A</v>
      </c>
      <c r="E452" s="31">
        <v>18297.410408</v>
      </c>
      <c r="F452" s="27" t="str">
        <f t="shared" ref="F452:F462" si="150">IF($B452="N/A","N/A",IF(E452&gt;10,"No",IF(E452&lt;-10,"No","Yes")))</f>
        <v>N/A</v>
      </c>
      <c r="G452" s="31">
        <v>19477.767381000001</v>
      </c>
      <c r="H452" s="27" t="str">
        <f t="shared" ref="H452:H462" si="151">IF($B452="N/A","N/A",IF(G452&gt;10,"No",IF(G452&lt;-10,"No","Yes")))</f>
        <v>N/A</v>
      </c>
      <c r="I452" s="28">
        <v>6.8019999999999996</v>
      </c>
      <c r="J452" s="28">
        <v>6.4509999999999996</v>
      </c>
      <c r="K452" s="29" t="s">
        <v>1193</v>
      </c>
      <c r="L452" s="30" t="str">
        <f t="shared" ref="L452:L462" si="152">IF(J452="Div by 0", "N/A", IF(K452="N/A","N/A", IF(J452&gt;VALUE(MID(K452,1,2)), "No", IF(J452&lt;-1*VALUE(MID(K452,1,2)), "No", "Yes"))))</f>
        <v>Yes</v>
      </c>
    </row>
    <row r="453" spans="1:12" ht="12.75" customHeight="1">
      <c r="A453" s="48" t="s">
        <v>459</v>
      </c>
      <c r="B453" s="25" t="s">
        <v>49</v>
      </c>
      <c r="C453" s="31">
        <v>8852.4345570999994</v>
      </c>
      <c r="D453" s="27" t="str">
        <f t="shared" si="149"/>
        <v>N/A</v>
      </c>
      <c r="E453" s="31">
        <v>9113.6746779999994</v>
      </c>
      <c r="F453" s="27" t="str">
        <f t="shared" si="150"/>
        <v>N/A</v>
      </c>
      <c r="G453" s="31">
        <v>9872.4584457000001</v>
      </c>
      <c r="H453" s="27" t="str">
        <f t="shared" si="151"/>
        <v>N/A</v>
      </c>
      <c r="I453" s="28">
        <v>2.9510000000000001</v>
      </c>
      <c r="J453" s="28">
        <v>8.3260000000000005</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38423.977136000001</v>
      </c>
      <c r="D455" s="27" t="str">
        <f t="shared" si="149"/>
        <v>N/A</v>
      </c>
      <c r="E455" s="31">
        <v>38983.381502999997</v>
      </c>
      <c r="F455" s="27" t="str">
        <f t="shared" si="150"/>
        <v>N/A</v>
      </c>
      <c r="G455" s="31">
        <v>37730.724543999997</v>
      </c>
      <c r="H455" s="27" t="str">
        <f t="shared" si="151"/>
        <v>N/A</v>
      </c>
      <c r="I455" s="28">
        <v>1.456</v>
      </c>
      <c r="J455" s="28">
        <v>-3.21</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26816.004351</v>
      </c>
      <c r="D458" s="27" t="str">
        <f t="shared" si="149"/>
        <v>N/A</v>
      </c>
      <c r="E458" s="31">
        <v>28755.853104000002</v>
      </c>
      <c r="F458" s="27" t="str">
        <f t="shared" si="150"/>
        <v>N/A</v>
      </c>
      <c r="G458" s="31">
        <v>29449.614339</v>
      </c>
      <c r="H458" s="27" t="str">
        <f t="shared" si="151"/>
        <v>N/A</v>
      </c>
      <c r="I458" s="28">
        <v>7.234</v>
      </c>
      <c r="J458" s="28">
        <v>2.4129999999999998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29.618181818</v>
      </c>
      <c r="D460" s="27" t="str">
        <f t="shared" si="149"/>
        <v>N/A</v>
      </c>
      <c r="E460" s="31">
        <v>16.466399198000001</v>
      </c>
      <c r="F460" s="27" t="str">
        <f t="shared" si="150"/>
        <v>N/A</v>
      </c>
      <c r="G460" s="31">
        <v>15.110630942</v>
      </c>
      <c r="H460" s="27" t="str">
        <f t="shared" si="151"/>
        <v>N/A</v>
      </c>
      <c r="I460" s="28">
        <v>-44.4</v>
      </c>
      <c r="J460" s="28">
        <v>-8.23</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6672863557</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3954.2004725000002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51611251</v>
      </c>
      <c r="D468" s="33" t="str">
        <f>IF($B468="N/A","N/A",IF(C468&gt;10,"No",IF(C468&lt;-10,"No","Yes")))</f>
        <v>N/A</v>
      </c>
      <c r="E468" s="47">
        <v>61987819</v>
      </c>
      <c r="F468" s="33" t="str">
        <f>IF($B468="N/A","N/A",IF(E468&gt;10,"No",IF(E468&lt;-10,"No","Yes")))</f>
        <v>N/A</v>
      </c>
      <c r="G468" s="47">
        <v>78803326</v>
      </c>
      <c r="H468" s="33" t="str">
        <f>IF($B468="N/A","N/A",IF(G468&gt;10,"No",IF(G468&lt;-10,"No","Yes")))</f>
        <v>N/A</v>
      </c>
      <c r="I468" s="28">
        <v>20.11</v>
      </c>
      <c r="J468" s="28">
        <v>27.13</v>
      </c>
      <c r="K468" s="47" t="s">
        <v>49</v>
      </c>
      <c r="L468" s="30" t="str">
        <f>IF(J468="Div by 0", "N/A", IF(K468="N/A","N/A", IF(J468&gt;VALUE(MID(K468,1,2)), "No", IF(J468&lt;-1*VALUE(MID(K468,1,2)), "No", "Yes"))))</f>
        <v>N/A</v>
      </c>
    </row>
    <row r="469" spans="1:12" ht="12.75" customHeight="1">
      <c r="A469" s="44" t="s">
        <v>1159</v>
      </c>
      <c r="B469" s="47" t="s">
        <v>49</v>
      </c>
      <c r="C469" s="47">
        <v>3962.171887</v>
      </c>
      <c r="D469" s="33" t="str">
        <f>IF($B469="N/A","N/A",IF(C469&gt;10,"No",IF(C469&lt;-10,"No","Yes")))</f>
        <v>N/A</v>
      </c>
      <c r="E469" s="47">
        <v>4110.8706811000002</v>
      </c>
      <c r="F469" s="33" t="str">
        <f>IF($B469="N/A","N/A",IF(E469&gt;10,"No",IF(E469&lt;-10,"No","Yes")))</f>
        <v>N/A</v>
      </c>
      <c r="G469" s="47">
        <v>4421.9362549999996</v>
      </c>
      <c r="H469" s="33" t="str">
        <f>IF($B469="N/A","N/A",IF(G469&gt;10,"No",IF(G469&lt;-10,"No","Yes")))</f>
        <v>N/A</v>
      </c>
      <c r="I469" s="28">
        <v>3.7530000000000001</v>
      </c>
      <c r="J469" s="28">
        <v>7.5670000000000002</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33859656</v>
      </c>
      <c r="D471" s="33" t="str">
        <f>IF($B471="N/A","N/A",IF(C471&gt;10,"No",IF(C471&lt;-10,"No","Yes")))</f>
        <v>N/A</v>
      </c>
      <c r="E471" s="47">
        <v>37012245</v>
      </c>
      <c r="F471" s="33" t="str">
        <f>IF($B471="N/A","N/A",IF(E471&gt;10,"No",IF(E471&lt;-10,"No","Yes")))</f>
        <v>N/A</v>
      </c>
      <c r="G471" s="47">
        <v>34451584</v>
      </c>
      <c r="H471" s="33" t="str">
        <f>IF($B471="N/A","N/A",IF(G471&gt;10,"No",IF(G471&lt;-10,"No","Yes")))</f>
        <v>N/A</v>
      </c>
      <c r="I471" s="28">
        <v>9.3109999999999999</v>
      </c>
      <c r="J471" s="28">
        <v>-6.92</v>
      </c>
      <c r="K471" s="47" t="s">
        <v>49</v>
      </c>
      <c r="L471" s="30" t="str">
        <f>IF(J471="Div by 0", "N/A", IF(K471="N/A","N/A", IF(J471&gt;VALUE(MID(K471,1,2)), "No", IF(J471&lt;-1*VALUE(MID(K471,1,2)), "No", "Yes"))))</f>
        <v>N/A</v>
      </c>
    </row>
    <row r="472" spans="1:12" ht="12.75" customHeight="1">
      <c r="A472" s="44" t="s">
        <v>1161</v>
      </c>
      <c r="B472" s="47" t="s">
        <v>49</v>
      </c>
      <c r="C472" s="47">
        <v>315.93162520999999</v>
      </c>
      <c r="D472" s="33" t="str">
        <f>IF($B472="N/A","N/A",IF(C472&gt;10,"No",IF(C472&lt;-10,"No","Yes")))</f>
        <v>N/A</v>
      </c>
      <c r="E472" s="47">
        <v>328.87495335</v>
      </c>
      <c r="F472" s="33" t="str">
        <f>IF($B472="N/A","N/A",IF(E472&gt;10,"No",IF(E472&lt;-10,"No","Yes")))</f>
        <v>N/A</v>
      </c>
      <c r="G472" s="47">
        <v>291.10160626999999</v>
      </c>
      <c r="H472" s="33" t="str">
        <f>IF($B472="N/A","N/A",IF(G472&gt;10,"No",IF(G472&lt;-10,"No","Yes")))</f>
        <v>N/A</v>
      </c>
      <c r="I472" s="28">
        <v>4.0970000000000004</v>
      </c>
      <c r="J472" s="28">
        <v>-11.5</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19267178</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2785.4818562999999</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21090115</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11868.382105000001</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8311915</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37610.475113</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44784298</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67547.960783999995</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1547916</v>
      </c>
      <c r="D506" s="33" t="str">
        <f t="shared" ref="D506:D511" si="161">IF($B506="N/A","N/A",IF(C506&gt;10,"No",IF(C506&lt;-10,"No","Yes")))</f>
        <v>N/A</v>
      </c>
      <c r="E506" s="34">
        <v>1604798</v>
      </c>
      <c r="F506" s="33" t="str">
        <f t="shared" ref="F506:F511" si="162">IF($B506="N/A","N/A",IF(E506&gt;10,"No",IF(E506&lt;-10,"No","Yes")))</f>
        <v>N/A</v>
      </c>
      <c r="G506" s="34">
        <v>1692029</v>
      </c>
      <c r="H506" s="33" t="str">
        <f t="shared" ref="H506:H511" si="163">IF($B506="N/A","N/A",IF(G506&gt;10,"No",IF(G506&lt;-10,"No","Yes")))</f>
        <v>N/A</v>
      </c>
      <c r="I506" s="28">
        <v>3.6749999999999998</v>
      </c>
      <c r="J506" s="28">
        <v>5.4359999999999999</v>
      </c>
      <c r="K506" s="34" t="s">
        <v>1193</v>
      </c>
      <c r="L506" s="30" t="str">
        <f t="shared" ref="L506:L514" si="164">IF(J506="Div by 0", "N/A", IF(K506="N/A","N/A", IF(J506&gt;VALUE(MID(K506,1,2)), "No", IF(J506&lt;-1*VALUE(MID(K506,1,2)), "No", "Yes"))))</f>
        <v>Yes</v>
      </c>
    </row>
    <row r="507" spans="1:12">
      <c r="A507" s="5" t="s">
        <v>523</v>
      </c>
      <c r="B507" s="36" t="s">
        <v>49</v>
      </c>
      <c r="C507" s="34">
        <v>71124</v>
      </c>
      <c r="D507" s="33" t="str">
        <f t="shared" si="161"/>
        <v>N/A</v>
      </c>
      <c r="E507" s="34">
        <v>71873</v>
      </c>
      <c r="F507" s="33" t="str">
        <f t="shared" si="162"/>
        <v>N/A</v>
      </c>
      <c r="G507" s="34">
        <v>70227</v>
      </c>
      <c r="H507" s="33" t="str">
        <f t="shared" si="163"/>
        <v>N/A</v>
      </c>
      <c r="I507" s="28">
        <v>1.0529999999999999</v>
      </c>
      <c r="J507" s="28">
        <v>-2.29</v>
      </c>
      <c r="K507" s="36" t="s">
        <v>1193</v>
      </c>
      <c r="L507" s="30" t="str">
        <f t="shared" si="164"/>
        <v>Yes</v>
      </c>
    </row>
    <row r="508" spans="1:12">
      <c r="A508" s="5" t="s">
        <v>526</v>
      </c>
      <c r="B508" s="36" t="s">
        <v>49</v>
      </c>
      <c r="C508" s="34">
        <v>244073</v>
      </c>
      <c r="D508" s="33" t="str">
        <f t="shared" si="161"/>
        <v>N/A</v>
      </c>
      <c r="E508" s="34">
        <v>264833</v>
      </c>
      <c r="F508" s="33" t="str">
        <f t="shared" si="162"/>
        <v>N/A</v>
      </c>
      <c r="G508" s="34">
        <v>277039</v>
      </c>
      <c r="H508" s="33" t="str">
        <f t="shared" si="163"/>
        <v>N/A</v>
      </c>
      <c r="I508" s="28">
        <v>8.5060000000000002</v>
      </c>
      <c r="J508" s="28">
        <v>4.609</v>
      </c>
      <c r="K508" s="36" t="s">
        <v>1193</v>
      </c>
      <c r="L508" s="30" t="str">
        <f t="shared" si="164"/>
        <v>Yes</v>
      </c>
    </row>
    <row r="509" spans="1:12">
      <c r="A509" s="5" t="s">
        <v>529</v>
      </c>
      <c r="B509" s="36" t="s">
        <v>49</v>
      </c>
      <c r="C509" s="34">
        <v>963275</v>
      </c>
      <c r="D509" s="33" t="str">
        <f t="shared" si="161"/>
        <v>N/A</v>
      </c>
      <c r="E509" s="34">
        <v>994335</v>
      </c>
      <c r="F509" s="33" t="str">
        <f t="shared" si="162"/>
        <v>N/A</v>
      </c>
      <c r="G509" s="34">
        <v>1064646</v>
      </c>
      <c r="H509" s="33" t="str">
        <f t="shared" si="163"/>
        <v>N/A</v>
      </c>
      <c r="I509" s="28">
        <v>3.2240000000000002</v>
      </c>
      <c r="J509" s="28">
        <v>7.0709999999999997</v>
      </c>
      <c r="K509" s="36" t="s">
        <v>1193</v>
      </c>
      <c r="L509" s="30" t="str">
        <f t="shared" si="164"/>
        <v>Yes</v>
      </c>
    </row>
    <row r="510" spans="1:12">
      <c r="A510" s="5" t="s">
        <v>531</v>
      </c>
      <c r="B510" s="36" t="s">
        <v>49</v>
      </c>
      <c r="C510" s="34">
        <v>269444</v>
      </c>
      <c r="D510" s="33" t="str">
        <f t="shared" si="161"/>
        <v>N/A</v>
      </c>
      <c r="E510" s="34">
        <v>273757</v>
      </c>
      <c r="F510" s="33" t="str">
        <f t="shared" si="162"/>
        <v>N/A</v>
      </c>
      <c r="G510" s="34">
        <v>280117</v>
      </c>
      <c r="H510" s="33" t="str">
        <f t="shared" si="163"/>
        <v>N/A</v>
      </c>
      <c r="I510" s="28">
        <v>1.601</v>
      </c>
      <c r="J510" s="28">
        <v>2.323</v>
      </c>
      <c r="K510" s="36" t="s">
        <v>1193</v>
      </c>
      <c r="L510" s="30" t="str">
        <f t="shared" si="164"/>
        <v>Yes</v>
      </c>
    </row>
    <row r="511" spans="1:12">
      <c r="A511" s="45" t="s">
        <v>343</v>
      </c>
      <c r="B511" s="34" t="s">
        <v>49</v>
      </c>
      <c r="C511" s="34">
        <v>1139846.8700000001</v>
      </c>
      <c r="D511" s="27" t="str">
        <f t="shared" si="161"/>
        <v>N/A</v>
      </c>
      <c r="E511" s="34">
        <v>1189000.5900000001</v>
      </c>
      <c r="F511" s="33" t="str">
        <f t="shared" si="162"/>
        <v>N/A</v>
      </c>
      <c r="G511" s="34">
        <v>1300639.1499999999</v>
      </c>
      <c r="H511" s="33" t="str">
        <f t="shared" si="163"/>
        <v>N/A</v>
      </c>
      <c r="I511" s="28">
        <v>4.3120000000000003</v>
      </c>
      <c r="J511" s="28">
        <v>9.3889999999999993</v>
      </c>
      <c r="K511" s="34" t="s">
        <v>107</v>
      </c>
      <c r="L511" s="30" t="str">
        <f t="shared" si="164"/>
        <v>Yes</v>
      </c>
    </row>
    <row r="512" spans="1:12">
      <c r="A512" s="45" t="s">
        <v>624</v>
      </c>
      <c r="B512" s="34" t="s">
        <v>49</v>
      </c>
      <c r="C512" s="34">
        <v>155980</v>
      </c>
      <c r="D512" s="34" t="s">
        <v>49</v>
      </c>
      <c r="E512" s="34">
        <v>159475</v>
      </c>
      <c r="F512" s="34" t="s">
        <v>49</v>
      </c>
      <c r="G512" s="34">
        <v>161010</v>
      </c>
      <c r="H512" s="34" t="s">
        <v>49</v>
      </c>
      <c r="I512" s="28">
        <v>2.2410000000000001</v>
      </c>
      <c r="J512" s="28">
        <v>0.96250000000000002</v>
      </c>
      <c r="K512" s="34" t="s">
        <v>107</v>
      </c>
      <c r="L512" s="30" t="str">
        <f t="shared" si="164"/>
        <v>Yes</v>
      </c>
    </row>
    <row r="513" spans="1:12">
      <c r="A513" s="5" t="s">
        <v>565</v>
      </c>
      <c r="B513" s="34" t="s">
        <v>49</v>
      </c>
      <c r="C513" s="34">
        <v>66643</v>
      </c>
      <c r="D513" s="34" t="s">
        <v>49</v>
      </c>
      <c r="E513" s="34">
        <v>66734</v>
      </c>
      <c r="F513" s="34" t="s">
        <v>49</v>
      </c>
      <c r="G513" s="34">
        <v>66696</v>
      </c>
      <c r="H513" s="34" t="s">
        <v>49</v>
      </c>
      <c r="I513" s="28">
        <v>0.13650000000000001</v>
      </c>
      <c r="J513" s="28">
        <v>-5.7000000000000002E-2</v>
      </c>
      <c r="K513" s="34" t="s">
        <v>107</v>
      </c>
      <c r="L513" s="30" t="str">
        <f t="shared" si="164"/>
        <v>Yes</v>
      </c>
    </row>
    <row r="514" spans="1:12">
      <c r="A514" s="5" t="s">
        <v>527</v>
      </c>
      <c r="B514" s="34" t="s">
        <v>49</v>
      </c>
      <c r="C514" s="34">
        <v>87947</v>
      </c>
      <c r="D514" s="34" t="s">
        <v>49</v>
      </c>
      <c r="E514" s="34">
        <v>91715</v>
      </c>
      <c r="F514" s="34" t="s">
        <v>49</v>
      </c>
      <c r="G514" s="34">
        <v>93306</v>
      </c>
      <c r="H514" s="34" t="s">
        <v>49</v>
      </c>
      <c r="I514" s="28">
        <v>4.2839999999999998</v>
      </c>
      <c r="J514" s="28">
        <v>1.7350000000000001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6130045399</v>
      </c>
      <c r="D516" s="33" t="str">
        <f>IF($B516="N/A","N/A",IF(C516&gt;10,"No",IF(C516&lt;-10,"No","Yes")))</f>
        <v>N/A</v>
      </c>
      <c r="E516" s="47">
        <v>6785835162</v>
      </c>
      <c r="F516" s="33" t="str">
        <f>IF($B516="N/A","N/A",IF(E516&gt;10,"No",IF(E516&lt;-10,"No","Yes")))</f>
        <v>N/A</v>
      </c>
      <c r="G516" s="47">
        <v>6695857121</v>
      </c>
      <c r="H516" s="33" t="str">
        <f>IF($B516="N/A","N/A",IF(G516&gt;10,"No",IF(G516&lt;-10,"No","Yes")))</f>
        <v>N/A</v>
      </c>
      <c r="I516" s="28">
        <v>10.7</v>
      </c>
      <c r="J516" s="28">
        <v>-1.33</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3960.1925421000001</v>
      </c>
      <c r="D518" s="33" t="str">
        <f>IF($B518="N/A","N/A",IF(C518&gt;10,"No",IF(C518&lt;-10,"No","Yes")))</f>
        <v>N/A</v>
      </c>
      <c r="E518" s="47">
        <v>4228.4668611999996</v>
      </c>
      <c r="F518" s="33" t="str">
        <f>IF($B518="N/A","N/A",IF(E518&gt;10,"No",IF(E518&lt;-10,"No","Yes")))</f>
        <v>N/A</v>
      </c>
      <c r="G518" s="47">
        <v>3957.2945387</v>
      </c>
      <c r="H518" s="33" t="str">
        <f>IF($B518="N/A","N/A",IF(G518&gt;10,"No",IF(G518&lt;-10,"No","Yes")))</f>
        <v>N/A</v>
      </c>
      <c r="I518" s="28">
        <v>6.774</v>
      </c>
      <c r="J518" s="28">
        <v>-6.41</v>
      </c>
      <c r="K518" s="36" t="s">
        <v>1193</v>
      </c>
      <c r="L518" s="30" t="str">
        <f>IF(J518="Div by 0", "N/A", IF(K518="N/A","N/A", IF(J518&gt;VALUE(MID(K518,1,2)), "No", IF(J518&lt;-1*VALUE(MID(K518,1,2)), "No", "Yes"))))</f>
        <v>Yes</v>
      </c>
    </row>
    <row r="519" spans="1:12">
      <c r="A519" s="5" t="s">
        <v>524</v>
      </c>
      <c r="B519" s="36" t="s">
        <v>49</v>
      </c>
      <c r="C519" s="47">
        <v>14207.230836000001</v>
      </c>
      <c r="D519" s="33" t="str">
        <f>IF($B519="N/A","N/A",IF(C519&gt;10,"No",IF(C519&lt;-10,"No","Yes")))</f>
        <v>N/A</v>
      </c>
      <c r="E519" s="47">
        <v>14425.948409000001</v>
      </c>
      <c r="F519" s="33" t="str">
        <f>IF($B519="N/A","N/A",IF(E519&gt;10,"No",IF(E519&lt;-10,"No","Yes")))</f>
        <v>N/A</v>
      </c>
      <c r="G519" s="47">
        <v>14506.117190999999</v>
      </c>
      <c r="H519" s="33" t="str">
        <f>IF($B519="N/A","N/A",IF(G519&gt;10,"No",IF(G519&lt;-10,"No","Yes")))</f>
        <v>N/A</v>
      </c>
      <c r="I519" s="28">
        <v>1.5389999999999999</v>
      </c>
      <c r="J519" s="28">
        <v>0.55569999999999997</v>
      </c>
      <c r="K519" s="36" t="s">
        <v>1193</v>
      </c>
      <c r="L519" s="30" t="str">
        <f>IF(J519="Div by 0", "N/A", IF(K519="N/A","N/A", IF(J519&gt;VALUE(MID(K519,1,2)), "No", IF(J519&lt;-1*VALUE(MID(K519,1,2)), "No", "Yes"))))</f>
        <v>Yes</v>
      </c>
    </row>
    <row r="520" spans="1:12">
      <c r="A520" s="5" t="s">
        <v>527</v>
      </c>
      <c r="B520" s="36" t="s">
        <v>49</v>
      </c>
      <c r="C520" s="47">
        <v>10015.158973</v>
      </c>
      <c r="D520" s="33" t="str">
        <f>IF($B520="N/A","N/A",IF(C520&gt;10,"No",IF(C520&lt;-10,"No","Yes")))</f>
        <v>N/A</v>
      </c>
      <c r="E520" s="47">
        <v>10195.539667999999</v>
      </c>
      <c r="F520" s="33" t="str">
        <f>IF($B520="N/A","N/A",IF(E520&gt;10,"No",IF(E520&lt;-10,"No","Yes")))</f>
        <v>N/A</v>
      </c>
      <c r="G520" s="47">
        <v>10218.736127</v>
      </c>
      <c r="H520" s="33" t="str">
        <f>IF($B520="N/A","N/A",IF(G520&gt;10,"No",IF(G520&lt;-10,"No","Yes")))</f>
        <v>N/A</v>
      </c>
      <c r="I520" s="28">
        <v>1.8009999999999999</v>
      </c>
      <c r="J520" s="28">
        <v>0.22750000000000001</v>
      </c>
      <c r="K520" s="36" t="s">
        <v>1193</v>
      </c>
      <c r="L520" s="30" t="str">
        <f>IF(J520="Div by 0", "N/A", IF(K520="N/A","N/A", IF(J520&gt;VALUE(MID(K520,1,2)), "No", IF(J520&lt;-1*VALUE(MID(K520,1,2)), "No", "Yes"))))</f>
        <v>Yes</v>
      </c>
    </row>
    <row r="521" spans="1:12">
      <c r="A521" s="5" t="s">
        <v>530</v>
      </c>
      <c r="B521" s="36" t="s">
        <v>49</v>
      </c>
      <c r="C521" s="47">
        <v>1709.9824578</v>
      </c>
      <c r="D521" s="33" t="str">
        <f>IF($B521="N/A","N/A",IF(C521&gt;10,"No",IF(C521&lt;-10,"No","Yes")))</f>
        <v>N/A</v>
      </c>
      <c r="E521" s="47">
        <v>1870.2395893</v>
      </c>
      <c r="F521" s="33" t="str">
        <f>IF($B521="N/A","N/A",IF(E521&gt;10,"No",IF(E521&lt;-10,"No","Yes")))</f>
        <v>N/A</v>
      </c>
      <c r="G521" s="47">
        <v>1698.7051179</v>
      </c>
      <c r="H521" s="33" t="str">
        <f>IF($B521="N/A","N/A",IF(G521&gt;10,"No",IF(G521&lt;-10,"No","Yes")))</f>
        <v>N/A</v>
      </c>
      <c r="I521" s="28">
        <v>9.3719999999999999</v>
      </c>
      <c r="J521" s="28">
        <v>-9.17</v>
      </c>
      <c r="K521" s="36" t="s">
        <v>1193</v>
      </c>
      <c r="L521" s="30" t="str">
        <f>IF(J521="Div by 0", "N/A", IF(K521="N/A","N/A", IF(J521&gt;VALUE(MID(K521,1,2)), "No", IF(J521&lt;-1*VALUE(MID(K521,1,2)), "No", "Yes"))))</f>
        <v>Yes</v>
      </c>
    </row>
    <row r="522" spans="1:12">
      <c r="A522" s="5" t="s">
        <v>532</v>
      </c>
      <c r="B522" s="36" t="s">
        <v>49</v>
      </c>
      <c r="C522" s="47">
        <v>3815.1046784999999</v>
      </c>
      <c r="D522" s="33" t="str">
        <f>IF($B522="N/A","N/A",IF(C522&gt;10,"No",IF(C522&lt;-10,"No","Yes")))</f>
        <v>N/A</v>
      </c>
      <c r="E522" s="47">
        <v>4344.140727</v>
      </c>
      <c r="F522" s="33" t="str">
        <f>IF($B522="N/A","N/A",IF(E522&gt;10,"No",IF(E522&lt;-10,"No","Yes")))</f>
        <v>N/A</v>
      </c>
      <c r="G522" s="47">
        <v>3704.2663673000002</v>
      </c>
      <c r="H522" s="33" t="str">
        <f>IF($B522="N/A","N/A",IF(G522&gt;10,"No",IF(G522&lt;-10,"No","Yes")))</f>
        <v>N/A</v>
      </c>
      <c r="I522" s="28">
        <v>13.87</v>
      </c>
      <c r="J522" s="28">
        <v>-14.7</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4551.6320705999997</v>
      </c>
      <c r="F524" s="33" t="str">
        <f t="shared" ref="F524:F525" si="166">IF($B524="N/A","N/A",IF(E524&gt;10,"No",IF(E524&lt;-10,"No","Yes")))</f>
        <v>N/A</v>
      </c>
      <c r="G524" s="47">
        <v>4230.0694819999999</v>
      </c>
      <c r="H524" s="33" t="str">
        <f t="shared" ref="H524:H525" si="167">IF($B524="N/A","N/A",IF(G524&gt;10,"No",IF(G524&lt;-10,"No","Yes")))</f>
        <v>N/A</v>
      </c>
      <c r="I524" s="28" t="s">
        <v>49</v>
      </c>
      <c r="J524" s="28">
        <v>-7.06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3769.6453720999998</v>
      </c>
      <c r="F525" s="33" t="str">
        <f t="shared" si="166"/>
        <v>N/A</v>
      </c>
      <c r="G525" s="47">
        <v>3580.0591896000001</v>
      </c>
      <c r="H525" s="33" t="str">
        <f t="shared" si="167"/>
        <v>N/A</v>
      </c>
      <c r="I525" s="28" t="s">
        <v>49</v>
      </c>
      <c r="J525" s="28">
        <v>-5.03</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10442.405148</v>
      </c>
      <c r="D527" s="33" t="str">
        <f>IF($B527="N/A","N/A",IF(C527&gt;10,"No",IF(C527&lt;-10,"No","Yes")))</f>
        <v>N/A</v>
      </c>
      <c r="E527" s="47">
        <v>10729.215745</v>
      </c>
      <c r="F527" s="33" t="str">
        <f>IF($B527="N/A","N/A",IF(E527&gt;10,"No",IF(E527&lt;-10,"No","Yes")))</f>
        <v>N/A</v>
      </c>
      <c r="G527" s="47">
        <v>10655.342873</v>
      </c>
      <c r="H527" s="33" t="str">
        <f>IF($B527="N/A","N/A",IF(G527&gt;10,"No",IF(G527&lt;-10,"No","Yes")))</f>
        <v>N/A</v>
      </c>
      <c r="I527" s="28">
        <v>2.7469999999999999</v>
      </c>
      <c r="J527" s="28">
        <v>-0.68899999999999995</v>
      </c>
      <c r="K527" s="36" t="s">
        <v>1193</v>
      </c>
      <c r="L527" s="30" t="str">
        <f>IF(J527="Div by 0", "N/A", IF(K527="N/A","N/A", IF(J527&gt;VALUE(MID(K527,1,2)), "No", IF(J527&lt;-1*VALUE(MID(K527,1,2)), "No", "Yes"))))</f>
        <v>Yes</v>
      </c>
    </row>
    <row r="528" spans="1:12">
      <c r="A528" s="5" t="s">
        <v>524</v>
      </c>
      <c r="B528" s="36" t="s">
        <v>49</v>
      </c>
      <c r="C528" s="47">
        <v>14622.981663</v>
      </c>
      <c r="D528" s="33" t="str">
        <f>IF($B528="N/A","N/A",IF(C528&gt;10,"No",IF(C528&lt;-10,"No","Yes")))</f>
        <v>N/A</v>
      </c>
      <c r="E528" s="47">
        <v>14991.389171999999</v>
      </c>
      <c r="F528" s="33" t="str">
        <f>IF($B528="N/A","N/A",IF(E528&gt;10,"No",IF(E528&lt;-10,"No","Yes")))</f>
        <v>N/A</v>
      </c>
      <c r="G528" s="47">
        <v>14709.327291</v>
      </c>
      <c r="H528" s="33" t="str">
        <f>IF($B528="N/A","N/A",IF(G528&gt;10,"No",IF(G528&lt;-10,"No","Yes")))</f>
        <v>N/A</v>
      </c>
      <c r="I528" s="28">
        <v>2.5190000000000001</v>
      </c>
      <c r="J528" s="28">
        <v>-1.88</v>
      </c>
      <c r="K528" s="36" t="s">
        <v>1193</v>
      </c>
      <c r="L528" s="30" t="str">
        <f>IF(J528="Div by 0", "N/A", IF(K528="N/A","N/A", IF(J528&gt;VALUE(MID(K528,1,2)), "No", IF(J528&lt;-1*VALUE(MID(K528,1,2)), "No", "Yes"))))</f>
        <v>Yes</v>
      </c>
    </row>
    <row r="529" spans="1:12">
      <c r="A529" s="5" t="s">
        <v>527</v>
      </c>
      <c r="B529" s="36" t="s">
        <v>49</v>
      </c>
      <c r="C529" s="47">
        <v>7372.3990471999996</v>
      </c>
      <c r="D529" s="33" t="str">
        <f>IF($B529="N/A","N/A",IF(C529&gt;10,"No",IF(C529&lt;-10,"No","Yes")))</f>
        <v>N/A</v>
      </c>
      <c r="E529" s="47">
        <v>7701.0583546999997</v>
      </c>
      <c r="F529" s="33" t="str">
        <f>IF($B529="N/A","N/A",IF(E529&gt;10,"No",IF(E529&lt;-10,"No","Yes")))</f>
        <v>N/A</v>
      </c>
      <c r="G529" s="47">
        <v>7836.9581592000004</v>
      </c>
      <c r="H529" s="33" t="str">
        <f>IF($B529="N/A","N/A",IF(G529&gt;10,"No",IF(G529&lt;-10,"No","Yes")))</f>
        <v>N/A</v>
      </c>
      <c r="I529" s="28">
        <v>4.4580000000000002</v>
      </c>
      <c r="J529" s="28">
        <v>1.7649999999999999</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10808.696513999999</v>
      </c>
      <c r="F530" s="33" t="str">
        <f t="shared" ref="F530:F535" si="169">IF($B530="N/A","N/A",IF(E530&gt;10,"No",IF(E530&lt;-10,"No","Yes")))</f>
        <v>N/A</v>
      </c>
      <c r="G530" s="47">
        <v>10774.646901</v>
      </c>
      <c r="H530" s="33" t="str">
        <f t="shared" ref="H530:H531" si="170">IF($B530="N/A","N/A",IF(G530&gt;10,"No",IF(G530&lt;-10,"No","Yes")))</f>
        <v>N/A</v>
      </c>
      <c r="I530" s="28" t="s">
        <v>49</v>
      </c>
      <c r="J530" s="28">
        <v>-0.315</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10572.285143999999</v>
      </c>
      <c r="F531" s="33" t="str">
        <f t="shared" si="169"/>
        <v>N/A</v>
      </c>
      <c r="G531" s="47">
        <v>10425.605552999999</v>
      </c>
      <c r="H531" s="33" t="str">
        <f t="shared" si="170"/>
        <v>N/A</v>
      </c>
      <c r="I531" s="28" t="s">
        <v>49</v>
      </c>
      <c r="J531" s="28">
        <v>-1.39</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99.889270476999997</v>
      </c>
      <c r="D537" s="27" t="str">
        <f t="shared" ref="D537:D575" si="174">IF($B537="N/A","N/A",IF(C537&gt;10,"No",IF(C537&lt;-10,"No","Yes")))</f>
        <v>N/A</v>
      </c>
      <c r="E537" s="35">
        <v>99.879922582000006</v>
      </c>
      <c r="F537" s="27" t="str">
        <f t="shared" ref="F537:F575" si="175">IF($B537="N/A","N/A",IF(E537&gt;10,"No",IF(E537&lt;-10,"No","Yes")))</f>
        <v>N/A</v>
      </c>
      <c r="G537" s="35">
        <v>100</v>
      </c>
      <c r="H537" s="27" t="str">
        <f t="shared" ref="H537:H575" si="176">IF($B537="N/A","N/A",IF(G537&gt;10,"No",IF(G537&lt;-10,"No","Yes")))</f>
        <v>N/A</v>
      </c>
      <c r="I537" s="28">
        <v>-8.9999999999999993E-3</v>
      </c>
      <c r="J537" s="28">
        <v>0.1202</v>
      </c>
      <c r="K537" s="29" t="s">
        <v>1193</v>
      </c>
      <c r="L537" s="30" t="str">
        <f t="shared" ref="L537:L605" si="177">IF(J537="Div by 0", "N/A", IF(K537="N/A","N/A", IF(J537&gt;VALUE(MID(K537,1,2)), "No", IF(J537&lt;-1*VALUE(MID(K537,1,2)), "No", "Yes"))))</f>
        <v>Yes</v>
      </c>
    </row>
    <row r="538" spans="1:12">
      <c r="A538" s="46" t="s">
        <v>141</v>
      </c>
      <c r="B538" s="25" t="s">
        <v>49</v>
      </c>
      <c r="C538" s="34">
        <v>1546202</v>
      </c>
      <c r="D538" s="27" t="str">
        <f t="shared" si="174"/>
        <v>N/A</v>
      </c>
      <c r="E538" s="34">
        <v>1602871</v>
      </c>
      <c r="F538" s="27" t="str">
        <f t="shared" si="175"/>
        <v>N/A</v>
      </c>
      <c r="G538" s="34">
        <v>1692029</v>
      </c>
      <c r="H538" s="27" t="str">
        <f t="shared" si="176"/>
        <v>N/A</v>
      </c>
      <c r="I538" s="28">
        <v>3.665</v>
      </c>
      <c r="J538" s="28">
        <v>5.5620000000000003</v>
      </c>
      <c r="K538" s="29" t="s">
        <v>1193</v>
      </c>
      <c r="L538" s="30" t="str">
        <f t="shared" si="177"/>
        <v>Yes</v>
      </c>
    </row>
    <row r="539" spans="1:12">
      <c r="A539" s="5" t="s">
        <v>524</v>
      </c>
      <c r="B539" s="36" t="s">
        <v>49</v>
      </c>
      <c r="C539" s="34">
        <v>69920</v>
      </c>
      <c r="D539" s="34" t="str">
        <f t="shared" si="174"/>
        <v>N/A</v>
      </c>
      <c r="E539" s="34">
        <v>70485</v>
      </c>
      <c r="F539" s="34" t="str">
        <f t="shared" si="175"/>
        <v>N/A</v>
      </c>
      <c r="G539" s="34">
        <v>70227</v>
      </c>
      <c r="H539" s="33" t="str">
        <f t="shared" si="176"/>
        <v>N/A</v>
      </c>
      <c r="I539" s="28">
        <v>0.80810000000000004</v>
      </c>
      <c r="J539" s="28">
        <v>-0.36599999999999999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26850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2515</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3272</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37590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243563</v>
      </c>
      <c r="D545" s="34" t="str">
        <f t="shared" si="174"/>
        <v>N/A</v>
      </c>
      <c r="E545" s="34">
        <v>264294</v>
      </c>
      <c r="F545" s="34" t="str">
        <f t="shared" si="175"/>
        <v>N/A</v>
      </c>
      <c r="G545" s="34">
        <v>277039</v>
      </c>
      <c r="H545" s="33" t="str">
        <f t="shared" si="176"/>
        <v>N/A</v>
      </c>
      <c r="I545" s="28">
        <v>8.5120000000000005</v>
      </c>
      <c r="J545" s="28">
        <v>4.8220000000000001</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223570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5740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4942</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6982</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35805</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963275</v>
      </c>
      <c r="D552" s="34" t="str">
        <f t="shared" si="174"/>
        <v>N/A</v>
      </c>
      <c r="E552" s="34">
        <v>994335</v>
      </c>
      <c r="F552" s="34" t="str">
        <f t="shared" si="175"/>
        <v>N/A</v>
      </c>
      <c r="G552" s="34">
        <v>1064646</v>
      </c>
      <c r="H552" s="33" t="str">
        <f t="shared" si="176"/>
        <v>N/A</v>
      </c>
      <c r="I552" s="28">
        <v>3.2240000000000002</v>
      </c>
      <c r="J552" s="28">
        <v>7.0709999999999997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228117</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209</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653913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149764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32643</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269444</v>
      </c>
      <c r="D560" s="34" t="str">
        <f t="shared" si="174"/>
        <v>N/A</v>
      </c>
      <c r="E560" s="34">
        <v>273757</v>
      </c>
      <c r="F560" s="34" t="str">
        <f t="shared" si="175"/>
        <v>N/A</v>
      </c>
      <c r="G560" s="34">
        <v>280117</v>
      </c>
      <c r="H560" s="33" t="str">
        <f t="shared" si="176"/>
        <v>N/A</v>
      </c>
      <c r="I560" s="28">
        <v>1.601</v>
      </c>
      <c r="J560" s="28">
        <v>2.323</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134609</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110569</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34925</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1161156</v>
      </c>
      <c r="F567" s="34" t="str">
        <f t="shared" si="175"/>
        <v>N/A</v>
      </c>
      <c r="G567" s="34">
        <v>1250608</v>
      </c>
      <c r="H567" s="33" t="str">
        <f t="shared" si="176"/>
        <v>N/A</v>
      </c>
      <c r="I567" s="28" t="s">
        <v>49</v>
      </c>
      <c r="J567" s="28">
        <v>7.7039999999999997</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2261</v>
      </c>
      <c r="F569" s="34" t="str">
        <f t="shared" si="175"/>
        <v>N/A</v>
      </c>
      <c r="G569" s="34">
        <v>2021</v>
      </c>
      <c r="H569" s="33" t="str">
        <f t="shared" si="176"/>
        <v>N/A</v>
      </c>
      <c r="I569" s="28" t="s">
        <v>49</v>
      </c>
      <c r="J569" s="28">
        <v>-10.6</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144119</v>
      </c>
      <c r="F573" s="34" t="str">
        <f t="shared" si="175"/>
        <v>N/A</v>
      </c>
      <c r="G573" s="34">
        <v>154073</v>
      </c>
      <c r="H573" s="33" t="str">
        <f t="shared" si="176"/>
        <v>N/A</v>
      </c>
      <c r="I573" s="28" t="s">
        <v>49</v>
      </c>
      <c r="J573" s="28">
        <v>6.907</v>
      </c>
      <c r="K573" s="29" t="s">
        <v>1193</v>
      </c>
      <c r="L573" s="30" t="str">
        <f t="shared" si="190"/>
        <v>Yes</v>
      </c>
    </row>
    <row r="574" spans="1:12">
      <c r="A574" s="94" t="s">
        <v>921</v>
      </c>
      <c r="B574" s="36" t="s">
        <v>49</v>
      </c>
      <c r="C574" s="34" t="s">
        <v>49</v>
      </c>
      <c r="D574" s="34" t="str">
        <f t="shared" si="174"/>
        <v>N/A</v>
      </c>
      <c r="E574" s="34">
        <v>1602871</v>
      </c>
      <c r="F574" s="34" t="str">
        <f t="shared" si="175"/>
        <v>N/A</v>
      </c>
      <c r="G574" s="34">
        <v>1692029</v>
      </c>
      <c r="H574" s="33" t="str">
        <f t="shared" si="176"/>
        <v>N/A</v>
      </c>
      <c r="I574" s="35" t="s">
        <v>49</v>
      </c>
      <c r="J574" s="35">
        <v>5.5620000000000003</v>
      </c>
      <c r="K574" s="36" t="s">
        <v>1193</v>
      </c>
      <c r="L574" s="30" t="str">
        <f t="shared" si="190"/>
        <v>Yes</v>
      </c>
    </row>
    <row r="575" spans="1:12">
      <c r="A575" s="94" t="s">
        <v>922</v>
      </c>
      <c r="B575" s="36" t="s">
        <v>49</v>
      </c>
      <c r="C575" s="34" t="s">
        <v>49</v>
      </c>
      <c r="D575" s="34" t="str">
        <f t="shared" si="174"/>
        <v>N/A</v>
      </c>
      <c r="E575" s="34">
        <v>1602871</v>
      </c>
      <c r="F575" s="34" t="str">
        <f t="shared" si="175"/>
        <v>N/A</v>
      </c>
      <c r="G575" s="34">
        <v>1692029</v>
      </c>
      <c r="H575" s="33" t="str">
        <f t="shared" si="176"/>
        <v>N/A</v>
      </c>
      <c r="I575" s="35" t="s">
        <v>49</v>
      </c>
      <c r="J575" s="35">
        <v>5.5620000000000003</v>
      </c>
      <c r="K575" s="36" t="s">
        <v>1193</v>
      </c>
      <c r="L575" s="30" t="str">
        <f t="shared" si="190"/>
        <v>Yes</v>
      </c>
    </row>
    <row r="576" spans="1:12">
      <c r="A576" s="46" t="s">
        <v>345</v>
      </c>
      <c r="B576" s="36" t="s">
        <v>86</v>
      </c>
      <c r="C576" s="35">
        <v>1.1975894345</v>
      </c>
      <c r="D576" s="27" t="str">
        <f>IF($B576="N/A","N/A",IF(C576&gt;=20,"No",IF(C576&lt;0,"No","Yes")))</f>
        <v>Yes</v>
      </c>
      <c r="E576" s="35">
        <v>1.2127292678999999</v>
      </c>
      <c r="F576" s="27" t="str">
        <f>IF($B576="N/A","N/A",IF(E576&gt;=20,"No",IF(E576&lt;0,"No","Yes")))</f>
        <v>Yes</v>
      </c>
      <c r="G576" s="35">
        <v>1.1955779144000001</v>
      </c>
      <c r="H576" s="27" t="str">
        <f>IF($B576="N/A","N/A",IF(G576&gt;=20,"No",IF(G576&lt;0,"No","Yes")))</f>
        <v>Yes</v>
      </c>
      <c r="I576" s="28">
        <v>1.264</v>
      </c>
      <c r="J576" s="28">
        <v>-1.41</v>
      </c>
      <c r="K576" s="29" t="s">
        <v>1193</v>
      </c>
      <c r="L576" s="30" t="str">
        <f t="shared" si="177"/>
        <v>Yes</v>
      </c>
    </row>
    <row r="577" spans="1:12">
      <c r="A577" s="46" t="s">
        <v>346</v>
      </c>
      <c r="B577" s="25" t="s">
        <v>49</v>
      </c>
      <c r="C577" s="35">
        <v>98.802410565000002</v>
      </c>
      <c r="D577" s="27" t="str">
        <f>IF($B577="N/A","N/A",IF(C577&gt;10,"No",IF(C577&lt;-10,"No","Yes")))</f>
        <v>N/A</v>
      </c>
      <c r="E577" s="35">
        <v>98.787270731999996</v>
      </c>
      <c r="F577" s="27" t="str">
        <f>IF($B577="N/A","N/A",IF(E577&gt;10,"No",IF(E577&lt;-10,"No","Yes")))</f>
        <v>N/A</v>
      </c>
      <c r="G577" s="35">
        <v>98.804422086000002</v>
      </c>
      <c r="H577" s="27" t="str">
        <f>IF($B577="N/A","N/A",IF(G577&gt;10,"No",IF(G577&lt;-10,"No","Yes")))</f>
        <v>N/A</v>
      </c>
      <c r="I577" s="28">
        <v>-1.4999999999999999E-2</v>
      </c>
      <c r="J577" s="28">
        <v>1.7399999999999999E-2</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0.59642959269999996</v>
      </c>
      <c r="D579" s="27" t="str">
        <f>IF($B579="N/A","N/A",IF(C579&gt;10,"No",IF(C579&lt;-10,"No","Yes")))</f>
        <v>N/A</v>
      </c>
      <c r="E579" s="35">
        <v>0.76454379630000002</v>
      </c>
      <c r="F579" s="27" t="str">
        <f>IF($B579="N/A","N/A",IF(E579&gt;10,"No",IF(E579&lt;-10,"No","Yes")))</f>
        <v>N/A</v>
      </c>
      <c r="G579" s="35">
        <v>0.70713491179999999</v>
      </c>
      <c r="H579" s="27" t="str">
        <f>IF($B579="N/A","N/A",IF(G579&gt;10,"No",IF(G579&lt;-10,"No","Yes")))</f>
        <v>N/A</v>
      </c>
      <c r="I579" s="28">
        <v>28.19</v>
      </c>
      <c r="J579" s="28">
        <v>-7.51</v>
      </c>
      <c r="K579" s="29" t="s">
        <v>1193</v>
      </c>
      <c r="L579" s="30" t="str">
        <f t="shared" si="177"/>
        <v>Yes</v>
      </c>
    </row>
    <row r="580" spans="1:12" ht="12.75" customHeight="1">
      <c r="A580" s="55" t="s">
        <v>737</v>
      </c>
      <c r="B580" s="25" t="s">
        <v>49</v>
      </c>
      <c r="C580" s="35">
        <v>99.399485272999996</v>
      </c>
      <c r="D580" s="27" t="str">
        <f>IF($B580="N/A","N/A",IF(C580&gt;10,"No",IF(C580&lt;-10,"No","Yes")))</f>
        <v>N/A</v>
      </c>
      <c r="E580" s="35">
        <v>99.223813405000001</v>
      </c>
      <c r="F580" s="27" t="str">
        <f>IF($B580="N/A","N/A",IF(E580&gt;10,"No",IF(E580&lt;-10,"No","Yes")))</f>
        <v>N/A</v>
      </c>
      <c r="G580" s="35">
        <v>99.292865087999999</v>
      </c>
      <c r="H580" s="27" t="str">
        <f>IF($B580="N/A","N/A",IF(G580&gt;10,"No",IF(G580&lt;-10,"No","Yes")))</f>
        <v>N/A</v>
      </c>
      <c r="I580" s="28">
        <v>-0.17699999999999999</v>
      </c>
      <c r="J580" s="28">
        <v>6.9599999999999995E-2</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1114346</v>
      </c>
      <c r="D588" s="27" t="str">
        <f t="shared" ref="D588:D604" si="195">IF($B588="N/A","N/A",IF(C588&gt;10,"No",IF(C588&lt;-10,"No","Yes")))</f>
        <v>N/A</v>
      </c>
      <c r="E588" s="26">
        <v>1155923</v>
      </c>
      <c r="F588" s="27" t="str">
        <f t="shared" ref="F588:F604" si="196">IF($B588="N/A","N/A",IF(E588&gt;10,"No",IF(E588&lt;-10,"No","Yes")))</f>
        <v>N/A</v>
      </c>
      <c r="G588" s="26">
        <v>1290562</v>
      </c>
      <c r="H588" s="27" t="str">
        <f t="shared" ref="H588:H604" si="197">IF($B588="N/A","N/A",IF(G588&gt;10,"No",IF(G588&lt;-10,"No","Yes")))</f>
        <v>N/A</v>
      </c>
      <c r="I588" s="28">
        <v>3.7309999999999999</v>
      </c>
      <c r="J588" s="28">
        <v>11.65</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4.4869369999999998E-4</v>
      </c>
      <c r="D592" s="27" t="str">
        <f t="shared" si="195"/>
        <v>N/A</v>
      </c>
      <c r="E592" s="32">
        <v>8.6510999999999999E-5</v>
      </c>
      <c r="F592" s="27" t="str">
        <f t="shared" si="196"/>
        <v>N/A</v>
      </c>
      <c r="G592" s="32">
        <v>1.5497124999999999E-3</v>
      </c>
      <c r="H592" s="27" t="str">
        <f t="shared" si="197"/>
        <v>N/A</v>
      </c>
      <c r="I592" s="28">
        <v>-80.7</v>
      </c>
      <c r="J592" s="28">
        <v>1691</v>
      </c>
      <c r="K592" s="29" t="s">
        <v>1193</v>
      </c>
      <c r="L592" s="30" t="str">
        <f t="shared" si="177"/>
        <v>No</v>
      </c>
    </row>
    <row r="593" spans="1:12">
      <c r="A593" s="48" t="s">
        <v>612</v>
      </c>
      <c r="B593" s="25" t="s">
        <v>49</v>
      </c>
      <c r="C593" s="32">
        <v>29.718956231</v>
      </c>
      <c r="D593" s="27" t="str">
        <f t="shared" si="195"/>
        <v>N/A</v>
      </c>
      <c r="E593" s="32">
        <v>26.282113946999999</v>
      </c>
      <c r="F593" s="27" t="str">
        <f t="shared" si="196"/>
        <v>N/A</v>
      </c>
      <c r="G593" s="32">
        <v>24.913254846000001</v>
      </c>
      <c r="H593" s="27" t="str">
        <f t="shared" si="197"/>
        <v>N/A</v>
      </c>
      <c r="I593" s="28">
        <v>-11.6</v>
      </c>
      <c r="J593" s="28">
        <v>-5.21</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59.338212726999998</v>
      </c>
      <c r="D596" s="27" t="str">
        <f t="shared" si="195"/>
        <v>N/A</v>
      </c>
      <c r="E596" s="32">
        <v>62.678828953</v>
      </c>
      <c r="F596" s="27" t="str">
        <f t="shared" si="196"/>
        <v>N/A</v>
      </c>
      <c r="G596" s="32">
        <v>64.841131227999995</v>
      </c>
      <c r="H596" s="27" t="str">
        <f t="shared" si="197"/>
        <v>N/A</v>
      </c>
      <c r="I596" s="28">
        <v>5.63</v>
      </c>
      <c r="J596" s="28">
        <v>3.45</v>
      </c>
      <c r="K596" s="29" t="s">
        <v>1193</v>
      </c>
      <c r="L596" s="30" t="str">
        <f t="shared" si="177"/>
        <v>Yes</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10.295904503999999</v>
      </c>
      <c r="D600" s="27" t="str">
        <f t="shared" si="195"/>
        <v>N/A</v>
      </c>
      <c r="E600" s="32">
        <v>10.316344601000001</v>
      </c>
      <c r="F600" s="27" t="str">
        <f t="shared" si="196"/>
        <v>N/A</v>
      </c>
      <c r="G600" s="32">
        <v>9.5883033903000001</v>
      </c>
      <c r="H600" s="27" t="str">
        <f t="shared" si="197"/>
        <v>N/A</v>
      </c>
      <c r="I600" s="28">
        <v>0.19850000000000001</v>
      </c>
      <c r="J600" s="28">
        <v>-7.06</v>
      </c>
      <c r="K600" s="29" t="s">
        <v>1193</v>
      </c>
      <c r="L600" s="30" t="str">
        <f t="shared" si="177"/>
        <v>Yes</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0.16233737100000001</v>
      </c>
      <c r="D603" s="27" t="str">
        <f t="shared" si="195"/>
        <v>N/A</v>
      </c>
      <c r="E603" s="32">
        <v>0.1622080363</v>
      </c>
      <c r="F603" s="27" t="str">
        <f t="shared" si="196"/>
        <v>N/A</v>
      </c>
      <c r="G603" s="32">
        <v>0.1419536605</v>
      </c>
      <c r="H603" s="27" t="str">
        <f t="shared" si="197"/>
        <v>N/A</v>
      </c>
      <c r="I603" s="28">
        <v>-0.08</v>
      </c>
      <c r="J603" s="28">
        <v>-12.5</v>
      </c>
      <c r="K603" s="29" t="s">
        <v>1193</v>
      </c>
      <c r="L603" s="30" t="str">
        <f t="shared" si="177"/>
        <v>Yes</v>
      </c>
    </row>
    <row r="604" spans="1:12">
      <c r="A604" s="48" t="s">
        <v>566</v>
      </c>
      <c r="B604" s="25" t="s">
        <v>49</v>
      </c>
      <c r="C604" s="32">
        <v>0.48414047339999999</v>
      </c>
      <c r="D604" s="27" t="str">
        <f t="shared" si="195"/>
        <v>N/A</v>
      </c>
      <c r="E604" s="32">
        <v>0.56041795169999997</v>
      </c>
      <c r="F604" s="27" t="str">
        <f t="shared" si="196"/>
        <v>N/A</v>
      </c>
      <c r="G604" s="32">
        <v>0.51380716309999996</v>
      </c>
      <c r="H604" s="27" t="str">
        <f t="shared" si="197"/>
        <v>N/A</v>
      </c>
      <c r="I604" s="28">
        <v>15.76</v>
      </c>
      <c r="J604" s="28">
        <v>-8.32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2029750028</v>
      </c>
      <c r="D607" s="27" t="str">
        <f>IF($B607="N/A","N/A",IF(C607&gt;10,"No",IF(C607&lt;-10,"No","Yes")))</f>
        <v>N/A</v>
      </c>
      <c r="E607" s="31">
        <v>2279199983</v>
      </c>
      <c r="F607" s="27" t="str">
        <f>IF($B607="N/A","N/A",IF(E607&gt;10,"No",IF(E607&lt;-10,"No","Yes")))</f>
        <v>N/A</v>
      </c>
      <c r="G607" s="31">
        <v>2472528220</v>
      </c>
      <c r="H607" s="27" t="str">
        <f>IF($B607="N/A","N/A",IF(G607&gt;10,"No",IF(G607&lt;-10,"No","Yes")))</f>
        <v>N/A</v>
      </c>
      <c r="I607" s="28">
        <v>12.29</v>
      </c>
      <c r="J607" s="28">
        <v>8.4819999999999993</v>
      </c>
      <c r="K607" s="29" t="s">
        <v>1193</v>
      </c>
      <c r="L607" s="30" t="str">
        <f t="shared" ref="L607:L618" si="198">IF(J607="Div by 0", "N/A", IF(K607="N/A","N/A", IF(J607&gt;VALUE(MID(K607,1,2)), "No", IF(J607&lt;-1*VALUE(MID(K607,1,2)), "No", "Yes"))))</f>
        <v>Yes</v>
      </c>
    </row>
    <row r="608" spans="1:12">
      <c r="A608" s="48" t="s">
        <v>534</v>
      </c>
      <c r="B608" s="25" t="s">
        <v>49</v>
      </c>
      <c r="C608" s="31">
        <v>1940124778</v>
      </c>
      <c r="D608" s="27" t="str">
        <f>IF($B608="N/A","N/A",IF(C608&gt;10,"No",IF(C608&lt;-10,"No","Yes")))</f>
        <v>N/A</v>
      </c>
      <c r="E608" s="31">
        <v>2178085963</v>
      </c>
      <c r="F608" s="27" t="str">
        <f>IF($B608="N/A","N/A",IF(E608&gt;10,"No",IF(E608&lt;-10,"No","Yes")))</f>
        <v>N/A</v>
      </c>
      <c r="G608" s="31">
        <v>2361069504</v>
      </c>
      <c r="H608" s="27" t="str">
        <f>IF($B608="N/A","N/A",IF(G608&gt;10,"No",IF(G608&lt;-10,"No","Yes")))</f>
        <v>N/A</v>
      </c>
      <c r="I608" s="28">
        <v>12.27</v>
      </c>
      <c r="J608" s="28">
        <v>8.4009999999999998</v>
      </c>
      <c r="K608" s="29" t="s">
        <v>1193</v>
      </c>
      <c r="L608" s="30" t="str">
        <f t="shared" si="198"/>
        <v>Yes</v>
      </c>
    </row>
    <row r="609" spans="1:12">
      <c r="A609" s="48" t="s">
        <v>535</v>
      </c>
      <c r="B609" s="25" t="s">
        <v>49</v>
      </c>
      <c r="C609" s="31">
        <v>65018353</v>
      </c>
      <c r="D609" s="27" t="str">
        <f>IF($B609="N/A","N/A",IF(C609&gt;10,"No",IF(C609&lt;-10,"No","Yes")))</f>
        <v>N/A</v>
      </c>
      <c r="E609" s="31">
        <v>70037990</v>
      </c>
      <c r="F609" s="27" t="str">
        <f>IF($B609="N/A","N/A",IF(E609&gt;10,"No",IF(E609&lt;-10,"No","Yes")))</f>
        <v>N/A</v>
      </c>
      <c r="G609" s="31">
        <v>76179129</v>
      </c>
      <c r="H609" s="27" t="str">
        <f>IF($B609="N/A","N/A",IF(G609&gt;10,"No",IF(G609&lt;-10,"No","Yes")))</f>
        <v>N/A</v>
      </c>
      <c r="I609" s="28">
        <v>7.72</v>
      </c>
      <c r="J609" s="28">
        <v>8.7680000000000007</v>
      </c>
      <c r="K609" s="29" t="s">
        <v>1193</v>
      </c>
      <c r="L609" s="30" t="str">
        <f t="shared" si="198"/>
        <v>Yes</v>
      </c>
    </row>
    <row r="610" spans="1:12">
      <c r="A610" s="48" t="s">
        <v>536</v>
      </c>
      <c r="B610" s="25" t="s">
        <v>49</v>
      </c>
      <c r="C610" s="31">
        <v>24606897</v>
      </c>
      <c r="D610" s="27" t="str">
        <f>IF($B610="N/A","N/A",IF(C610&gt;10,"No",IF(C610&lt;-10,"No","Yes")))</f>
        <v>N/A</v>
      </c>
      <c r="E610" s="31">
        <v>31076030</v>
      </c>
      <c r="F610" s="27" t="str">
        <f>IF($B610="N/A","N/A",IF(E610&gt;10,"No",IF(E610&lt;-10,"No","Yes")))</f>
        <v>N/A</v>
      </c>
      <c r="G610" s="31">
        <v>35279587</v>
      </c>
      <c r="H610" s="27" t="str">
        <f>IF($B610="N/A","N/A",IF(G610&gt;10,"No",IF(G610&lt;-10,"No","Yes")))</f>
        <v>N/A</v>
      </c>
      <c r="I610" s="28">
        <v>26.29</v>
      </c>
      <c r="J610" s="28">
        <v>13.53</v>
      </c>
      <c r="K610" s="29" t="s">
        <v>1193</v>
      </c>
      <c r="L610" s="30" t="str">
        <f t="shared" si="198"/>
        <v>Yes</v>
      </c>
    </row>
    <row r="611" spans="1:12" ht="12.75" customHeight="1">
      <c r="A611" s="46" t="s">
        <v>537</v>
      </c>
      <c r="B611" s="50" t="s">
        <v>27</v>
      </c>
      <c r="C611" s="32">
        <v>1.6246727187000001</v>
      </c>
      <c r="D611" s="27" t="str">
        <f>IF($B611="N/A","N/A",IF(C611&gt;2,"No",IF(C611&lt;0.9,"No","Yes")))</f>
        <v>Yes</v>
      </c>
      <c r="E611" s="32">
        <v>1.6604600708999999</v>
      </c>
      <c r="F611" s="27" t="str">
        <f>IF($B611="N/A","N/A",IF(E611&gt;2,"No",IF(E611&lt;0.9,"No","Yes")))</f>
        <v>Yes</v>
      </c>
      <c r="G611" s="32">
        <v>1.6647476407999999</v>
      </c>
      <c r="H611" s="27" t="str">
        <f>IF($B611="N/A","N/A",IF(G611&gt;2,"No",IF(G611&lt;0.9,"No","Yes")))</f>
        <v>Yes</v>
      </c>
      <c r="I611" s="28">
        <v>2.2029999999999998</v>
      </c>
      <c r="J611" s="28">
        <v>0.25819999999999999</v>
      </c>
      <c r="K611" s="29" t="s">
        <v>1193</v>
      </c>
      <c r="L611" s="30" t="str">
        <f t="shared" si="198"/>
        <v>Yes</v>
      </c>
    </row>
    <row r="612" spans="1:12">
      <c r="A612" s="48" t="s">
        <v>534</v>
      </c>
      <c r="B612" s="50" t="s">
        <v>27</v>
      </c>
      <c r="C612" s="32">
        <v>1.0044055938000001</v>
      </c>
      <c r="D612" s="27" t="str">
        <f>IF($B612="N/A","N/A",IF(C612&gt;2,"No",IF(C612&lt;0.9,"No","Yes")))</f>
        <v>Yes</v>
      </c>
      <c r="E612" s="32">
        <v>1.0309534252999999</v>
      </c>
      <c r="F612" s="27" t="str">
        <f>IF($B612="N/A","N/A",IF(E612&gt;2,"No",IF(E612&lt;0.9,"No","Yes")))</f>
        <v>Yes</v>
      </c>
      <c r="G612" s="32">
        <v>1.0025225969</v>
      </c>
      <c r="H612" s="27" t="str">
        <f>IF($B612="N/A","N/A",IF(G612&gt;2,"No",IF(G612&lt;0.9,"No","Yes")))</f>
        <v>Yes</v>
      </c>
      <c r="I612" s="28">
        <v>2.6429999999999998</v>
      </c>
      <c r="J612" s="28">
        <v>-2.76</v>
      </c>
      <c r="K612" s="29" t="s">
        <v>1193</v>
      </c>
      <c r="L612" s="30" t="str">
        <f t="shared" si="198"/>
        <v>Yes</v>
      </c>
    </row>
    <row r="613" spans="1:12">
      <c r="A613" s="48" t="s">
        <v>535</v>
      </c>
      <c r="B613" s="50" t="s">
        <v>27</v>
      </c>
      <c r="C613" s="32">
        <v>0.90958847399999998</v>
      </c>
      <c r="D613" s="27" t="str">
        <f>IF($B613="N/A","N/A",IF(C613&gt;2,"No",IF(C613&lt;0.9,"No","Yes")))</f>
        <v>Yes</v>
      </c>
      <c r="E613" s="32">
        <v>0.90933349419999998</v>
      </c>
      <c r="F613" s="27" t="str">
        <f>IF($B613="N/A","N/A",IF(E613&gt;2,"No",IF(E613&lt;0.9,"No","Yes")))</f>
        <v>Yes</v>
      </c>
      <c r="G613" s="32">
        <v>0.90939252680000005</v>
      </c>
      <c r="H613" s="27" t="str">
        <f>IF($B613="N/A","N/A",IF(G613&gt;2,"No",IF(G613&lt;0.9,"No","Yes")))</f>
        <v>Yes</v>
      </c>
      <c r="I613" s="28">
        <v>-2.8000000000000001E-2</v>
      </c>
      <c r="J613" s="28">
        <v>6.4999999999999997E-3</v>
      </c>
      <c r="K613" s="29" t="s">
        <v>1193</v>
      </c>
      <c r="L613" s="30" t="str">
        <f t="shared" si="198"/>
        <v>Yes</v>
      </c>
    </row>
    <row r="614" spans="1:12">
      <c r="A614" s="48" t="s">
        <v>536</v>
      </c>
      <c r="B614" s="50" t="s">
        <v>27</v>
      </c>
      <c r="C614" s="32">
        <v>0.9995639959</v>
      </c>
      <c r="D614" s="27" t="str">
        <f>IF($B614="N/A","N/A",IF(C614&gt;2,"No",IF(C614&lt;0.9,"No","Yes")))</f>
        <v>Yes</v>
      </c>
      <c r="E614" s="32">
        <v>0.99357326840000004</v>
      </c>
      <c r="F614" s="27" t="str">
        <f>IF($B614="N/A","N/A",IF(E614&gt;2,"No",IF(E614&lt;0.9,"No","Yes")))</f>
        <v>Yes</v>
      </c>
      <c r="G614" s="32">
        <v>0.99331935159999996</v>
      </c>
      <c r="H614" s="27" t="str">
        <f>IF($B614="N/A","N/A",IF(G614&gt;2,"No",IF(G614&lt;0.9,"No","Yes")))</f>
        <v>Yes</v>
      </c>
      <c r="I614" s="28">
        <v>-0.59899999999999998</v>
      </c>
      <c r="J614" s="28">
        <v>-2.5999999999999999E-2</v>
      </c>
      <c r="K614" s="29" t="s">
        <v>1193</v>
      </c>
      <c r="L614" s="30" t="str">
        <f t="shared" si="198"/>
        <v>Yes</v>
      </c>
    </row>
    <row r="615" spans="1:12">
      <c r="A615" s="46" t="s">
        <v>538</v>
      </c>
      <c r="B615" s="25" t="s">
        <v>49</v>
      </c>
      <c r="C615" s="31">
        <v>149.15083615</v>
      </c>
      <c r="D615" s="27" t="str">
        <f>IF($B615="N/A","N/A",IF(C615&gt;10,"No",IF(C615&lt;-10,"No","Yes")))</f>
        <v>N/A</v>
      </c>
      <c r="E615" s="31">
        <v>160.63704394000001</v>
      </c>
      <c r="F615" s="27" t="str">
        <f>IF($B615="N/A","N/A",IF(E615&gt;10,"No",IF(E615&lt;-10,"No","Yes")))</f>
        <v>N/A</v>
      </c>
      <c r="G615" s="31">
        <v>159.22479116</v>
      </c>
      <c r="H615" s="27" t="str">
        <f>IF($B615="N/A","N/A",IF(G615&gt;10,"No",IF(G615&lt;-10,"No","Yes")))</f>
        <v>N/A</v>
      </c>
      <c r="I615" s="28">
        <v>7.7009999999999996</v>
      </c>
      <c r="J615" s="28">
        <v>-0.879</v>
      </c>
      <c r="K615" s="29" t="s">
        <v>1193</v>
      </c>
      <c r="L615" s="30" t="str">
        <f t="shared" si="198"/>
        <v>Yes</v>
      </c>
    </row>
    <row r="616" spans="1:12">
      <c r="A616" s="48" t="s">
        <v>534</v>
      </c>
      <c r="B616" s="25" t="s">
        <v>49</v>
      </c>
      <c r="C616" s="31">
        <v>233.46539862</v>
      </c>
      <c r="D616" s="27" t="str">
        <f>IF($B616="N/A","N/A",IF(C616&gt;10,"No",IF(C616&lt;-10,"No","Yes")))</f>
        <v>N/A</v>
      </c>
      <c r="E616" s="31">
        <v>243.03534965</v>
      </c>
      <c r="F616" s="27" t="str">
        <f>IF($B616="N/A","N/A",IF(E616&gt;10,"No",IF(E616&lt;-10,"No","Yes")))</f>
        <v>N/A</v>
      </c>
      <c r="G616" s="31">
        <v>230.97012855</v>
      </c>
      <c r="H616" s="27" t="str">
        <f>IF($B616="N/A","N/A",IF(G616&gt;10,"No",IF(G616&lt;-10,"No","Yes")))</f>
        <v>N/A</v>
      </c>
      <c r="I616" s="28">
        <v>4.0990000000000002</v>
      </c>
      <c r="J616" s="28">
        <v>-4.96</v>
      </c>
      <c r="K616" s="29" t="s">
        <v>1193</v>
      </c>
      <c r="L616" s="30" t="str">
        <f t="shared" si="198"/>
        <v>Yes</v>
      </c>
    </row>
    <row r="617" spans="1:12">
      <c r="A617" s="48" t="s">
        <v>535</v>
      </c>
      <c r="B617" s="25" t="s">
        <v>49</v>
      </c>
      <c r="C617" s="31">
        <v>4.7777256376999997</v>
      </c>
      <c r="D617" s="27" t="str">
        <f>IF($B617="N/A","N/A",IF(C617&gt;10,"No",IF(C617&lt;-10,"No","Yes")))</f>
        <v>N/A</v>
      </c>
      <c r="E617" s="31">
        <v>4.9362647487000002</v>
      </c>
      <c r="F617" s="27" t="str">
        <f>IF($B617="N/A","N/A",IF(E617&gt;10,"No",IF(E617&lt;-10,"No","Yes")))</f>
        <v>N/A</v>
      </c>
      <c r="G617" s="31">
        <v>4.9057976269000001</v>
      </c>
      <c r="H617" s="27" t="str">
        <f>IF($B617="N/A","N/A",IF(G617&gt;10,"No",IF(G617&lt;-10,"No","Yes")))</f>
        <v>N/A</v>
      </c>
      <c r="I617" s="28">
        <v>3.3180000000000001</v>
      </c>
      <c r="J617" s="28">
        <v>-0.61699999999999999</v>
      </c>
      <c r="K617" s="29" t="s">
        <v>1193</v>
      </c>
      <c r="L617" s="30" t="str">
        <f t="shared" si="198"/>
        <v>Yes</v>
      </c>
    </row>
    <row r="618" spans="1:12">
      <c r="A618" s="48" t="s">
        <v>536</v>
      </c>
      <c r="B618" s="25" t="s">
        <v>49</v>
      </c>
      <c r="C618" s="31">
        <v>17.762762505000001</v>
      </c>
      <c r="D618" s="27" t="str">
        <f>IF($B618="N/A","N/A",IF(C618&gt;10,"No",IF(C618&lt;-10,"No","Yes")))</f>
        <v>N/A</v>
      </c>
      <c r="E618" s="31">
        <v>21.774673408000002</v>
      </c>
      <c r="F618" s="27" t="str">
        <f>IF($B618="N/A","N/A",IF(E618&gt;10,"No",IF(E618&lt;-10,"No","Yes")))</f>
        <v>N/A</v>
      </c>
      <c r="G618" s="31">
        <v>23.654206717000001</v>
      </c>
      <c r="H618" s="27" t="str">
        <f>IF($B618="N/A","N/A",IF(G618&gt;10,"No",IF(G618&lt;-10,"No","Yes")))</f>
        <v>N/A</v>
      </c>
      <c r="I618" s="28">
        <v>22.59</v>
      </c>
      <c r="J618" s="28">
        <v>8.6319999999999997</v>
      </c>
      <c r="K618" s="29" t="s">
        <v>1193</v>
      </c>
      <c r="L618" s="30" t="str">
        <f t="shared" si="198"/>
        <v>Yes</v>
      </c>
    </row>
    <row r="619" spans="1:12" ht="12.75" customHeight="1">
      <c r="A619" s="51" t="s">
        <v>1072</v>
      </c>
      <c r="B619" s="36" t="s">
        <v>959</v>
      </c>
      <c r="C619" s="32" t="s">
        <v>49</v>
      </c>
      <c r="D619" s="27" t="str">
        <f>IF(OR($B619="N/A",$C619="N/A"),"N/A",IF(C619&gt;98,"Yes","No"))</f>
        <v>N/A</v>
      </c>
      <c r="E619" s="32">
        <v>94.982752822999998</v>
      </c>
      <c r="F619" s="27" t="str">
        <f>IF(OR($B619="N/A",$E619="N/A"),"N/A",IF(E619&gt;98,"Yes","No"))</f>
        <v>No</v>
      </c>
      <c r="G619" s="32">
        <v>95.607994898000001</v>
      </c>
      <c r="H619" s="27" t="str">
        <f t="shared" ref="H619:H622" si="199">IF($B619="N/A","N/A",IF(G619&gt;98,"Yes","No"))</f>
        <v>No</v>
      </c>
      <c r="I619" s="28" t="s">
        <v>49</v>
      </c>
      <c r="J619" s="28">
        <v>0.6583</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99.190203556</v>
      </c>
      <c r="F620" s="27" t="str">
        <f t="shared" ref="F620:F622" si="201">IF(OR($B620="N/A",$E620="N/A"),"N/A",IF(E620&gt;98,"Yes","No"))</f>
        <v>Yes</v>
      </c>
      <c r="G620" s="32">
        <v>99.817448792999997</v>
      </c>
      <c r="H620" s="27" t="str">
        <f t="shared" si="199"/>
        <v>Yes</v>
      </c>
      <c r="I620" s="28" t="s">
        <v>49</v>
      </c>
      <c r="J620" s="28">
        <v>0.63239999999999996</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94.476161837000006</v>
      </c>
      <c r="F621" s="27" t="str">
        <f t="shared" si="201"/>
        <v>No</v>
      </c>
      <c r="G621" s="32">
        <v>94.866104540999999</v>
      </c>
      <c r="H621" s="27" t="str">
        <f t="shared" si="199"/>
        <v>No</v>
      </c>
      <c r="I621" s="28" t="s">
        <v>49</v>
      </c>
      <c r="J621" s="28">
        <v>0.41270000000000001</v>
      </c>
      <c r="K621" s="29" t="s">
        <v>1193</v>
      </c>
      <c r="L621" s="30" t="str">
        <f t="shared" si="202"/>
        <v>Yes</v>
      </c>
    </row>
    <row r="622" spans="1:12">
      <c r="A622" s="48" t="s">
        <v>970</v>
      </c>
      <c r="B622" s="36" t="s">
        <v>959</v>
      </c>
      <c r="C622" s="32" t="s">
        <v>49</v>
      </c>
      <c r="D622" s="27" t="str">
        <f t="shared" si="200"/>
        <v>N/A</v>
      </c>
      <c r="E622" s="32">
        <v>99.671105127999994</v>
      </c>
      <c r="F622" s="27" t="str">
        <f t="shared" si="201"/>
        <v>Yes</v>
      </c>
      <c r="G622" s="32">
        <v>99.716368215000003</v>
      </c>
      <c r="H622" s="27" t="str">
        <f t="shared" si="199"/>
        <v>Yes</v>
      </c>
      <c r="I622" s="28" t="s">
        <v>49</v>
      </c>
      <c r="J622" s="28">
        <v>4.5400000000000003E-2</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1602871</v>
      </c>
      <c r="F624" s="27" t="str">
        <f>IF($B624="N/A","N/A",IF(E624&gt;10,"No",IF(E624&lt;-10,"No","Yes")))</f>
        <v>N/A</v>
      </c>
      <c r="G624" s="37">
        <v>1692029</v>
      </c>
      <c r="H624" s="27" t="str">
        <f>IF($B624="N/A","N/A",IF(G624&gt;10,"No",IF(G624&lt;-10,"No","Yes")))</f>
        <v>N/A</v>
      </c>
      <c r="I624" s="52" t="s">
        <v>49</v>
      </c>
      <c r="J624" s="52">
        <v>5.5620000000000003</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59.941754514000003</v>
      </c>
      <c r="F625" s="27" t="str">
        <f>IF($B625="N/A","N/A",IF(E625&gt;10,"No",IF(E625&lt;-10,"No","Yes")))</f>
        <v>N/A</v>
      </c>
      <c r="G625" s="32">
        <v>63.675031574999998</v>
      </c>
      <c r="H625" s="27" t="str">
        <f>IF($B625="N/A","N/A",IF(G625&gt;10,"No",IF(G625&lt;-10,"No","Yes")))</f>
        <v>N/A</v>
      </c>
      <c r="I625" s="52" t="s">
        <v>49</v>
      </c>
      <c r="J625" s="52">
        <v>6.2279999999999998</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43522706</v>
      </c>
      <c r="D627" s="33" t="str">
        <f>IF($B627="N/A","N/A",IF(C627&gt;10,"No",IF(C627&lt;-10,"No","Yes")))</f>
        <v>N/A</v>
      </c>
      <c r="E627" s="47">
        <v>50636060</v>
      </c>
      <c r="F627" s="33" t="str">
        <f>IF($B627="N/A","N/A",IF(E627&gt;10,"No",IF(E627&lt;-10,"No","Yes")))</f>
        <v>N/A</v>
      </c>
      <c r="G627" s="47">
        <v>54691898</v>
      </c>
      <c r="H627" s="33" t="str">
        <f>IF($B627="N/A","N/A",IF(G627&gt;10,"No",IF(G627&lt;-10,"No","Yes")))</f>
        <v>N/A</v>
      </c>
      <c r="I627" s="35">
        <v>16.34</v>
      </c>
      <c r="J627" s="35">
        <v>8.01</v>
      </c>
      <c r="K627" s="36" t="s">
        <v>1193</v>
      </c>
      <c r="L627" s="30" t="str">
        <f>IF(J627="Div by 0", "N/A", IF(K627="N/A","N/A", IF(J627&gt;VALUE(MID(K627,1,2)), "No", IF(J627&lt;-1*VALUE(MID(K627,1,2)), "No", "Yes"))))</f>
        <v>Yes</v>
      </c>
    </row>
    <row r="628" spans="1:12">
      <c r="A628" s="49" t="s">
        <v>288</v>
      </c>
      <c r="B628" s="36" t="s">
        <v>49</v>
      </c>
      <c r="C628" s="47">
        <v>3557366801</v>
      </c>
      <c r="D628" s="33" t="str">
        <f>IF($B628="N/A","N/A",IF(C628&gt;10,"No",IF(C628&lt;-10,"No","Yes")))</f>
        <v>N/A</v>
      </c>
      <c r="E628" s="47">
        <v>3759008838</v>
      </c>
      <c r="F628" s="33" t="str">
        <f>IF($B628="N/A","N/A",IF(E628&gt;10,"No",IF(E628&lt;-10,"No","Yes")))</f>
        <v>N/A</v>
      </c>
      <c r="G628" s="47">
        <v>3880702447</v>
      </c>
      <c r="H628" s="33" t="str">
        <f>IF($B628="N/A","N/A",IF(G628&gt;10,"No",IF(G628&lt;-10,"No","Yes")))</f>
        <v>N/A</v>
      </c>
      <c r="I628" s="35">
        <v>5.6680000000000001</v>
      </c>
      <c r="J628" s="35">
        <v>3.2370000000000001</v>
      </c>
      <c r="K628" s="36" t="s">
        <v>1193</v>
      </c>
      <c r="L628" s="30" t="str">
        <f>IF(J628="Div by 0", "N/A", IF(K628="N/A","N/A", IF(J628&gt;VALUE(MID(K628,1,2)), "No", IF(J628&lt;-1*VALUE(MID(K628,1,2)), "No", "Yes"))))</f>
        <v>Yes</v>
      </c>
    </row>
    <row r="629" spans="1:12">
      <c r="A629" s="49" t="s">
        <v>539</v>
      </c>
      <c r="B629" s="36" t="s">
        <v>49</v>
      </c>
      <c r="C629" s="34">
        <v>420797</v>
      </c>
      <c r="D629" s="33" t="str">
        <f>IF($B629="N/A","N/A",IF(C629&gt;10,"No",IF(C629&lt;-10,"No","Yes")))</f>
        <v>N/A</v>
      </c>
      <c r="E629" s="34">
        <v>441715</v>
      </c>
      <c r="F629" s="33" t="str">
        <f>IF($B629="N/A","N/A",IF(E629&gt;10,"No",IF(E629&lt;-10,"No","Yes")))</f>
        <v>N/A</v>
      </c>
      <c r="G629" s="34">
        <v>441421</v>
      </c>
      <c r="H629" s="33" t="str">
        <f>IF($B629="N/A","N/A",IF(G629&gt;10,"No",IF(G629&lt;-10,"No","Yes")))</f>
        <v>N/A</v>
      </c>
      <c r="I629" s="35">
        <v>4.9710000000000001</v>
      </c>
      <c r="J629" s="35">
        <v>-6.7000000000000004E-2</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70142</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260999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75811</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34469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0.87658331730000005</v>
      </c>
      <c r="F634" s="30" t="str">
        <f t="shared" si="203"/>
        <v>N/A</v>
      </c>
      <c r="G634" s="28">
        <v>0.54483135149999995</v>
      </c>
      <c r="H634" s="30" t="str">
        <f t="shared" si="203"/>
        <v>N/A</v>
      </c>
      <c r="I634" s="28" t="s">
        <v>1207</v>
      </c>
      <c r="J634" s="28">
        <v>-37.799999999999997</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1.1719084144</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0.46935045730000002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0.28755721470000001</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0.40616205869999999</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2.3560274700000002E-2</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0.1057946949</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1.1327055000000001E-3</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0.391236484</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1.38190073E-2</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0.22925959570000001</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1125405</v>
      </c>
      <c r="D651" s="33" t="str">
        <f t="shared" ref="D651:D668" si="211">IF($B651="N/A","N/A",IF(C651&gt;10,"No",IF(C651&lt;-10,"No","Yes")))</f>
        <v>N/A</v>
      </c>
      <c r="E651" s="34">
        <v>1161156</v>
      </c>
      <c r="F651" s="33" t="str">
        <f t="shared" ref="F651:F668" si="212">IF($B651="N/A","N/A",IF(E651&gt;10,"No",IF(E651&lt;-10,"No","Yes")))</f>
        <v>N/A</v>
      </c>
      <c r="G651" s="34">
        <v>1250608</v>
      </c>
      <c r="H651" s="33" t="str">
        <f t="shared" ref="H651:H668" si="213">IF($B651="N/A","N/A",IF(G651&gt;10,"No",IF(G651&lt;-10,"No","Yes")))</f>
        <v>N/A</v>
      </c>
      <c r="I651" s="28">
        <v>3.177</v>
      </c>
      <c r="J651" s="28">
        <v>7.7039999999999997</v>
      </c>
      <c r="K651" s="36" t="s">
        <v>1193</v>
      </c>
      <c r="L651" s="30" t="str">
        <f t="shared" ref="L651:L668" si="214">IF(J651="Div by 0", "N/A", IF(K651="N/A","N/A", IF(J651&gt;VALUE(MID(K651,1,2)), "No", IF(J651&lt;-1*VALUE(MID(K651,1,2)), "No", "Yes"))))</f>
        <v>Yes</v>
      </c>
    </row>
    <row r="652" spans="1:12">
      <c r="A652" s="5" t="s">
        <v>524</v>
      </c>
      <c r="B652" s="36" t="s">
        <v>49</v>
      </c>
      <c r="C652" s="34">
        <v>22</v>
      </c>
      <c r="D652" s="33" t="str">
        <f t="shared" si="211"/>
        <v>N/A</v>
      </c>
      <c r="E652" s="34">
        <v>32</v>
      </c>
      <c r="F652" s="33" t="str">
        <f t="shared" si="212"/>
        <v>N/A</v>
      </c>
      <c r="G652" s="34">
        <v>85</v>
      </c>
      <c r="H652" s="33" t="str">
        <f t="shared" si="213"/>
        <v>N/A</v>
      </c>
      <c r="I652" s="28">
        <v>45.45</v>
      </c>
      <c r="J652" s="28">
        <v>165.6</v>
      </c>
      <c r="K652" s="36" t="s">
        <v>1193</v>
      </c>
      <c r="L652" s="30" t="str">
        <f t="shared" si="214"/>
        <v>No</v>
      </c>
    </row>
    <row r="653" spans="1:12">
      <c r="A653" s="5" t="s">
        <v>527</v>
      </c>
      <c r="B653" s="36" t="s">
        <v>49</v>
      </c>
      <c r="C653" s="34">
        <v>10152</v>
      </c>
      <c r="D653" s="33" t="str">
        <f t="shared" si="211"/>
        <v>N/A</v>
      </c>
      <c r="E653" s="34">
        <v>14087</v>
      </c>
      <c r="F653" s="33" t="str">
        <f t="shared" si="212"/>
        <v>N/A</v>
      </c>
      <c r="G653" s="34">
        <v>16040</v>
      </c>
      <c r="H653" s="33" t="str">
        <f t="shared" si="213"/>
        <v>N/A</v>
      </c>
      <c r="I653" s="28">
        <v>38.76</v>
      </c>
      <c r="J653" s="28">
        <v>13.86</v>
      </c>
      <c r="K653" s="36" t="s">
        <v>1193</v>
      </c>
      <c r="L653" s="30" t="str">
        <f t="shared" si="214"/>
        <v>Yes</v>
      </c>
    </row>
    <row r="654" spans="1:12">
      <c r="A654" s="5" t="s">
        <v>530</v>
      </c>
      <c r="B654" s="36" t="s">
        <v>49</v>
      </c>
      <c r="C654" s="34">
        <v>881108</v>
      </c>
      <c r="D654" s="33" t="str">
        <f t="shared" si="211"/>
        <v>N/A</v>
      </c>
      <c r="E654" s="34">
        <v>909678</v>
      </c>
      <c r="F654" s="33" t="str">
        <f t="shared" si="212"/>
        <v>N/A</v>
      </c>
      <c r="G654" s="34">
        <v>988835</v>
      </c>
      <c r="H654" s="33" t="str">
        <f t="shared" si="213"/>
        <v>N/A</v>
      </c>
      <c r="I654" s="28">
        <v>3.2429999999999999</v>
      </c>
      <c r="J654" s="28">
        <v>8.702</v>
      </c>
      <c r="K654" s="36" t="s">
        <v>1193</v>
      </c>
      <c r="L654" s="30" t="str">
        <f t="shared" si="214"/>
        <v>Yes</v>
      </c>
    </row>
    <row r="655" spans="1:12">
      <c r="A655" s="5" t="s">
        <v>532</v>
      </c>
      <c r="B655" s="36" t="s">
        <v>49</v>
      </c>
      <c r="C655" s="34">
        <v>234123</v>
      </c>
      <c r="D655" s="33" t="str">
        <f t="shared" si="211"/>
        <v>N/A</v>
      </c>
      <c r="E655" s="34">
        <v>237359</v>
      </c>
      <c r="F655" s="33" t="str">
        <f t="shared" si="212"/>
        <v>N/A</v>
      </c>
      <c r="G655" s="34">
        <v>245648</v>
      </c>
      <c r="H655" s="33" t="str">
        <f t="shared" si="213"/>
        <v>N/A</v>
      </c>
      <c r="I655" s="28">
        <v>1.3819999999999999</v>
      </c>
      <c r="J655" s="28">
        <v>3.492</v>
      </c>
      <c r="K655" s="36" t="s">
        <v>1193</v>
      </c>
      <c r="L655" s="30" t="str">
        <f t="shared" si="214"/>
        <v>Yes</v>
      </c>
    </row>
    <row r="656" spans="1:12">
      <c r="A656" s="49" t="s">
        <v>693</v>
      </c>
      <c r="B656" s="36" t="s">
        <v>49</v>
      </c>
      <c r="C656" s="34">
        <v>692784.7</v>
      </c>
      <c r="D656" s="33" t="str">
        <f t="shared" si="211"/>
        <v>N/A</v>
      </c>
      <c r="E656" s="34">
        <v>746943.51</v>
      </c>
      <c r="F656" s="33" t="str">
        <f t="shared" si="212"/>
        <v>N/A</v>
      </c>
      <c r="G656" s="34">
        <v>851860.88</v>
      </c>
      <c r="H656" s="33" t="str">
        <f t="shared" si="213"/>
        <v>N/A</v>
      </c>
      <c r="I656" s="28">
        <v>7.8179999999999996</v>
      </c>
      <c r="J656" s="28">
        <v>14.05</v>
      </c>
      <c r="K656" s="36" t="s">
        <v>1193</v>
      </c>
      <c r="L656" s="30" t="str">
        <f t="shared" si="214"/>
        <v>Yes</v>
      </c>
    </row>
    <row r="657" spans="1:12">
      <c r="A657" s="49" t="s">
        <v>533</v>
      </c>
      <c r="B657" s="36" t="s">
        <v>49</v>
      </c>
      <c r="C657" s="47">
        <v>1986227322</v>
      </c>
      <c r="D657" s="33" t="str">
        <f t="shared" si="211"/>
        <v>N/A</v>
      </c>
      <c r="E657" s="47">
        <v>2228563923</v>
      </c>
      <c r="F657" s="33" t="str">
        <f t="shared" si="212"/>
        <v>N/A</v>
      </c>
      <c r="G657" s="47">
        <v>2417836322</v>
      </c>
      <c r="H657" s="33" t="str">
        <f t="shared" si="213"/>
        <v>N/A</v>
      </c>
      <c r="I657" s="28">
        <v>12.2</v>
      </c>
      <c r="J657" s="28">
        <v>8.4930000000000003</v>
      </c>
      <c r="K657" s="36" t="s">
        <v>1193</v>
      </c>
      <c r="L657" s="30" t="str">
        <f t="shared" si="214"/>
        <v>Yes</v>
      </c>
    </row>
    <row r="658" spans="1:12">
      <c r="A658" s="49" t="s">
        <v>694</v>
      </c>
      <c r="B658" s="36" t="s">
        <v>49</v>
      </c>
      <c r="C658" s="47">
        <v>1764.9000332999999</v>
      </c>
      <c r="D658" s="33" t="str">
        <f t="shared" si="211"/>
        <v>N/A</v>
      </c>
      <c r="E658" s="47">
        <v>1919.2631507000001</v>
      </c>
      <c r="F658" s="33" t="str">
        <f t="shared" si="212"/>
        <v>N/A</v>
      </c>
      <c r="G658" s="47">
        <v>1933.3286865</v>
      </c>
      <c r="H658" s="33" t="str">
        <f t="shared" si="213"/>
        <v>N/A</v>
      </c>
      <c r="I658" s="28">
        <v>8.7460000000000004</v>
      </c>
      <c r="J658" s="28">
        <v>0.7329</v>
      </c>
      <c r="K658" s="36" t="s">
        <v>1193</v>
      </c>
      <c r="L658" s="30" t="str">
        <f t="shared" si="214"/>
        <v>Yes</v>
      </c>
    </row>
    <row r="659" spans="1:12">
      <c r="A659" s="5" t="s">
        <v>524</v>
      </c>
      <c r="B659" s="36" t="s">
        <v>49</v>
      </c>
      <c r="C659" s="47">
        <v>4934.0454545000002</v>
      </c>
      <c r="D659" s="33" t="str">
        <f t="shared" si="211"/>
        <v>N/A</v>
      </c>
      <c r="E659" s="47">
        <v>3278.71875</v>
      </c>
      <c r="F659" s="33" t="str">
        <f t="shared" si="212"/>
        <v>N/A</v>
      </c>
      <c r="G659" s="47">
        <v>2985.0470587999998</v>
      </c>
      <c r="H659" s="33" t="str">
        <f t="shared" si="213"/>
        <v>N/A</v>
      </c>
      <c r="I659" s="28">
        <v>-33.5</v>
      </c>
      <c r="J659" s="28">
        <v>-8.9600000000000009</v>
      </c>
      <c r="K659" s="36" t="s">
        <v>1193</v>
      </c>
      <c r="L659" s="30" t="str">
        <f t="shared" si="214"/>
        <v>Yes</v>
      </c>
    </row>
    <row r="660" spans="1:12">
      <c r="A660" s="5" t="s">
        <v>527</v>
      </c>
      <c r="B660" s="36" t="s">
        <v>49</v>
      </c>
      <c r="C660" s="47">
        <v>7046.6262804999997</v>
      </c>
      <c r="D660" s="33" t="str">
        <f t="shared" si="211"/>
        <v>N/A</v>
      </c>
      <c r="E660" s="47">
        <v>5714.1156385000004</v>
      </c>
      <c r="F660" s="33" t="str">
        <f t="shared" si="212"/>
        <v>N/A</v>
      </c>
      <c r="G660" s="47">
        <v>5227.6436408999998</v>
      </c>
      <c r="H660" s="33" t="str">
        <f t="shared" si="213"/>
        <v>N/A</v>
      </c>
      <c r="I660" s="28">
        <v>-18.899999999999999</v>
      </c>
      <c r="J660" s="28">
        <v>-8.51</v>
      </c>
      <c r="K660" s="36" t="s">
        <v>1193</v>
      </c>
      <c r="L660" s="30" t="str">
        <f t="shared" si="214"/>
        <v>Yes</v>
      </c>
    </row>
    <row r="661" spans="1:12">
      <c r="A661" s="5" t="s">
        <v>530</v>
      </c>
      <c r="B661" s="36" t="s">
        <v>49</v>
      </c>
      <c r="C661" s="47">
        <v>1295.3716274999999</v>
      </c>
      <c r="D661" s="33" t="str">
        <f t="shared" si="211"/>
        <v>N/A</v>
      </c>
      <c r="E661" s="47">
        <v>1447.3944143000001</v>
      </c>
      <c r="F661" s="33" t="str">
        <f t="shared" si="212"/>
        <v>N/A</v>
      </c>
      <c r="G661" s="47">
        <v>1474.428128</v>
      </c>
      <c r="H661" s="33" t="str">
        <f t="shared" si="213"/>
        <v>N/A</v>
      </c>
      <c r="I661" s="28">
        <v>11.74</v>
      </c>
      <c r="J661" s="28">
        <v>1.8680000000000001</v>
      </c>
      <c r="K661" s="36" t="s">
        <v>1193</v>
      </c>
      <c r="L661" s="30" t="str">
        <f t="shared" si="214"/>
        <v>Yes</v>
      </c>
    </row>
    <row r="662" spans="1:12">
      <c r="A662" s="5" t="s">
        <v>532</v>
      </c>
      <c r="B662" s="36" t="s">
        <v>49</v>
      </c>
      <c r="C662" s="47">
        <v>3302.6192172000001</v>
      </c>
      <c r="D662" s="33" t="str">
        <f t="shared" si="211"/>
        <v>N/A</v>
      </c>
      <c r="E662" s="47">
        <v>3502.2956829</v>
      </c>
      <c r="F662" s="33" t="str">
        <f t="shared" si="212"/>
        <v>N/A</v>
      </c>
      <c r="G662" s="47">
        <v>3565.1218451</v>
      </c>
      <c r="H662" s="33" t="str">
        <f t="shared" si="213"/>
        <v>N/A</v>
      </c>
      <c r="I662" s="28">
        <v>6.0460000000000003</v>
      </c>
      <c r="J662" s="28">
        <v>1.794</v>
      </c>
      <c r="K662" s="36" t="s">
        <v>1193</v>
      </c>
      <c r="L662" s="30" t="str">
        <f t="shared" si="214"/>
        <v>Yes</v>
      </c>
    </row>
    <row r="663" spans="1:12">
      <c r="A663" s="46" t="s">
        <v>695</v>
      </c>
      <c r="B663" s="25" t="s">
        <v>49</v>
      </c>
      <c r="C663" s="31">
        <v>586133570</v>
      </c>
      <c r="D663" s="27" t="str">
        <f t="shared" si="211"/>
        <v>N/A</v>
      </c>
      <c r="E663" s="31">
        <v>798022359</v>
      </c>
      <c r="F663" s="27" t="str">
        <f t="shared" si="212"/>
        <v>N/A</v>
      </c>
      <c r="G663" s="31">
        <v>397318352</v>
      </c>
      <c r="H663" s="27" t="str">
        <f t="shared" si="213"/>
        <v>N/A</v>
      </c>
      <c r="I663" s="28">
        <v>36.15</v>
      </c>
      <c r="J663" s="28">
        <v>-50.2</v>
      </c>
      <c r="K663" s="29" t="s">
        <v>1193</v>
      </c>
      <c r="L663" s="30" t="str">
        <f t="shared" si="214"/>
        <v>No</v>
      </c>
    </row>
    <row r="664" spans="1:12">
      <c r="A664" s="46" t="s">
        <v>696</v>
      </c>
      <c r="B664" s="25" t="s">
        <v>49</v>
      </c>
      <c r="C664" s="31">
        <v>520.82012253000005</v>
      </c>
      <c r="D664" s="27" t="str">
        <f t="shared" si="211"/>
        <v>N/A</v>
      </c>
      <c r="E664" s="31">
        <v>687.26541395000004</v>
      </c>
      <c r="F664" s="27" t="str">
        <f t="shared" si="212"/>
        <v>N/A</v>
      </c>
      <c r="G664" s="31">
        <v>317.70015224999997</v>
      </c>
      <c r="H664" s="27" t="str">
        <f t="shared" si="213"/>
        <v>N/A</v>
      </c>
      <c r="I664" s="28">
        <v>31.96</v>
      </c>
      <c r="J664" s="28">
        <v>-53.8</v>
      </c>
      <c r="K664" s="29" t="s">
        <v>1193</v>
      </c>
      <c r="L664" s="30" t="str">
        <f t="shared" si="214"/>
        <v>No</v>
      </c>
    </row>
    <row r="665" spans="1:12">
      <c r="A665" s="5" t="s">
        <v>524</v>
      </c>
      <c r="B665" s="36" t="s">
        <v>49</v>
      </c>
      <c r="C665" s="47">
        <v>1162.3181818</v>
      </c>
      <c r="D665" s="33" t="str">
        <f t="shared" si="211"/>
        <v>N/A</v>
      </c>
      <c r="E665" s="47">
        <v>1226.90625</v>
      </c>
      <c r="F665" s="33" t="str">
        <f t="shared" si="212"/>
        <v>N/A</v>
      </c>
      <c r="G665" s="47">
        <v>2029.4588235000001</v>
      </c>
      <c r="H665" s="33" t="str">
        <f t="shared" si="213"/>
        <v>N/A</v>
      </c>
      <c r="I665" s="28">
        <v>5.5570000000000004</v>
      </c>
      <c r="J665" s="28">
        <v>65.41</v>
      </c>
      <c r="K665" s="36" t="s">
        <v>1193</v>
      </c>
      <c r="L665" s="30" t="str">
        <f t="shared" si="214"/>
        <v>No</v>
      </c>
    </row>
    <row r="666" spans="1:12">
      <c r="A666" s="5" t="s">
        <v>527</v>
      </c>
      <c r="B666" s="36" t="s">
        <v>49</v>
      </c>
      <c r="C666" s="47">
        <v>7295.6480496000004</v>
      </c>
      <c r="D666" s="33" t="str">
        <f t="shared" si="211"/>
        <v>N/A</v>
      </c>
      <c r="E666" s="47">
        <v>7809.8037197000003</v>
      </c>
      <c r="F666" s="33" t="str">
        <f t="shared" si="212"/>
        <v>N/A</v>
      </c>
      <c r="G666" s="47">
        <v>5086.8673939999999</v>
      </c>
      <c r="H666" s="33" t="str">
        <f t="shared" si="213"/>
        <v>N/A</v>
      </c>
      <c r="I666" s="28">
        <v>7.0469999999999997</v>
      </c>
      <c r="J666" s="28">
        <v>-34.9</v>
      </c>
      <c r="K666" s="36" t="s">
        <v>1193</v>
      </c>
      <c r="L666" s="30" t="str">
        <f t="shared" si="214"/>
        <v>No</v>
      </c>
    </row>
    <row r="667" spans="1:12">
      <c r="A667" s="5" t="s">
        <v>530</v>
      </c>
      <c r="B667" s="36" t="s">
        <v>49</v>
      </c>
      <c r="C667" s="47">
        <v>322.65142979000001</v>
      </c>
      <c r="D667" s="33" t="str">
        <f t="shared" si="211"/>
        <v>N/A</v>
      </c>
      <c r="E667" s="47">
        <v>391.12324470999999</v>
      </c>
      <c r="F667" s="33" t="str">
        <f t="shared" si="212"/>
        <v>N/A</v>
      </c>
      <c r="G667" s="47">
        <v>182.05645937</v>
      </c>
      <c r="H667" s="33" t="str">
        <f t="shared" si="213"/>
        <v>N/A</v>
      </c>
      <c r="I667" s="28">
        <v>21.22</v>
      </c>
      <c r="J667" s="28">
        <v>-53.5</v>
      </c>
      <c r="K667" s="36" t="s">
        <v>1193</v>
      </c>
      <c r="L667" s="30" t="str">
        <f t="shared" si="214"/>
        <v>No</v>
      </c>
    </row>
    <row r="668" spans="1:12">
      <c r="A668" s="5" t="s">
        <v>532</v>
      </c>
      <c r="B668" s="36" t="s">
        <v>49</v>
      </c>
      <c r="C668" s="47">
        <v>972.78705637999997</v>
      </c>
      <c r="D668" s="33" t="str">
        <f t="shared" si="211"/>
        <v>N/A</v>
      </c>
      <c r="E668" s="47">
        <v>1399.4421193000001</v>
      </c>
      <c r="F668" s="33" t="str">
        <f t="shared" si="212"/>
        <v>N/A</v>
      </c>
      <c r="G668" s="47">
        <v>551.71911026999999</v>
      </c>
      <c r="H668" s="33" t="str">
        <f t="shared" si="213"/>
        <v>N/A</v>
      </c>
      <c r="I668" s="28">
        <v>43.86</v>
      </c>
      <c r="J668" s="28">
        <v>-60.6</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369568627</v>
      </c>
      <c r="D670" s="33" t="str">
        <f>IF($B670="N/A","N/A",IF(C670&gt;10,"No",IF(C670&lt;-10,"No","Yes")))</f>
        <v>N/A</v>
      </c>
      <c r="E670" s="47">
        <v>589931656</v>
      </c>
      <c r="F670" s="33" t="str">
        <f>IF($B670="N/A","N/A",IF(E670&gt;10,"No",IF(E670&lt;-10,"No","Yes")))</f>
        <v>N/A</v>
      </c>
      <c r="G670" s="47">
        <v>184491582</v>
      </c>
      <c r="H670" s="33" t="str">
        <f>IF($B670="N/A","N/A",IF(G670&gt;10,"No",IF(G670&lt;-10,"No","Yes")))</f>
        <v>N/A</v>
      </c>
      <c r="I670" s="28">
        <v>59.63</v>
      </c>
      <c r="J670" s="28">
        <v>-68.7</v>
      </c>
      <c r="K670" s="36" t="s">
        <v>1193</v>
      </c>
      <c r="L670" s="30" t="str">
        <f>IF(J670="Div by 0", "N/A", IF(K670="N/A","N/A", IF(J670&gt;VALUE(MID(K670,1,2)), "No", IF(J670&lt;-1*VALUE(MID(K670,1,2)), "No", "Yes"))))</f>
        <v>No</v>
      </c>
    </row>
    <row r="671" spans="1:12">
      <c r="A671" s="5" t="s">
        <v>541</v>
      </c>
      <c r="B671" s="36" t="s">
        <v>49</v>
      </c>
      <c r="C671" s="47">
        <v>1145179</v>
      </c>
      <c r="D671" s="33" t="str">
        <f>IF($B671="N/A","N/A",IF(C671&gt;10,"No",IF(C671&lt;-10,"No","Yes")))</f>
        <v>N/A</v>
      </c>
      <c r="E671" s="47">
        <v>2865666</v>
      </c>
      <c r="F671" s="33" t="str">
        <f>IF($B671="N/A","N/A",IF(E671&gt;10,"No",IF(E671&lt;-10,"No","Yes")))</f>
        <v>N/A</v>
      </c>
      <c r="G671" s="47">
        <v>2757596</v>
      </c>
      <c r="H671" s="33" t="str">
        <f>IF($B671="N/A","N/A",IF(G671&gt;10,"No",IF(G671&lt;-10,"No","Yes")))</f>
        <v>N/A</v>
      </c>
      <c r="I671" s="28">
        <v>150.19999999999999</v>
      </c>
      <c r="J671" s="28">
        <v>-3.77</v>
      </c>
      <c r="K671" s="36" t="s">
        <v>1193</v>
      </c>
      <c r="L671" s="30" t="str">
        <f>IF(J671="Div by 0", "N/A", IF(K671="N/A","N/A", IF(J671&gt;VALUE(MID(K671,1,2)), "No", IF(J671&lt;-1*VALUE(MID(K671,1,2)), "No", "Yes"))))</f>
        <v>Yes</v>
      </c>
    </row>
    <row r="672" spans="1:12">
      <c r="A672" s="5" t="s">
        <v>542</v>
      </c>
      <c r="B672" s="36" t="s">
        <v>49</v>
      </c>
      <c r="C672" s="47">
        <v>31487437</v>
      </c>
      <c r="D672" s="33" t="str">
        <f>IF($B672="N/A","N/A",IF(C672&gt;10,"No",IF(C672&lt;-10,"No","Yes")))</f>
        <v>N/A</v>
      </c>
      <c r="E672" s="47">
        <v>27102286</v>
      </c>
      <c r="F672" s="33" t="str">
        <f>IF($B672="N/A","N/A",IF(E672&gt;10,"No",IF(E672&lt;-10,"No","Yes")))</f>
        <v>N/A</v>
      </c>
      <c r="G672" s="47">
        <v>26596685</v>
      </c>
      <c r="H672" s="33" t="str">
        <f>IF($B672="N/A","N/A",IF(G672&gt;10,"No",IF(G672&lt;-10,"No","Yes")))</f>
        <v>N/A</v>
      </c>
      <c r="I672" s="28">
        <v>-13.9</v>
      </c>
      <c r="J672" s="28">
        <v>-1.87</v>
      </c>
      <c r="K672" s="36" t="s">
        <v>1193</v>
      </c>
      <c r="L672" s="30" t="str">
        <f>IF(J672="Div by 0", "N/A", IF(K672="N/A","N/A", IF(J672&gt;VALUE(MID(K672,1,2)), "No", IF(J672&lt;-1*VALUE(MID(K672,1,2)), "No", "Yes"))))</f>
        <v>Yes</v>
      </c>
    </row>
    <row r="673" spans="1:12">
      <c r="A673" s="5" t="s">
        <v>543</v>
      </c>
      <c r="B673" s="36" t="s">
        <v>49</v>
      </c>
      <c r="C673" s="47">
        <v>183932327</v>
      </c>
      <c r="D673" s="33" t="str">
        <f>IF($B673="N/A","N/A",IF(C673&gt;10,"No",IF(C673&lt;-10,"No","Yes")))</f>
        <v>N/A</v>
      </c>
      <c r="E673" s="47">
        <v>178122751</v>
      </c>
      <c r="F673" s="33" t="str">
        <f>IF($B673="N/A","N/A",IF(E673&gt;10,"No",IF(E673&lt;-10,"No","Yes")))</f>
        <v>N/A</v>
      </c>
      <c r="G673" s="47">
        <v>183472489</v>
      </c>
      <c r="H673" s="33" t="str">
        <f>IF($B673="N/A","N/A",IF(G673&gt;10,"No",IF(G673&lt;-10,"No","Yes")))</f>
        <v>N/A</v>
      </c>
      <c r="I673" s="28">
        <v>-3.16</v>
      </c>
      <c r="J673" s="28">
        <v>3.0030000000000001</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328.38722682000002</v>
      </c>
      <c r="D675" s="27" t="str">
        <f>IF($B675="N/A","N/A",IF(C675&gt;10,"No",IF(C675&lt;-10,"No","Yes")))</f>
        <v>N/A</v>
      </c>
      <c r="E675" s="31">
        <v>508.05546886000002</v>
      </c>
      <c r="F675" s="27" t="str">
        <f>IF($B675="N/A","N/A",IF(E675&gt;10,"No",IF(E675&lt;-10,"No","Yes")))</f>
        <v>N/A</v>
      </c>
      <c r="G675" s="31">
        <v>147.52151114</v>
      </c>
      <c r="H675" s="27" t="str">
        <f>IF($B675="N/A","N/A",IF(G675&gt;10,"No",IF(G675&lt;-10,"No","Yes")))</f>
        <v>N/A</v>
      </c>
      <c r="I675" s="28">
        <v>54.71</v>
      </c>
      <c r="J675" s="28">
        <v>-71</v>
      </c>
      <c r="K675" s="29" t="s">
        <v>1193</v>
      </c>
      <c r="L675" s="30" t="str">
        <f>IF(J675="Div by 0", "N/A", IF(K675="N/A","N/A", IF(J675&gt;VALUE(MID(K675,1,2)), "No", IF(J675&lt;-1*VALUE(MID(K675,1,2)), "No", "Yes"))))</f>
        <v>No</v>
      </c>
    </row>
    <row r="676" spans="1:12">
      <c r="A676" s="48" t="s">
        <v>541</v>
      </c>
      <c r="B676" s="25" t="s">
        <v>49</v>
      </c>
      <c r="C676" s="31">
        <v>1.0175705635000001</v>
      </c>
      <c r="D676" s="27" t="str">
        <f>IF($B676="N/A","N/A",IF(C676&gt;10,"No",IF(C676&lt;-10,"No","Yes")))</f>
        <v>N/A</v>
      </c>
      <c r="E676" s="31">
        <v>2.467942292</v>
      </c>
      <c r="F676" s="27" t="str">
        <f>IF($B676="N/A","N/A",IF(E676&gt;10,"No",IF(E676&lt;-10,"No","Yes")))</f>
        <v>N/A</v>
      </c>
      <c r="G676" s="31">
        <v>2.2050042858999999</v>
      </c>
      <c r="H676" s="27" t="str">
        <f>IF($B676="N/A","N/A",IF(G676&gt;10,"No",IF(G676&lt;-10,"No","Yes")))</f>
        <v>N/A</v>
      </c>
      <c r="I676" s="28">
        <v>142.5</v>
      </c>
      <c r="J676" s="28">
        <v>-10.7</v>
      </c>
      <c r="K676" s="29" t="s">
        <v>1193</v>
      </c>
      <c r="L676" s="30" t="str">
        <f>IF(J676="Div by 0", "N/A", IF(K676="N/A","N/A", IF(J676&gt;VALUE(MID(K676,1,2)), "No", IF(J676&lt;-1*VALUE(MID(K676,1,2)), "No", "Yes"))))</f>
        <v>Yes</v>
      </c>
    </row>
    <row r="677" spans="1:12">
      <c r="A677" s="48" t="s">
        <v>542</v>
      </c>
      <c r="B677" s="25" t="s">
        <v>49</v>
      </c>
      <c r="C677" s="31">
        <v>27.978760534999999</v>
      </c>
      <c r="D677" s="27" t="str">
        <f>IF($B677="N/A","N/A",IF(C677&gt;10,"No",IF(C677&lt;-10,"No","Yes")))</f>
        <v>N/A</v>
      </c>
      <c r="E677" s="31">
        <v>23.340779360999999</v>
      </c>
      <c r="F677" s="27" t="str">
        <f>IF($B677="N/A","N/A",IF(E677&gt;10,"No",IF(E677&lt;-10,"No","Yes")))</f>
        <v>N/A</v>
      </c>
      <c r="G677" s="31">
        <v>21.267003728999999</v>
      </c>
      <c r="H677" s="27" t="str">
        <f>IF($B677="N/A","N/A",IF(G677&gt;10,"No",IF(G677&lt;-10,"No","Yes")))</f>
        <v>N/A</v>
      </c>
      <c r="I677" s="28">
        <v>-16.600000000000001</v>
      </c>
      <c r="J677" s="28">
        <v>-8.8800000000000008</v>
      </c>
      <c r="K677" s="29" t="s">
        <v>1193</v>
      </c>
      <c r="L677" s="30" t="str">
        <f>IF(J677="Div by 0", "N/A", IF(K677="N/A","N/A", IF(J677&gt;VALUE(MID(K677,1,2)), "No", IF(J677&lt;-1*VALUE(MID(K677,1,2)), "No", "Yes"))))</f>
        <v>Yes</v>
      </c>
    </row>
    <row r="678" spans="1:12">
      <c r="A678" s="5" t="s">
        <v>543</v>
      </c>
      <c r="B678" s="36" t="s">
        <v>49</v>
      </c>
      <c r="C678" s="47">
        <v>163.43656461</v>
      </c>
      <c r="D678" s="33" t="str">
        <f>IF($B678="N/A","N/A",IF(C678&gt;10,"No",IF(C678&lt;-10,"No","Yes")))</f>
        <v>N/A</v>
      </c>
      <c r="E678" s="47">
        <v>153.40122344</v>
      </c>
      <c r="F678" s="33" t="str">
        <f>IF($B678="N/A","N/A",IF(E678&gt;10,"No",IF(E678&lt;-10,"No","Yes")))</f>
        <v>N/A</v>
      </c>
      <c r="G678" s="47">
        <v>146.70663309</v>
      </c>
      <c r="H678" s="33" t="str">
        <f>IF($B678="N/A","N/A",IF(G678&gt;10,"No",IF(G678&lt;-10,"No","Yes")))</f>
        <v>N/A</v>
      </c>
      <c r="I678" s="35">
        <v>-6.14</v>
      </c>
      <c r="J678" s="35">
        <v>-4.3600000000000003</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82.410718283999998</v>
      </c>
      <c r="F679" s="33" t="str">
        <f>IF($B679="N/A","N/A",IF(E679&gt;10,"No",IF(E679&lt;-10,"No","Yes")))</f>
        <v>N/A</v>
      </c>
      <c r="G679" s="35">
        <v>85.957790130999996</v>
      </c>
      <c r="H679" s="33" t="str">
        <f>IF($B679="N/A","N/A",IF(G679&gt;10,"No",IF(G679&lt;-10,"No","Yes")))</f>
        <v>N/A</v>
      </c>
      <c r="I679" s="35" t="s">
        <v>1207</v>
      </c>
      <c r="J679" s="35">
        <v>4.3040000000000003</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92.941176471000006</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90.392768079999996</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86.162099845</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84.843353090999997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9.5535931322999996</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2.398833E-4</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7.7082507100000003E-2</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70.808998502999998</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34.547196243999998</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17.131027467999999</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37.902364290000001</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40.066991414999997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5.7092230299999998E-2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54.398020803000001</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66.712830878999995</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2.0491632869999998</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2.8116724025000002</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2.0397278764000002</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3.7581720000000002E-3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11.705346519000001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9.5953328000000001E-3</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25.051015186000001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3.2784054E-3</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11.387181275</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12.934268771999999</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0.7803404424</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268399</v>
      </c>
      <c r="D713" s="33" t="str">
        <f t="shared" ref="D713:D720" si="222">IF($B713="N/A","N/A",IF(C713&gt;10,"No",IF(C713&lt;-10,"No","Yes")))</f>
        <v>N/A</v>
      </c>
      <c r="E713" s="34">
        <v>286101</v>
      </c>
      <c r="F713" s="33" t="str">
        <f t="shared" ref="F713:F720" si="223">IF($B713="N/A","N/A",IF(E713&gt;10,"No",IF(E713&lt;-10,"No","Yes")))</f>
        <v>N/A</v>
      </c>
      <c r="G713" s="34">
        <v>282336</v>
      </c>
      <c r="H713" s="33" t="str">
        <f t="shared" ref="H713:H720" si="224">IF($B713="N/A","N/A",IF(G713&gt;10,"No",IF(G713&lt;-10,"No","Yes")))</f>
        <v>N/A</v>
      </c>
      <c r="I713" s="35">
        <v>6.5949999999999998</v>
      </c>
      <c r="J713" s="35">
        <v>-1.32</v>
      </c>
      <c r="K713" s="36" t="s">
        <v>1193</v>
      </c>
      <c r="L713" s="30" t="str">
        <f t="shared" ref="L713:L720" si="225">IF(J713="Div by 0", "N/A", IF(K713="N/A","N/A", IF(J713&gt;VALUE(MID(K713,1,2)), "No", IF(J713&lt;-1*VALUE(MID(K713,1,2)), "No", "Yes"))))</f>
        <v>Yes</v>
      </c>
    </row>
    <row r="714" spans="1:12">
      <c r="A714" s="46" t="s">
        <v>31</v>
      </c>
      <c r="B714" s="25" t="s">
        <v>49</v>
      </c>
      <c r="C714" s="26">
        <v>213705</v>
      </c>
      <c r="D714" s="27" t="str">
        <f t="shared" si="222"/>
        <v>N/A</v>
      </c>
      <c r="E714" s="26">
        <v>217044</v>
      </c>
      <c r="F714" s="27" t="str">
        <f t="shared" si="223"/>
        <v>N/A</v>
      </c>
      <c r="G714" s="26">
        <v>218562</v>
      </c>
      <c r="H714" s="27" t="str">
        <f t="shared" si="224"/>
        <v>N/A</v>
      </c>
      <c r="I714" s="28">
        <v>1.5620000000000001</v>
      </c>
      <c r="J714" s="28">
        <v>0.69940000000000002</v>
      </c>
      <c r="K714" s="29" t="s">
        <v>1193</v>
      </c>
      <c r="L714" s="30" t="str">
        <f t="shared" si="225"/>
        <v>Yes</v>
      </c>
    </row>
    <row r="715" spans="1:12">
      <c r="A715" s="46" t="s">
        <v>353</v>
      </c>
      <c r="B715" s="25" t="s">
        <v>49</v>
      </c>
      <c r="C715" s="26">
        <v>180573.86</v>
      </c>
      <c r="D715" s="27" t="str">
        <f t="shared" si="222"/>
        <v>N/A</v>
      </c>
      <c r="E715" s="26">
        <v>184691.54</v>
      </c>
      <c r="F715" s="27" t="str">
        <f t="shared" si="223"/>
        <v>N/A</v>
      </c>
      <c r="G715" s="26">
        <v>191819.77</v>
      </c>
      <c r="H715" s="27" t="str">
        <f t="shared" si="224"/>
        <v>N/A</v>
      </c>
      <c r="I715" s="28">
        <v>2.2799999999999998</v>
      </c>
      <c r="J715" s="28">
        <v>3.86</v>
      </c>
      <c r="K715" s="29" t="s">
        <v>1193</v>
      </c>
      <c r="L715" s="30" t="str">
        <f t="shared" si="225"/>
        <v>Yes</v>
      </c>
    </row>
    <row r="716" spans="1:12">
      <c r="A716" s="51" t="s">
        <v>523</v>
      </c>
      <c r="B716" s="25" t="s">
        <v>49</v>
      </c>
      <c r="C716" s="26">
        <v>4475</v>
      </c>
      <c r="D716" s="27" t="str">
        <f t="shared" si="222"/>
        <v>N/A</v>
      </c>
      <c r="E716" s="26">
        <v>5126</v>
      </c>
      <c r="F716" s="27" t="str">
        <f t="shared" si="223"/>
        <v>N/A</v>
      </c>
      <c r="G716" s="26">
        <v>3483</v>
      </c>
      <c r="H716" s="27" t="str">
        <f t="shared" si="224"/>
        <v>N/A</v>
      </c>
      <c r="I716" s="28">
        <v>14.55</v>
      </c>
      <c r="J716" s="28">
        <v>-32.1</v>
      </c>
      <c r="K716" s="29" t="s">
        <v>1193</v>
      </c>
      <c r="L716" s="30" t="str">
        <f t="shared" si="225"/>
        <v>No</v>
      </c>
    </row>
    <row r="717" spans="1:12">
      <c r="A717" s="48" t="s">
        <v>702</v>
      </c>
      <c r="B717" s="25" t="s">
        <v>49</v>
      </c>
      <c r="C717" s="26">
        <v>911</v>
      </c>
      <c r="D717" s="27" t="str">
        <f t="shared" si="222"/>
        <v>N/A</v>
      </c>
      <c r="E717" s="26">
        <v>1003</v>
      </c>
      <c r="F717" s="27" t="str">
        <f t="shared" si="223"/>
        <v>N/A</v>
      </c>
      <c r="G717" s="26">
        <v>827</v>
      </c>
      <c r="H717" s="27" t="str">
        <f t="shared" si="224"/>
        <v>N/A</v>
      </c>
      <c r="I717" s="28">
        <v>10.1</v>
      </c>
      <c r="J717" s="28">
        <v>-17.5</v>
      </c>
      <c r="K717" s="29" t="s">
        <v>1193</v>
      </c>
      <c r="L717" s="30" t="str">
        <f t="shared" si="225"/>
        <v>Yes</v>
      </c>
    </row>
    <row r="718" spans="1:12">
      <c r="A718" s="48" t="s">
        <v>703</v>
      </c>
      <c r="B718" s="25" t="s">
        <v>49</v>
      </c>
      <c r="C718" s="26">
        <v>1008</v>
      </c>
      <c r="D718" s="27" t="str">
        <f t="shared" si="222"/>
        <v>N/A</v>
      </c>
      <c r="E718" s="26">
        <v>1183</v>
      </c>
      <c r="F718" s="27" t="str">
        <f t="shared" si="223"/>
        <v>N/A</v>
      </c>
      <c r="G718" s="26">
        <v>1453</v>
      </c>
      <c r="H718" s="27" t="str">
        <f t="shared" si="224"/>
        <v>N/A</v>
      </c>
      <c r="I718" s="28">
        <v>17.36</v>
      </c>
      <c r="J718" s="28">
        <v>22.82</v>
      </c>
      <c r="K718" s="29" t="s">
        <v>1193</v>
      </c>
      <c r="L718" s="30" t="str">
        <f t="shared" si="225"/>
        <v>Yes</v>
      </c>
    </row>
    <row r="719" spans="1:12">
      <c r="A719" s="48" t="s">
        <v>704</v>
      </c>
      <c r="B719" s="25" t="s">
        <v>49</v>
      </c>
      <c r="C719" s="26">
        <v>1232</v>
      </c>
      <c r="D719" s="27" t="str">
        <f t="shared" si="222"/>
        <v>N/A</v>
      </c>
      <c r="E719" s="26">
        <v>1417</v>
      </c>
      <c r="F719" s="27" t="str">
        <f t="shared" si="223"/>
        <v>N/A</v>
      </c>
      <c r="G719" s="26">
        <v>33</v>
      </c>
      <c r="H719" s="27" t="str">
        <f t="shared" si="224"/>
        <v>N/A</v>
      </c>
      <c r="I719" s="28">
        <v>15.02</v>
      </c>
      <c r="J719" s="28">
        <v>-97.7</v>
      </c>
      <c r="K719" s="29" t="s">
        <v>1193</v>
      </c>
      <c r="L719" s="30" t="str">
        <f t="shared" si="225"/>
        <v>No</v>
      </c>
    </row>
    <row r="720" spans="1:12">
      <c r="A720" s="48" t="s">
        <v>705</v>
      </c>
      <c r="B720" s="25" t="s">
        <v>49</v>
      </c>
      <c r="C720" s="26">
        <v>1324</v>
      </c>
      <c r="D720" s="27" t="str">
        <f t="shared" si="222"/>
        <v>N/A</v>
      </c>
      <c r="E720" s="26">
        <v>1523</v>
      </c>
      <c r="F720" s="27" t="str">
        <f t="shared" si="223"/>
        <v>N/A</v>
      </c>
      <c r="G720" s="26">
        <v>1170</v>
      </c>
      <c r="H720" s="27" t="str">
        <f t="shared" si="224"/>
        <v>N/A</v>
      </c>
      <c r="I720" s="28">
        <v>15.03</v>
      </c>
      <c r="J720" s="28">
        <v>-23.2</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146815</v>
      </c>
      <c r="D722" s="27" t="str">
        <f t="shared" si="226"/>
        <v>N/A</v>
      </c>
      <c r="E722" s="26">
        <v>160305</v>
      </c>
      <c r="F722" s="27" t="str">
        <f t="shared" si="227"/>
        <v>N/A</v>
      </c>
      <c r="G722" s="26">
        <v>168942</v>
      </c>
      <c r="H722" s="27" t="str">
        <f t="shared" si="228"/>
        <v>N/A</v>
      </c>
      <c r="I722" s="28">
        <v>9.1880000000000006</v>
      </c>
      <c r="J722" s="28">
        <v>5.3879999999999999</v>
      </c>
      <c r="K722" s="29" t="s">
        <v>1193</v>
      </c>
      <c r="L722" s="30" t="str">
        <f t="shared" si="229"/>
        <v>Yes</v>
      </c>
    </row>
    <row r="723" spans="1:12">
      <c r="A723" s="48" t="s">
        <v>707</v>
      </c>
      <c r="B723" s="25" t="s">
        <v>49</v>
      </c>
      <c r="C723" s="26">
        <v>127643</v>
      </c>
      <c r="D723" s="27" t="str">
        <f t="shared" si="226"/>
        <v>N/A</v>
      </c>
      <c r="E723" s="26">
        <v>140189</v>
      </c>
      <c r="F723" s="27" t="str">
        <f t="shared" si="227"/>
        <v>N/A</v>
      </c>
      <c r="G723" s="26">
        <v>147220</v>
      </c>
      <c r="H723" s="27" t="str">
        <f t="shared" si="228"/>
        <v>N/A</v>
      </c>
      <c r="I723" s="28">
        <v>9.8290000000000006</v>
      </c>
      <c r="J723" s="28">
        <v>5.0149999999999997</v>
      </c>
      <c r="K723" s="29" t="s">
        <v>1193</v>
      </c>
      <c r="L723" s="30" t="str">
        <f t="shared" si="229"/>
        <v>Yes</v>
      </c>
    </row>
    <row r="724" spans="1:12">
      <c r="A724" s="48" t="s">
        <v>708</v>
      </c>
      <c r="B724" s="25" t="s">
        <v>49</v>
      </c>
      <c r="C724" s="26">
        <v>2154</v>
      </c>
      <c r="D724" s="27" t="str">
        <f t="shared" si="226"/>
        <v>N/A</v>
      </c>
      <c r="E724" s="26">
        <v>2642</v>
      </c>
      <c r="F724" s="27" t="str">
        <f t="shared" si="227"/>
        <v>N/A</v>
      </c>
      <c r="G724" s="26">
        <v>3800</v>
      </c>
      <c r="H724" s="27" t="str">
        <f t="shared" si="228"/>
        <v>N/A</v>
      </c>
      <c r="I724" s="28">
        <v>22.66</v>
      </c>
      <c r="J724" s="28">
        <v>43.83</v>
      </c>
      <c r="K724" s="29" t="s">
        <v>1193</v>
      </c>
      <c r="L724" s="30" t="str">
        <f t="shared" si="229"/>
        <v>No</v>
      </c>
    </row>
    <row r="725" spans="1:12">
      <c r="A725" s="48" t="s">
        <v>791</v>
      </c>
      <c r="B725" s="25" t="s">
        <v>49</v>
      </c>
      <c r="C725" s="26">
        <v>880</v>
      </c>
      <c r="D725" s="27" t="str">
        <f t="shared" si="226"/>
        <v>N/A</v>
      </c>
      <c r="E725" s="26">
        <v>1048</v>
      </c>
      <c r="F725" s="27" t="str">
        <f t="shared" si="227"/>
        <v>N/A</v>
      </c>
      <c r="G725" s="26">
        <v>515</v>
      </c>
      <c r="H725" s="27" t="str">
        <f t="shared" si="228"/>
        <v>N/A</v>
      </c>
      <c r="I725" s="28">
        <v>19.09</v>
      </c>
      <c r="J725" s="28">
        <v>-50.9</v>
      </c>
      <c r="K725" s="29" t="s">
        <v>1193</v>
      </c>
      <c r="L725" s="30" t="str">
        <f t="shared" si="229"/>
        <v>No</v>
      </c>
    </row>
    <row r="726" spans="1:12">
      <c r="A726" s="48" t="s">
        <v>723</v>
      </c>
      <c r="B726" s="25" t="s">
        <v>49</v>
      </c>
      <c r="C726" s="26">
        <v>16138</v>
      </c>
      <c r="D726" s="27" t="str">
        <f t="shared" si="226"/>
        <v>N/A</v>
      </c>
      <c r="E726" s="26">
        <v>16426</v>
      </c>
      <c r="F726" s="27" t="str">
        <f t="shared" si="227"/>
        <v>N/A</v>
      </c>
      <c r="G726" s="26">
        <v>17407</v>
      </c>
      <c r="H726" s="27" t="str">
        <f t="shared" si="228"/>
        <v>N/A</v>
      </c>
      <c r="I726" s="28">
        <v>1.7849999999999999</v>
      </c>
      <c r="J726" s="28">
        <v>5.9720000000000004</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82135</v>
      </c>
      <c r="D728" s="27" t="str">
        <f t="shared" si="226"/>
        <v>N/A</v>
      </c>
      <c r="E728" s="26">
        <v>84629</v>
      </c>
      <c r="F728" s="27" t="str">
        <f t="shared" si="227"/>
        <v>N/A</v>
      </c>
      <c r="G728" s="26">
        <v>75786</v>
      </c>
      <c r="H728" s="27" t="str">
        <f t="shared" si="228"/>
        <v>N/A</v>
      </c>
      <c r="I728" s="28">
        <v>3.036</v>
      </c>
      <c r="J728" s="28">
        <v>-10.4</v>
      </c>
      <c r="K728" s="29" t="s">
        <v>1193</v>
      </c>
      <c r="L728" s="30" t="str">
        <f t="shared" si="229"/>
        <v>Yes</v>
      </c>
    </row>
    <row r="729" spans="1:12">
      <c r="A729" s="48" t="s">
        <v>710</v>
      </c>
      <c r="B729" s="25" t="s">
        <v>49</v>
      </c>
      <c r="C729" s="26">
        <v>13190</v>
      </c>
      <c r="D729" s="27" t="str">
        <f t="shared" si="226"/>
        <v>N/A</v>
      </c>
      <c r="E729" s="26">
        <v>12712</v>
      </c>
      <c r="F729" s="27" t="str">
        <f t="shared" si="227"/>
        <v>N/A</v>
      </c>
      <c r="G729" s="26">
        <v>10548</v>
      </c>
      <c r="H729" s="27" t="str">
        <f t="shared" si="228"/>
        <v>N/A</v>
      </c>
      <c r="I729" s="28">
        <v>-3.62</v>
      </c>
      <c r="J729" s="28">
        <v>-17</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39</v>
      </c>
      <c r="D731" s="27" t="str">
        <f t="shared" si="226"/>
        <v>N/A</v>
      </c>
      <c r="E731" s="26">
        <v>90</v>
      </c>
      <c r="F731" s="27" t="str">
        <f t="shared" si="227"/>
        <v>N/A</v>
      </c>
      <c r="G731" s="26">
        <v>151</v>
      </c>
      <c r="H731" s="27" t="str">
        <f t="shared" si="228"/>
        <v>N/A</v>
      </c>
      <c r="I731" s="28">
        <v>130.80000000000001</v>
      </c>
      <c r="J731" s="28">
        <v>67.78</v>
      </c>
      <c r="K731" s="29" t="s">
        <v>1193</v>
      </c>
      <c r="L731" s="30" t="str">
        <f t="shared" si="229"/>
        <v>No</v>
      </c>
    </row>
    <row r="732" spans="1:12">
      <c r="A732" s="48" t="s">
        <v>713</v>
      </c>
      <c r="B732" s="25" t="s">
        <v>49</v>
      </c>
      <c r="C732" s="26">
        <v>28775</v>
      </c>
      <c r="D732" s="27" t="str">
        <f t="shared" si="226"/>
        <v>N/A</v>
      </c>
      <c r="E732" s="26">
        <v>32804</v>
      </c>
      <c r="F732" s="27" t="str">
        <f t="shared" si="227"/>
        <v>N/A</v>
      </c>
      <c r="G732" s="26">
        <v>29765</v>
      </c>
      <c r="H732" s="27" t="str">
        <f t="shared" si="228"/>
        <v>N/A</v>
      </c>
      <c r="I732" s="28">
        <v>14</v>
      </c>
      <c r="J732" s="28">
        <v>-9.26</v>
      </c>
      <c r="K732" s="29" t="s">
        <v>1193</v>
      </c>
      <c r="L732" s="30" t="str">
        <f t="shared" si="229"/>
        <v>Yes</v>
      </c>
    </row>
    <row r="733" spans="1:12">
      <c r="A733" s="48" t="s">
        <v>714</v>
      </c>
      <c r="B733" s="25" t="s">
        <v>49</v>
      </c>
      <c r="C733" s="26">
        <v>7914</v>
      </c>
      <c r="D733" s="27" t="str">
        <f t="shared" si="226"/>
        <v>N/A</v>
      </c>
      <c r="E733" s="26">
        <v>6441</v>
      </c>
      <c r="F733" s="27" t="str">
        <f t="shared" si="227"/>
        <v>N/A</v>
      </c>
      <c r="G733" s="26">
        <v>5971</v>
      </c>
      <c r="H733" s="27" t="str">
        <f t="shared" si="228"/>
        <v>N/A</v>
      </c>
      <c r="I733" s="28">
        <v>-18.600000000000001</v>
      </c>
      <c r="J733" s="28">
        <v>-7.3</v>
      </c>
      <c r="K733" s="29" t="s">
        <v>1193</v>
      </c>
      <c r="L733" s="30" t="str">
        <f t="shared" si="229"/>
        <v>Yes</v>
      </c>
    </row>
    <row r="734" spans="1:12">
      <c r="A734" s="48" t="s">
        <v>715</v>
      </c>
      <c r="B734" s="25" t="s">
        <v>49</v>
      </c>
      <c r="C734" s="26">
        <v>32217</v>
      </c>
      <c r="D734" s="27" t="str">
        <f t="shared" si="226"/>
        <v>N/A</v>
      </c>
      <c r="E734" s="26">
        <v>32582</v>
      </c>
      <c r="F734" s="27" t="str">
        <f t="shared" si="227"/>
        <v>N/A</v>
      </c>
      <c r="G734" s="26">
        <v>29351</v>
      </c>
      <c r="H734" s="27" t="str">
        <f t="shared" si="228"/>
        <v>N/A</v>
      </c>
      <c r="I734" s="28">
        <v>1.133</v>
      </c>
      <c r="J734" s="28">
        <v>-9.92</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34974</v>
      </c>
      <c r="D736" s="27" t="str">
        <f t="shared" si="226"/>
        <v>N/A</v>
      </c>
      <c r="E736" s="26">
        <v>36041</v>
      </c>
      <c r="F736" s="27" t="str">
        <f t="shared" si="227"/>
        <v>N/A</v>
      </c>
      <c r="G736" s="26">
        <v>34125</v>
      </c>
      <c r="H736" s="27" t="str">
        <f t="shared" si="228"/>
        <v>N/A</v>
      </c>
      <c r="I736" s="28">
        <v>3.0510000000000002</v>
      </c>
      <c r="J736" s="28">
        <v>-5.32</v>
      </c>
      <c r="K736" s="29" t="s">
        <v>1193</v>
      </c>
      <c r="L736" s="30" t="str">
        <f t="shared" si="229"/>
        <v>Yes</v>
      </c>
    </row>
    <row r="737" spans="1:12">
      <c r="A737" s="48" t="s">
        <v>717</v>
      </c>
      <c r="B737" s="25" t="s">
        <v>49</v>
      </c>
      <c r="C737" s="26">
        <v>16342</v>
      </c>
      <c r="D737" s="27" t="str">
        <f t="shared" si="226"/>
        <v>N/A</v>
      </c>
      <c r="E737" s="26">
        <v>17926</v>
      </c>
      <c r="F737" s="27" t="str">
        <f t="shared" si="227"/>
        <v>N/A</v>
      </c>
      <c r="G737" s="26">
        <v>17916</v>
      </c>
      <c r="H737" s="27" t="str">
        <f t="shared" si="228"/>
        <v>N/A</v>
      </c>
      <c r="I737" s="28">
        <v>9.6929999999999996</v>
      </c>
      <c r="J737" s="28">
        <v>-5.6000000000000001E-2</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11</v>
      </c>
      <c r="D739" s="27" t="str">
        <f t="shared" si="226"/>
        <v>N/A</v>
      </c>
      <c r="E739" s="26">
        <v>11</v>
      </c>
      <c r="F739" s="27" t="str">
        <f t="shared" si="227"/>
        <v>N/A</v>
      </c>
      <c r="G739" s="26">
        <v>14</v>
      </c>
      <c r="H739" s="27" t="str">
        <f t="shared" si="228"/>
        <v>N/A</v>
      </c>
      <c r="I739" s="28">
        <v>12.5</v>
      </c>
      <c r="J739" s="28">
        <v>55.56</v>
      </c>
      <c r="K739" s="29" t="s">
        <v>1193</v>
      </c>
      <c r="L739" s="30" t="str">
        <f t="shared" si="229"/>
        <v>No</v>
      </c>
    </row>
    <row r="740" spans="1:12">
      <c r="A740" s="48" t="s">
        <v>720</v>
      </c>
      <c r="B740" s="25" t="s">
        <v>49</v>
      </c>
      <c r="C740" s="26">
        <v>17948</v>
      </c>
      <c r="D740" s="27" t="str">
        <f t="shared" si="226"/>
        <v>N/A</v>
      </c>
      <c r="E740" s="26">
        <v>17524</v>
      </c>
      <c r="F740" s="27" t="str">
        <f t="shared" si="227"/>
        <v>N/A</v>
      </c>
      <c r="G740" s="26">
        <v>15678</v>
      </c>
      <c r="H740" s="27" t="str">
        <f t="shared" si="228"/>
        <v>N/A</v>
      </c>
      <c r="I740" s="28">
        <v>-2.36</v>
      </c>
      <c r="J740" s="28">
        <v>-10.5</v>
      </c>
      <c r="K740" s="29" t="s">
        <v>1193</v>
      </c>
      <c r="L740" s="30" t="str">
        <f t="shared" si="229"/>
        <v>Yes</v>
      </c>
    </row>
    <row r="741" spans="1:12">
      <c r="A741" s="48" t="s">
        <v>721</v>
      </c>
      <c r="B741" s="25" t="s">
        <v>49</v>
      </c>
      <c r="C741" s="26">
        <v>676</v>
      </c>
      <c r="D741" s="27" t="str">
        <f t="shared" si="226"/>
        <v>N/A</v>
      </c>
      <c r="E741" s="26">
        <v>582</v>
      </c>
      <c r="F741" s="27" t="str">
        <f t="shared" si="227"/>
        <v>N/A</v>
      </c>
      <c r="G741" s="26">
        <v>517</v>
      </c>
      <c r="H741" s="27" t="str">
        <f t="shared" si="228"/>
        <v>N/A</v>
      </c>
      <c r="I741" s="28">
        <v>-13.9</v>
      </c>
      <c r="J741" s="28">
        <v>-11.2</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4304</v>
      </c>
      <c r="D743" s="27" t="str">
        <f t="shared" si="226"/>
        <v>N/A</v>
      </c>
      <c r="E743" s="26">
        <v>4617</v>
      </c>
      <c r="F743" s="27" t="str">
        <f t="shared" si="227"/>
        <v>N/A</v>
      </c>
      <c r="G743" s="26">
        <v>2252</v>
      </c>
      <c r="H743" s="27" t="str">
        <f t="shared" si="228"/>
        <v>N/A</v>
      </c>
      <c r="I743" s="28">
        <v>7.2720000000000002</v>
      </c>
      <c r="J743" s="28">
        <v>-51.2</v>
      </c>
      <c r="K743" s="29" t="s">
        <v>1193</v>
      </c>
      <c r="L743" s="30" t="str">
        <f t="shared" si="229"/>
        <v>No</v>
      </c>
    </row>
    <row r="744" spans="1:12">
      <c r="A744" s="46" t="s">
        <v>354</v>
      </c>
      <c r="B744" s="25" t="s">
        <v>49</v>
      </c>
      <c r="C744" s="31">
        <v>1920593942</v>
      </c>
      <c r="D744" s="27" t="str">
        <f t="shared" si="226"/>
        <v>N/A</v>
      </c>
      <c r="E744" s="31">
        <v>2038426122</v>
      </c>
      <c r="F744" s="27" t="str">
        <f t="shared" si="227"/>
        <v>N/A</v>
      </c>
      <c r="G744" s="31">
        <v>2151703004</v>
      </c>
      <c r="H744" s="27" t="str">
        <f t="shared" si="228"/>
        <v>N/A</v>
      </c>
      <c r="I744" s="28">
        <v>6.1349999999999998</v>
      </c>
      <c r="J744" s="28">
        <v>5.5570000000000004</v>
      </c>
      <c r="K744" s="29" t="s">
        <v>1193</v>
      </c>
      <c r="L744" s="30" t="str">
        <f t="shared" si="229"/>
        <v>Yes</v>
      </c>
    </row>
    <row r="745" spans="1:12">
      <c r="A745" s="46" t="s">
        <v>355</v>
      </c>
      <c r="B745" s="25" t="s">
        <v>49</v>
      </c>
      <c r="C745" s="31">
        <v>7155.7417949000001</v>
      </c>
      <c r="D745" s="27" t="str">
        <f t="shared" si="226"/>
        <v>N/A</v>
      </c>
      <c r="E745" s="31">
        <v>7124.8479453</v>
      </c>
      <c r="F745" s="27" t="str">
        <f t="shared" si="227"/>
        <v>N/A</v>
      </c>
      <c r="G745" s="31">
        <v>7621.0720701999999</v>
      </c>
      <c r="H745" s="27" t="str">
        <f t="shared" si="228"/>
        <v>N/A</v>
      </c>
      <c r="I745" s="28">
        <v>-0.432</v>
      </c>
      <c r="J745" s="28">
        <v>6.9649999999999999</v>
      </c>
      <c r="K745" s="29" t="s">
        <v>1193</v>
      </c>
      <c r="L745" s="30" t="str">
        <f t="shared" si="229"/>
        <v>Yes</v>
      </c>
    </row>
    <row r="746" spans="1:12">
      <c r="A746" s="46" t="s">
        <v>356</v>
      </c>
      <c r="B746" s="25" t="s">
        <v>49</v>
      </c>
      <c r="C746" s="31">
        <v>8987.1268431000008</v>
      </c>
      <c r="D746" s="27" t="str">
        <f>IF($B746="N/A","N/A",IF(C746&gt;10,"No",IF(C746&lt;-10,"No","Yes")))</f>
        <v>N/A</v>
      </c>
      <c r="E746" s="31">
        <v>9391.7644440999993</v>
      </c>
      <c r="F746" s="27" t="str">
        <f>IF($B746="N/A","N/A",IF(E746&gt;10,"No",IF(E746&lt;-10,"No","Yes")))</f>
        <v>N/A</v>
      </c>
      <c r="G746" s="31">
        <v>9844.8175071999995</v>
      </c>
      <c r="H746" s="27" t="str">
        <f>IF($B746="N/A","N/A",IF(G746&gt;10,"No",IF(G746&lt;-10,"No","Yes")))</f>
        <v>N/A</v>
      </c>
      <c r="I746" s="28">
        <v>4.5019999999999998</v>
      </c>
      <c r="J746" s="28">
        <v>4.8239999999999998</v>
      </c>
      <c r="K746" s="29" t="s">
        <v>1193</v>
      </c>
      <c r="L746" s="30" t="str">
        <f>IF(J746="Div by 0", "N/A", IF(K746="N/A","N/A", IF(J746&gt;VALUE(MID(K746,1,2)), "No", IF(J746&lt;-1*VALUE(MID(K746,1,2)), "No", "Yes"))))</f>
        <v>Yes</v>
      </c>
    </row>
    <row r="747" spans="1:12">
      <c r="A747" s="54" t="s">
        <v>533</v>
      </c>
      <c r="B747" s="25" t="s">
        <v>49</v>
      </c>
      <c r="C747" s="31">
        <v>21184755</v>
      </c>
      <c r="D747" s="27" t="str">
        <f t="shared" ref="D747:D750" si="230">IF($B747="N/A","N/A",IF(C747&gt;10,"No",IF(C747&lt;-10,"No","Yes")))</f>
        <v>N/A</v>
      </c>
      <c r="E747" s="31">
        <v>24461052</v>
      </c>
      <c r="F747" s="27" t="str">
        <f t="shared" ref="F747:F750" si="231">IF($B747="N/A","N/A",IF(E747&gt;10,"No",IF(E747&lt;-10,"No","Yes")))</f>
        <v>N/A</v>
      </c>
      <c r="G747" s="31">
        <v>26022287</v>
      </c>
      <c r="H747" s="27" t="str">
        <f t="shared" ref="H747:H750" si="232">IF($B747="N/A","N/A",IF(G747&gt;10,"No",IF(G747&lt;-10,"No","Yes")))</f>
        <v>N/A</v>
      </c>
      <c r="I747" s="28">
        <v>15.47</v>
      </c>
      <c r="J747" s="28">
        <v>6.383</v>
      </c>
      <c r="K747" s="29" t="s">
        <v>1193</v>
      </c>
      <c r="L747" s="30" t="str">
        <f t="shared" ref="L747:L749" si="233">IF(J747="Div by 0", "N/A", IF(K747="N/A","N/A", IF(J747&gt;VALUE(MID(K747,1,2)), "No", IF(J747&lt;-1*VALUE(MID(K747,1,2)), "No", "Yes"))))</f>
        <v>Yes</v>
      </c>
    </row>
    <row r="748" spans="1:12">
      <c r="A748" s="55" t="s">
        <v>850</v>
      </c>
      <c r="B748" s="36" t="s">
        <v>121</v>
      </c>
      <c r="C748" s="34">
        <v>790</v>
      </c>
      <c r="D748" s="27" t="str">
        <f>IF($B748="N/A","N/A",IF(C748&gt;0,"No",IF(C748&lt;0,"No","Yes")))</f>
        <v>No</v>
      </c>
      <c r="E748" s="34">
        <v>671</v>
      </c>
      <c r="F748" s="27" t="str">
        <f>IF($B748="N/A","N/A",IF(E748&gt;0,"No",IF(E748&lt;0,"No","Yes")))</f>
        <v>No</v>
      </c>
      <c r="G748" s="34">
        <v>257</v>
      </c>
      <c r="H748" s="27" t="str">
        <f>IF($B748="N/A","N/A",IF(G748&gt;0,"No",IF(G748&lt;0,"No","Yes")))</f>
        <v>No</v>
      </c>
      <c r="I748" s="28">
        <v>-15.1</v>
      </c>
      <c r="J748" s="28">
        <v>-61.7</v>
      </c>
      <c r="K748" s="29" t="s">
        <v>1193</v>
      </c>
      <c r="L748" s="30" t="str">
        <f t="shared" si="233"/>
        <v>No</v>
      </c>
    </row>
    <row r="749" spans="1:12">
      <c r="A749" s="55" t="s">
        <v>836</v>
      </c>
      <c r="B749" s="25" t="s">
        <v>49</v>
      </c>
      <c r="C749" s="31">
        <v>544539</v>
      </c>
      <c r="D749" s="27" t="str">
        <f t="shared" si="230"/>
        <v>N/A</v>
      </c>
      <c r="E749" s="31">
        <v>480630</v>
      </c>
      <c r="F749" s="27" t="str">
        <f t="shared" si="231"/>
        <v>N/A</v>
      </c>
      <c r="G749" s="31">
        <v>269462</v>
      </c>
      <c r="H749" s="27" t="str">
        <f t="shared" si="232"/>
        <v>N/A</v>
      </c>
      <c r="I749" s="28">
        <v>-11.7</v>
      </c>
      <c r="J749" s="28">
        <v>-43.9</v>
      </c>
      <c r="K749" s="29" t="s">
        <v>1193</v>
      </c>
      <c r="L749" s="30" t="str">
        <f t="shared" si="233"/>
        <v>No</v>
      </c>
    </row>
    <row r="750" spans="1:12">
      <c r="A750" s="55" t="s">
        <v>951</v>
      </c>
      <c r="B750" s="25" t="s">
        <v>49</v>
      </c>
      <c r="C750" s="31" t="s">
        <v>49</v>
      </c>
      <c r="D750" s="27" t="str">
        <f t="shared" si="230"/>
        <v>N/A</v>
      </c>
      <c r="E750" s="31">
        <v>716.28912072000003</v>
      </c>
      <c r="F750" s="27" t="str">
        <f t="shared" si="231"/>
        <v>N/A</v>
      </c>
      <c r="G750" s="31">
        <v>1048.4902724000001</v>
      </c>
      <c r="H750" s="27" t="str">
        <f t="shared" si="232"/>
        <v>N/A</v>
      </c>
      <c r="I750" s="28" t="s">
        <v>49</v>
      </c>
      <c r="J750" s="28">
        <v>46.38</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7980.2402235</v>
      </c>
      <c r="D752" s="27" t="str">
        <f t="shared" ref="D752:D778" si="234">IF($B752="N/A","N/A",IF(C752&gt;10,"No",IF(C752&lt;-10,"No","Yes")))</f>
        <v>N/A</v>
      </c>
      <c r="E752" s="31">
        <v>7036.8829496999997</v>
      </c>
      <c r="F752" s="27" t="str">
        <f t="shared" ref="F752:F778" si="235">IF($B752="N/A","N/A",IF(E752&gt;10,"No",IF(E752&lt;-10,"No","Yes")))</f>
        <v>N/A</v>
      </c>
      <c r="G752" s="31">
        <v>10677.553545999999</v>
      </c>
      <c r="H752" s="27" t="str">
        <f t="shared" ref="H752:H778" si="236">IF($B752="N/A","N/A",IF(G752&gt;10,"No",IF(G752&lt;-10,"No","Yes")))</f>
        <v>N/A</v>
      </c>
      <c r="I752" s="28">
        <v>-11.8</v>
      </c>
      <c r="J752" s="28">
        <v>51.74</v>
      </c>
      <c r="K752" s="29" t="s">
        <v>1193</v>
      </c>
      <c r="L752" s="30" t="str">
        <f t="shared" ref="L752:L778" si="237">IF(J752="Div by 0", "N/A", IF(K752="N/A","N/A", IF(J752&gt;VALUE(MID(K752,1,2)), "No", IF(J752&lt;-1*VALUE(MID(K752,1,2)), "No", "Yes"))))</f>
        <v>No</v>
      </c>
    </row>
    <row r="753" spans="1:12">
      <c r="A753" s="48" t="s">
        <v>702</v>
      </c>
      <c r="B753" s="25" t="s">
        <v>49</v>
      </c>
      <c r="C753" s="31">
        <v>5636.5949505999997</v>
      </c>
      <c r="D753" s="27" t="str">
        <f t="shared" si="234"/>
        <v>N/A</v>
      </c>
      <c r="E753" s="31">
        <v>5936.4456630000004</v>
      </c>
      <c r="F753" s="27" t="str">
        <f t="shared" si="235"/>
        <v>N/A</v>
      </c>
      <c r="G753" s="31">
        <v>7279.3748489</v>
      </c>
      <c r="H753" s="27" t="str">
        <f t="shared" si="236"/>
        <v>N/A</v>
      </c>
      <c r="I753" s="28">
        <v>5.32</v>
      </c>
      <c r="J753" s="28">
        <v>22.62</v>
      </c>
      <c r="K753" s="29" t="s">
        <v>1193</v>
      </c>
      <c r="L753" s="30" t="str">
        <f t="shared" si="237"/>
        <v>Yes</v>
      </c>
    </row>
    <row r="754" spans="1:12">
      <c r="A754" s="48" t="s">
        <v>703</v>
      </c>
      <c r="B754" s="25" t="s">
        <v>49</v>
      </c>
      <c r="C754" s="31">
        <v>5447.5803570999997</v>
      </c>
      <c r="D754" s="27" t="str">
        <f t="shared" si="234"/>
        <v>N/A</v>
      </c>
      <c r="E754" s="31">
        <v>5476.3651732999997</v>
      </c>
      <c r="F754" s="27" t="str">
        <f t="shared" si="235"/>
        <v>N/A</v>
      </c>
      <c r="G754" s="31">
        <v>5953.1816930000005</v>
      </c>
      <c r="H754" s="27" t="str">
        <f t="shared" si="236"/>
        <v>N/A</v>
      </c>
      <c r="I754" s="28">
        <v>0.52839999999999998</v>
      </c>
      <c r="J754" s="28">
        <v>8.7070000000000007</v>
      </c>
      <c r="K754" s="29" t="s">
        <v>1193</v>
      </c>
      <c r="L754" s="30" t="str">
        <f t="shared" si="237"/>
        <v>Yes</v>
      </c>
    </row>
    <row r="755" spans="1:12">
      <c r="A755" s="48" t="s">
        <v>704</v>
      </c>
      <c r="B755" s="25" t="s">
        <v>49</v>
      </c>
      <c r="C755" s="31">
        <v>242.41396104</v>
      </c>
      <c r="D755" s="27" t="str">
        <f t="shared" si="234"/>
        <v>N/A</v>
      </c>
      <c r="E755" s="31">
        <v>158.56104446000001</v>
      </c>
      <c r="F755" s="27" t="str">
        <f t="shared" si="235"/>
        <v>N/A</v>
      </c>
      <c r="G755" s="31">
        <v>20452.181818000001</v>
      </c>
      <c r="H755" s="27" t="str">
        <f t="shared" si="236"/>
        <v>N/A</v>
      </c>
      <c r="I755" s="28">
        <v>-34.6</v>
      </c>
      <c r="J755" s="28">
        <v>12799</v>
      </c>
      <c r="K755" s="29" t="s">
        <v>1193</v>
      </c>
      <c r="L755" s="30" t="str">
        <f t="shared" si="237"/>
        <v>No</v>
      </c>
    </row>
    <row r="756" spans="1:12">
      <c r="A756" s="48" t="s">
        <v>705</v>
      </c>
      <c r="B756" s="25" t="s">
        <v>49</v>
      </c>
      <c r="C756" s="31">
        <v>18721.164653</v>
      </c>
      <c r="D756" s="27" t="str">
        <f t="shared" si="234"/>
        <v>N/A</v>
      </c>
      <c r="E756" s="31">
        <v>15373.332896</v>
      </c>
      <c r="F756" s="27" t="str">
        <f t="shared" si="235"/>
        <v>N/A</v>
      </c>
      <c r="G756" s="31">
        <v>18670.923932000002</v>
      </c>
      <c r="H756" s="27" t="str">
        <f t="shared" si="236"/>
        <v>N/A</v>
      </c>
      <c r="I756" s="28">
        <v>-17.899999999999999</v>
      </c>
      <c r="J756" s="28">
        <v>21.45</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11166.289656999999</v>
      </c>
      <c r="D758" s="27" t="str">
        <f t="shared" si="234"/>
        <v>N/A</v>
      </c>
      <c r="E758" s="31">
        <v>11181.763038999999</v>
      </c>
      <c r="F758" s="27" t="str">
        <f t="shared" si="235"/>
        <v>N/A</v>
      </c>
      <c r="G758" s="31">
        <v>11366.553379000001</v>
      </c>
      <c r="H758" s="27" t="str">
        <f t="shared" si="236"/>
        <v>N/A</v>
      </c>
      <c r="I758" s="28">
        <v>0.1386</v>
      </c>
      <c r="J758" s="28">
        <v>1.653</v>
      </c>
      <c r="K758" s="29" t="s">
        <v>1193</v>
      </c>
      <c r="L758" s="30" t="str">
        <f t="shared" si="237"/>
        <v>Yes</v>
      </c>
    </row>
    <row r="759" spans="1:12">
      <c r="A759" s="48" t="s">
        <v>707</v>
      </c>
      <c r="B759" s="25" t="s">
        <v>49</v>
      </c>
      <c r="C759" s="31">
        <v>11341.540005999999</v>
      </c>
      <c r="D759" s="27" t="str">
        <f t="shared" si="234"/>
        <v>N/A</v>
      </c>
      <c r="E759" s="31">
        <v>11280.391935</v>
      </c>
      <c r="F759" s="27" t="str">
        <f t="shared" si="235"/>
        <v>N/A</v>
      </c>
      <c r="G759" s="31">
        <v>11372.764128999999</v>
      </c>
      <c r="H759" s="27" t="str">
        <f t="shared" si="236"/>
        <v>N/A</v>
      </c>
      <c r="I759" s="28">
        <v>-0.53900000000000003</v>
      </c>
      <c r="J759" s="28">
        <v>0.81889999999999996</v>
      </c>
      <c r="K759" s="29" t="s">
        <v>1193</v>
      </c>
      <c r="L759" s="30" t="str">
        <f t="shared" si="237"/>
        <v>Yes</v>
      </c>
    </row>
    <row r="760" spans="1:12">
      <c r="A760" s="48" t="s">
        <v>708</v>
      </c>
      <c r="B760" s="25" t="s">
        <v>49</v>
      </c>
      <c r="C760" s="31">
        <v>16657.333332999999</v>
      </c>
      <c r="D760" s="27" t="str">
        <f t="shared" si="234"/>
        <v>N/A</v>
      </c>
      <c r="E760" s="31">
        <v>17589.482588999999</v>
      </c>
      <c r="F760" s="27" t="str">
        <f t="shared" si="235"/>
        <v>N/A</v>
      </c>
      <c r="G760" s="31">
        <v>17127.707105000001</v>
      </c>
      <c r="H760" s="27" t="str">
        <f t="shared" si="236"/>
        <v>N/A</v>
      </c>
      <c r="I760" s="28">
        <v>5.5960000000000001</v>
      </c>
      <c r="J760" s="28">
        <v>-2.63</v>
      </c>
      <c r="K760" s="29" t="s">
        <v>1193</v>
      </c>
      <c r="L760" s="30" t="str">
        <f t="shared" si="237"/>
        <v>Yes</v>
      </c>
    </row>
    <row r="761" spans="1:12">
      <c r="A761" s="48" t="s">
        <v>791</v>
      </c>
      <c r="B761" s="25" t="s">
        <v>49</v>
      </c>
      <c r="C761" s="31">
        <v>2235.5374999999999</v>
      </c>
      <c r="D761" s="27" t="str">
        <f t="shared" si="234"/>
        <v>N/A</v>
      </c>
      <c r="E761" s="31">
        <v>2024.0019084</v>
      </c>
      <c r="F761" s="27" t="str">
        <f t="shared" si="235"/>
        <v>N/A</v>
      </c>
      <c r="G761" s="31">
        <v>4479.8388349999996</v>
      </c>
      <c r="H761" s="27" t="str">
        <f t="shared" si="236"/>
        <v>N/A</v>
      </c>
      <c r="I761" s="28">
        <v>-9.4600000000000009</v>
      </c>
      <c r="J761" s="28">
        <v>121.3</v>
      </c>
      <c r="K761" s="29" t="s">
        <v>1193</v>
      </c>
      <c r="L761" s="30" t="str">
        <f t="shared" si="237"/>
        <v>No</v>
      </c>
    </row>
    <row r="762" spans="1:12">
      <c r="A762" s="48" t="s">
        <v>723</v>
      </c>
      <c r="B762" s="25" t="s">
        <v>49</v>
      </c>
      <c r="C762" s="31">
        <v>9534.2332382999994</v>
      </c>
      <c r="D762" s="27" t="str">
        <f t="shared" si="234"/>
        <v>N/A</v>
      </c>
      <c r="E762" s="31">
        <v>9893.6498234999999</v>
      </c>
      <c r="F762" s="27" t="str">
        <f t="shared" si="235"/>
        <v>N/A</v>
      </c>
      <c r="G762" s="31">
        <v>10260.097777000001</v>
      </c>
      <c r="H762" s="27" t="str">
        <f t="shared" si="236"/>
        <v>N/A</v>
      </c>
      <c r="I762" s="28">
        <v>3.77</v>
      </c>
      <c r="J762" s="28">
        <v>3.7040000000000002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2667.8299262999999</v>
      </c>
      <c r="D764" s="27" t="str">
        <f t="shared" si="234"/>
        <v>N/A</v>
      </c>
      <c r="E764" s="31">
        <v>2181.5245365000001</v>
      </c>
      <c r="F764" s="27" t="str">
        <f t="shared" si="235"/>
        <v>N/A</v>
      </c>
      <c r="G764" s="31">
        <v>2223.6480615999999</v>
      </c>
      <c r="H764" s="27" t="str">
        <f t="shared" si="236"/>
        <v>N/A</v>
      </c>
      <c r="I764" s="28">
        <v>-18.2</v>
      </c>
      <c r="J764" s="28">
        <v>1.931</v>
      </c>
      <c r="K764" s="29" t="s">
        <v>1193</v>
      </c>
      <c r="L764" s="30" t="str">
        <f t="shared" si="237"/>
        <v>Yes</v>
      </c>
    </row>
    <row r="765" spans="1:12">
      <c r="A765" s="48" t="s">
        <v>710</v>
      </c>
      <c r="B765" s="25" t="s">
        <v>49</v>
      </c>
      <c r="C765" s="31">
        <v>396.91849886</v>
      </c>
      <c r="D765" s="27" t="str">
        <f t="shared" si="234"/>
        <v>N/A</v>
      </c>
      <c r="E765" s="31">
        <v>388.81364065000002</v>
      </c>
      <c r="F765" s="27" t="str">
        <f t="shared" si="235"/>
        <v>N/A</v>
      </c>
      <c r="G765" s="31">
        <v>475.06920743000001</v>
      </c>
      <c r="H765" s="27" t="str">
        <f t="shared" si="236"/>
        <v>N/A</v>
      </c>
      <c r="I765" s="28">
        <v>-2.04</v>
      </c>
      <c r="J765" s="28">
        <v>22.18</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7996.9487178999998</v>
      </c>
      <c r="D767" s="27" t="str">
        <f t="shared" si="234"/>
        <v>N/A</v>
      </c>
      <c r="E767" s="31">
        <v>5721.2888888999996</v>
      </c>
      <c r="F767" s="27" t="str">
        <f t="shared" si="235"/>
        <v>N/A</v>
      </c>
      <c r="G767" s="31">
        <v>7266.1986754999998</v>
      </c>
      <c r="H767" s="27" t="str">
        <f t="shared" si="236"/>
        <v>N/A</v>
      </c>
      <c r="I767" s="28">
        <v>-28.5</v>
      </c>
      <c r="J767" s="28">
        <v>27</v>
      </c>
      <c r="K767" s="29" t="s">
        <v>1193</v>
      </c>
      <c r="L767" s="30" t="str">
        <f t="shared" si="237"/>
        <v>Yes</v>
      </c>
    </row>
    <row r="768" spans="1:12">
      <c r="A768" s="48" t="s">
        <v>713</v>
      </c>
      <c r="B768" s="25" t="s">
        <v>49</v>
      </c>
      <c r="C768" s="31">
        <v>695.97911380999994</v>
      </c>
      <c r="D768" s="27" t="str">
        <f t="shared" si="234"/>
        <v>N/A</v>
      </c>
      <c r="E768" s="31">
        <v>551.13553224999998</v>
      </c>
      <c r="F768" s="27" t="str">
        <f t="shared" si="235"/>
        <v>N/A</v>
      </c>
      <c r="G768" s="31">
        <v>614.94369226000003</v>
      </c>
      <c r="H768" s="27" t="str">
        <f t="shared" si="236"/>
        <v>N/A</v>
      </c>
      <c r="I768" s="28">
        <v>-20.8</v>
      </c>
      <c r="J768" s="28">
        <v>11.58</v>
      </c>
      <c r="K768" s="29" t="s">
        <v>1193</v>
      </c>
      <c r="L768" s="30" t="str">
        <f t="shared" si="237"/>
        <v>Yes</v>
      </c>
    </row>
    <row r="769" spans="1:12">
      <c r="A769" s="48" t="s">
        <v>714</v>
      </c>
      <c r="B769" s="25" t="s">
        <v>49</v>
      </c>
      <c r="C769" s="31">
        <v>2915.7170836</v>
      </c>
      <c r="D769" s="27" t="str">
        <f t="shared" si="234"/>
        <v>N/A</v>
      </c>
      <c r="E769" s="31">
        <v>2848.5474304999998</v>
      </c>
      <c r="F769" s="27" t="str">
        <f t="shared" si="235"/>
        <v>N/A</v>
      </c>
      <c r="G769" s="31">
        <v>2685.5841568000001</v>
      </c>
      <c r="H769" s="27" t="str">
        <f t="shared" si="236"/>
        <v>N/A</v>
      </c>
      <c r="I769" s="28">
        <v>-2.2999999999999998</v>
      </c>
      <c r="J769" s="28">
        <v>-5.72</v>
      </c>
      <c r="K769" s="29" t="s">
        <v>1193</v>
      </c>
      <c r="L769" s="30" t="str">
        <f t="shared" si="237"/>
        <v>Yes</v>
      </c>
    </row>
    <row r="770" spans="1:12">
      <c r="A770" s="48" t="s">
        <v>715</v>
      </c>
      <c r="B770" s="25" t="s">
        <v>49</v>
      </c>
      <c r="C770" s="31">
        <v>5291.4048794</v>
      </c>
      <c r="D770" s="27" t="str">
        <f t="shared" si="234"/>
        <v>N/A</v>
      </c>
      <c r="E770" s="31">
        <v>4380.8170461999998</v>
      </c>
      <c r="F770" s="27" t="str">
        <f t="shared" si="235"/>
        <v>N/A</v>
      </c>
      <c r="G770" s="31">
        <v>4363.5223330999997</v>
      </c>
      <c r="H770" s="27" t="str">
        <f t="shared" si="236"/>
        <v>N/A</v>
      </c>
      <c r="I770" s="28">
        <v>-17.2</v>
      </c>
      <c r="J770" s="28">
        <v>-0.39500000000000002</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754.31291816999999</v>
      </c>
      <c r="D772" s="27" t="str">
        <f t="shared" si="234"/>
        <v>N/A</v>
      </c>
      <c r="E772" s="31">
        <v>700.37723703999995</v>
      </c>
      <c r="F772" s="27" t="str">
        <f t="shared" si="235"/>
        <v>N/A</v>
      </c>
      <c r="G772" s="31">
        <v>753.21412453999994</v>
      </c>
      <c r="H772" s="27" t="str">
        <f t="shared" si="236"/>
        <v>N/A</v>
      </c>
      <c r="I772" s="28">
        <v>-7.15</v>
      </c>
      <c r="J772" s="28">
        <v>7.5439999999999996</v>
      </c>
      <c r="K772" s="29" t="s">
        <v>1193</v>
      </c>
      <c r="L772" s="30" t="str">
        <f t="shared" si="237"/>
        <v>Yes</v>
      </c>
    </row>
    <row r="773" spans="1:12">
      <c r="A773" s="48" t="s">
        <v>717</v>
      </c>
      <c r="B773" s="25" t="s">
        <v>49</v>
      </c>
      <c r="C773" s="31">
        <v>629.90655977999995</v>
      </c>
      <c r="D773" s="27" t="str">
        <f t="shared" si="234"/>
        <v>N/A</v>
      </c>
      <c r="E773" s="31">
        <v>575.57352448999995</v>
      </c>
      <c r="F773" s="27" t="str">
        <f t="shared" si="235"/>
        <v>N/A</v>
      </c>
      <c r="G773" s="31">
        <v>646.76216789</v>
      </c>
      <c r="H773" s="27" t="str">
        <f t="shared" si="236"/>
        <v>N/A</v>
      </c>
      <c r="I773" s="28">
        <v>-8.6300000000000008</v>
      </c>
      <c r="J773" s="28">
        <v>12.37</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2108.375</v>
      </c>
      <c r="D775" s="27" t="str">
        <f t="shared" si="234"/>
        <v>N/A</v>
      </c>
      <c r="E775" s="31">
        <v>2997.3333333</v>
      </c>
      <c r="F775" s="27" t="str">
        <f t="shared" si="235"/>
        <v>N/A</v>
      </c>
      <c r="G775" s="31">
        <v>3326.6428571000001</v>
      </c>
      <c r="H775" s="27" t="str">
        <f t="shared" si="236"/>
        <v>N/A</v>
      </c>
      <c r="I775" s="28">
        <v>42.16</v>
      </c>
      <c r="J775" s="28">
        <v>10.99</v>
      </c>
      <c r="K775" s="29" t="s">
        <v>1193</v>
      </c>
      <c r="L775" s="30" t="str">
        <f t="shared" si="237"/>
        <v>Yes</v>
      </c>
    </row>
    <row r="776" spans="1:12">
      <c r="A776" s="48" t="s">
        <v>720</v>
      </c>
      <c r="B776" s="25" t="s">
        <v>49</v>
      </c>
      <c r="C776" s="31">
        <v>880.10491420000005</v>
      </c>
      <c r="D776" s="27" t="str">
        <f t="shared" si="234"/>
        <v>N/A</v>
      </c>
      <c r="E776" s="31">
        <v>841.61121890000004</v>
      </c>
      <c r="F776" s="27" t="str">
        <f t="shared" si="235"/>
        <v>N/A</v>
      </c>
      <c r="G776" s="31">
        <v>882.87970403999998</v>
      </c>
      <c r="H776" s="27" t="str">
        <f t="shared" si="236"/>
        <v>N/A</v>
      </c>
      <c r="I776" s="28">
        <v>-4.37</v>
      </c>
      <c r="J776" s="28">
        <v>4.9039999999999999</v>
      </c>
      <c r="K776" s="29" t="s">
        <v>1193</v>
      </c>
      <c r="L776" s="30" t="str">
        <f t="shared" si="237"/>
        <v>Yes</v>
      </c>
    </row>
    <row r="777" spans="1:12">
      <c r="A777" s="48" t="s">
        <v>721</v>
      </c>
      <c r="B777" s="25" t="s">
        <v>49</v>
      </c>
      <c r="C777" s="31">
        <v>405.94230769000001</v>
      </c>
      <c r="D777" s="27" t="str">
        <f t="shared" si="234"/>
        <v>N/A</v>
      </c>
      <c r="E777" s="31">
        <v>256.34707903999998</v>
      </c>
      <c r="F777" s="27" t="str">
        <f t="shared" si="235"/>
        <v>N/A</v>
      </c>
      <c r="G777" s="31">
        <v>440.38684719999998</v>
      </c>
      <c r="H777" s="27" t="str">
        <f t="shared" si="236"/>
        <v>N/A</v>
      </c>
      <c r="I777" s="28">
        <v>-36.9</v>
      </c>
      <c r="J777" s="28">
        <v>71.790000000000006</v>
      </c>
      <c r="K777" s="29" t="s">
        <v>1193</v>
      </c>
      <c r="L777" s="30" t="str">
        <f t="shared" si="237"/>
        <v>No</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531767266</v>
      </c>
      <c r="D780" s="27" t="str">
        <f t="shared" ref="D780:D832" si="238">IF($B780="N/A","N/A",IF(C780&gt;10,"No",IF(C780&lt;-10,"No","Yes")))</f>
        <v>N/A</v>
      </c>
      <c r="E780" s="31">
        <v>560201428</v>
      </c>
      <c r="F780" s="27" t="str">
        <f t="shared" ref="F780:F832" si="239">IF($B780="N/A","N/A",IF(E780&gt;10,"No",IF(E780&lt;-10,"No","Yes")))</f>
        <v>N/A</v>
      </c>
      <c r="G780" s="31">
        <v>591264896</v>
      </c>
      <c r="H780" s="27" t="str">
        <f t="shared" ref="H780:H832" si="240">IF($B780="N/A","N/A",IF(G780&gt;10,"No",IF(G780&lt;-10,"No","Yes")))</f>
        <v>N/A</v>
      </c>
      <c r="I780" s="28">
        <v>5.3470000000000004</v>
      </c>
      <c r="J780" s="28">
        <v>5.5449999999999999</v>
      </c>
      <c r="K780" s="29" t="s">
        <v>1193</v>
      </c>
      <c r="L780" s="30" t="str">
        <f t="shared" ref="L780:L832" si="241">IF(J780="Div by 0", "N/A", IF(K780="N/A","N/A", IF(J780&gt;VALUE(MID(K780,1,2)), "No", IF(J780&lt;-1*VALUE(MID(K780,1,2)), "No", "Yes"))))</f>
        <v>Yes</v>
      </c>
    </row>
    <row r="781" spans="1:12">
      <c r="A781" s="46" t="s">
        <v>94</v>
      </c>
      <c r="B781" s="25" t="s">
        <v>49</v>
      </c>
      <c r="C781" s="26">
        <v>34094</v>
      </c>
      <c r="D781" s="27" t="str">
        <f t="shared" si="238"/>
        <v>N/A</v>
      </c>
      <c r="E781" s="26">
        <v>34911</v>
      </c>
      <c r="F781" s="27" t="str">
        <f t="shared" si="239"/>
        <v>N/A</v>
      </c>
      <c r="G781" s="26">
        <v>36752</v>
      </c>
      <c r="H781" s="27" t="str">
        <f t="shared" si="240"/>
        <v>N/A</v>
      </c>
      <c r="I781" s="28">
        <v>2.3959999999999999</v>
      </c>
      <c r="J781" s="28">
        <v>5.2729999999999997</v>
      </c>
      <c r="K781" s="29" t="s">
        <v>1193</v>
      </c>
      <c r="L781" s="30" t="str">
        <f t="shared" si="241"/>
        <v>Yes</v>
      </c>
    </row>
    <row r="782" spans="1:12">
      <c r="A782" s="46" t="s">
        <v>360</v>
      </c>
      <c r="B782" s="25" t="s">
        <v>49</v>
      </c>
      <c r="C782" s="31">
        <v>15597.092333000001</v>
      </c>
      <c r="D782" s="27" t="str">
        <f t="shared" si="238"/>
        <v>N/A</v>
      </c>
      <c r="E782" s="31">
        <v>16046.559192999999</v>
      </c>
      <c r="F782" s="27" t="str">
        <f t="shared" si="239"/>
        <v>N/A</v>
      </c>
      <c r="G782" s="31">
        <v>16087.965172</v>
      </c>
      <c r="H782" s="27" t="str">
        <f t="shared" si="240"/>
        <v>N/A</v>
      </c>
      <c r="I782" s="28">
        <v>2.8820000000000001</v>
      </c>
      <c r="J782" s="28">
        <v>0.25800000000000001</v>
      </c>
      <c r="K782" s="29" t="s">
        <v>1193</v>
      </c>
      <c r="L782" s="30" t="str">
        <f t="shared" si="241"/>
        <v>Yes</v>
      </c>
    </row>
    <row r="783" spans="1:12">
      <c r="A783" s="46" t="s">
        <v>361</v>
      </c>
      <c r="B783" s="25" t="s">
        <v>49</v>
      </c>
      <c r="C783" s="26">
        <v>10.280019944999999</v>
      </c>
      <c r="D783" s="27" t="str">
        <f t="shared" si="238"/>
        <v>N/A</v>
      </c>
      <c r="E783" s="26">
        <v>11.057460399</v>
      </c>
      <c r="F783" s="27" t="str">
        <f t="shared" si="239"/>
        <v>N/A</v>
      </c>
      <c r="G783" s="26">
        <v>10.418997606</v>
      </c>
      <c r="H783" s="27" t="str">
        <f t="shared" si="240"/>
        <v>N/A</v>
      </c>
      <c r="I783" s="28">
        <v>7.5629999999999997</v>
      </c>
      <c r="J783" s="28">
        <v>-5.77</v>
      </c>
      <c r="K783" s="29" t="s">
        <v>1193</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0</v>
      </c>
      <c r="D787" s="27" t="str">
        <f t="shared" si="238"/>
        <v>N/A</v>
      </c>
      <c r="E787" s="31">
        <v>0</v>
      </c>
      <c r="F787" s="27" t="str">
        <f t="shared" si="239"/>
        <v>N/A</v>
      </c>
      <c r="G787" s="31">
        <v>0</v>
      </c>
      <c r="H787" s="27" t="str">
        <f t="shared" si="240"/>
        <v>N/A</v>
      </c>
      <c r="I787" s="28" t="s">
        <v>1207</v>
      </c>
      <c r="J787" s="28" t="s">
        <v>1207</v>
      </c>
      <c r="K787" s="29" t="s">
        <v>1193</v>
      </c>
      <c r="L787" s="30" t="str">
        <f t="shared" si="241"/>
        <v>N/A</v>
      </c>
    </row>
    <row r="788" spans="1:12">
      <c r="A788" s="46" t="s">
        <v>365</v>
      </c>
      <c r="B788" s="25" t="s">
        <v>49</v>
      </c>
      <c r="C788" s="26">
        <v>0</v>
      </c>
      <c r="D788" s="27" t="str">
        <f t="shared" si="238"/>
        <v>N/A</v>
      </c>
      <c r="E788" s="26">
        <v>0</v>
      </c>
      <c r="F788" s="27" t="str">
        <f t="shared" si="239"/>
        <v>N/A</v>
      </c>
      <c r="G788" s="26">
        <v>0</v>
      </c>
      <c r="H788" s="27" t="str">
        <f t="shared" si="240"/>
        <v>N/A</v>
      </c>
      <c r="I788" s="28" t="s">
        <v>1207</v>
      </c>
      <c r="J788" s="28" t="s">
        <v>1207</v>
      </c>
      <c r="K788" s="29" t="s">
        <v>1193</v>
      </c>
      <c r="L788" s="30" t="str">
        <f t="shared" si="241"/>
        <v>N/A</v>
      </c>
    </row>
    <row r="789" spans="1:12">
      <c r="A789" s="46" t="s">
        <v>739</v>
      </c>
      <c r="B789" s="25" t="s">
        <v>49</v>
      </c>
      <c r="C789" s="31" t="s">
        <v>1207</v>
      </c>
      <c r="D789" s="27" t="str">
        <f t="shared" si="238"/>
        <v>N/A</v>
      </c>
      <c r="E789" s="31" t="s">
        <v>1207</v>
      </c>
      <c r="F789" s="27" t="str">
        <f t="shared" si="239"/>
        <v>N/A</v>
      </c>
      <c r="G789" s="31" t="s">
        <v>1207</v>
      </c>
      <c r="H789" s="27" t="str">
        <f t="shared" si="240"/>
        <v>N/A</v>
      </c>
      <c r="I789" s="28" t="s">
        <v>1207</v>
      </c>
      <c r="J789" s="28" t="s">
        <v>1207</v>
      </c>
      <c r="K789" s="29" t="s">
        <v>1193</v>
      </c>
      <c r="L789" s="30" t="str">
        <f t="shared" si="241"/>
        <v>N/A</v>
      </c>
    </row>
    <row r="790" spans="1:12">
      <c r="A790" s="46" t="s">
        <v>366</v>
      </c>
      <c r="B790" s="25" t="s">
        <v>49</v>
      </c>
      <c r="C790" s="31">
        <v>45229809</v>
      </c>
      <c r="D790" s="27" t="str">
        <f t="shared" si="238"/>
        <v>N/A</v>
      </c>
      <c r="E790" s="31">
        <v>75231550</v>
      </c>
      <c r="F790" s="27" t="str">
        <f t="shared" si="239"/>
        <v>N/A</v>
      </c>
      <c r="G790" s="31">
        <v>57760359</v>
      </c>
      <c r="H790" s="27" t="str">
        <f t="shared" si="240"/>
        <v>N/A</v>
      </c>
      <c r="I790" s="28">
        <v>66.33</v>
      </c>
      <c r="J790" s="28">
        <v>-23.2</v>
      </c>
      <c r="K790" s="29" t="s">
        <v>1193</v>
      </c>
      <c r="L790" s="30" t="str">
        <f t="shared" si="241"/>
        <v>Yes</v>
      </c>
    </row>
    <row r="791" spans="1:12">
      <c r="A791" s="46" t="s">
        <v>96</v>
      </c>
      <c r="B791" s="25" t="s">
        <v>49</v>
      </c>
      <c r="C791" s="26">
        <v>736</v>
      </c>
      <c r="D791" s="27" t="str">
        <f t="shared" si="238"/>
        <v>N/A</v>
      </c>
      <c r="E791" s="26">
        <v>930</v>
      </c>
      <c r="F791" s="27" t="str">
        <f t="shared" si="239"/>
        <v>N/A</v>
      </c>
      <c r="G791" s="26">
        <v>896</v>
      </c>
      <c r="H791" s="27" t="str">
        <f t="shared" si="240"/>
        <v>N/A</v>
      </c>
      <c r="I791" s="28">
        <v>26.36</v>
      </c>
      <c r="J791" s="28">
        <v>-3.66</v>
      </c>
      <c r="K791" s="29" t="s">
        <v>1193</v>
      </c>
      <c r="L791" s="30" t="str">
        <f t="shared" si="241"/>
        <v>Yes</v>
      </c>
    </row>
    <row r="792" spans="1:12">
      <c r="A792" s="46" t="s">
        <v>367</v>
      </c>
      <c r="B792" s="25" t="s">
        <v>49</v>
      </c>
      <c r="C792" s="31">
        <v>61453.544837000001</v>
      </c>
      <c r="D792" s="27" t="str">
        <f t="shared" si="238"/>
        <v>N/A</v>
      </c>
      <c r="E792" s="31">
        <v>80894.139785000007</v>
      </c>
      <c r="F792" s="27" t="str">
        <f t="shared" si="239"/>
        <v>N/A</v>
      </c>
      <c r="G792" s="31">
        <v>64464.686384000001</v>
      </c>
      <c r="H792" s="27" t="str">
        <f t="shared" si="240"/>
        <v>N/A</v>
      </c>
      <c r="I792" s="28">
        <v>31.63</v>
      </c>
      <c r="J792" s="28">
        <v>-20.3</v>
      </c>
      <c r="K792" s="29" t="s">
        <v>1193</v>
      </c>
      <c r="L792" s="30" t="str">
        <f t="shared" si="241"/>
        <v>Yes</v>
      </c>
    </row>
    <row r="793" spans="1:12">
      <c r="A793" s="46" t="s">
        <v>368</v>
      </c>
      <c r="B793" s="25" t="s">
        <v>49</v>
      </c>
      <c r="C793" s="31">
        <v>108929285</v>
      </c>
      <c r="D793" s="27" t="str">
        <f t="shared" si="238"/>
        <v>N/A</v>
      </c>
      <c r="E793" s="31">
        <v>116083293</v>
      </c>
      <c r="F793" s="27" t="str">
        <f t="shared" si="239"/>
        <v>N/A</v>
      </c>
      <c r="G793" s="31">
        <v>108224329</v>
      </c>
      <c r="H793" s="27" t="str">
        <f t="shared" si="240"/>
        <v>N/A</v>
      </c>
      <c r="I793" s="28">
        <v>6.5679999999999996</v>
      </c>
      <c r="J793" s="28">
        <v>-6.77</v>
      </c>
      <c r="K793" s="29" t="s">
        <v>1193</v>
      </c>
      <c r="L793" s="30" t="str">
        <f t="shared" si="241"/>
        <v>Yes</v>
      </c>
    </row>
    <row r="794" spans="1:12">
      <c r="A794" s="46" t="s">
        <v>369</v>
      </c>
      <c r="B794" s="25" t="s">
        <v>49</v>
      </c>
      <c r="C794" s="26">
        <v>3529</v>
      </c>
      <c r="D794" s="27" t="str">
        <f t="shared" si="238"/>
        <v>N/A</v>
      </c>
      <c r="E794" s="26">
        <v>3535</v>
      </c>
      <c r="F794" s="27" t="str">
        <f t="shared" si="239"/>
        <v>N/A</v>
      </c>
      <c r="G794" s="26">
        <v>3550</v>
      </c>
      <c r="H794" s="27" t="str">
        <f t="shared" si="240"/>
        <v>N/A</v>
      </c>
      <c r="I794" s="28">
        <v>0.17</v>
      </c>
      <c r="J794" s="28">
        <v>0.42430000000000001</v>
      </c>
      <c r="K794" s="29" t="s">
        <v>1193</v>
      </c>
      <c r="L794" s="30" t="str">
        <f t="shared" si="241"/>
        <v>Yes</v>
      </c>
    </row>
    <row r="795" spans="1:12">
      <c r="A795" s="46" t="s">
        <v>370</v>
      </c>
      <c r="B795" s="25" t="s">
        <v>49</v>
      </c>
      <c r="C795" s="31">
        <v>30866.898555</v>
      </c>
      <c r="D795" s="27" t="str">
        <f t="shared" si="238"/>
        <v>N/A</v>
      </c>
      <c r="E795" s="31">
        <v>32838.272419000001</v>
      </c>
      <c r="F795" s="27" t="str">
        <f t="shared" si="239"/>
        <v>N/A</v>
      </c>
      <c r="G795" s="31">
        <v>30485.726479000001</v>
      </c>
      <c r="H795" s="27" t="str">
        <f t="shared" si="240"/>
        <v>N/A</v>
      </c>
      <c r="I795" s="28">
        <v>6.3869999999999996</v>
      </c>
      <c r="J795" s="28">
        <v>-7.16</v>
      </c>
      <c r="K795" s="29" t="s">
        <v>1193</v>
      </c>
      <c r="L795" s="30" t="str">
        <f t="shared" si="241"/>
        <v>Yes</v>
      </c>
    </row>
    <row r="796" spans="1:12">
      <c r="A796" s="46" t="s">
        <v>371</v>
      </c>
      <c r="B796" s="25" t="s">
        <v>49</v>
      </c>
      <c r="C796" s="31">
        <v>131558183</v>
      </c>
      <c r="D796" s="27" t="str">
        <f t="shared" si="238"/>
        <v>N/A</v>
      </c>
      <c r="E796" s="31">
        <v>142617638</v>
      </c>
      <c r="F796" s="27" t="str">
        <f t="shared" si="239"/>
        <v>N/A</v>
      </c>
      <c r="G796" s="31">
        <v>153296048</v>
      </c>
      <c r="H796" s="27" t="str">
        <f t="shared" si="240"/>
        <v>N/A</v>
      </c>
      <c r="I796" s="28">
        <v>8.407</v>
      </c>
      <c r="J796" s="28">
        <v>7.4870000000000001</v>
      </c>
      <c r="K796" s="29" t="s">
        <v>1193</v>
      </c>
      <c r="L796" s="30" t="str">
        <f t="shared" si="241"/>
        <v>Yes</v>
      </c>
    </row>
    <row r="797" spans="1:12">
      <c r="A797" s="46" t="s">
        <v>97</v>
      </c>
      <c r="B797" s="25" t="s">
        <v>49</v>
      </c>
      <c r="C797" s="26">
        <v>165242</v>
      </c>
      <c r="D797" s="27" t="str">
        <f t="shared" si="238"/>
        <v>N/A</v>
      </c>
      <c r="E797" s="26">
        <v>167668</v>
      </c>
      <c r="F797" s="27" t="str">
        <f t="shared" si="239"/>
        <v>N/A</v>
      </c>
      <c r="G797" s="26">
        <v>171576</v>
      </c>
      <c r="H797" s="27" t="str">
        <f t="shared" si="240"/>
        <v>N/A</v>
      </c>
      <c r="I797" s="28">
        <v>1.468</v>
      </c>
      <c r="J797" s="28">
        <v>2.331</v>
      </c>
      <c r="K797" s="29" t="s">
        <v>1193</v>
      </c>
      <c r="L797" s="30" t="str">
        <f t="shared" si="241"/>
        <v>Yes</v>
      </c>
    </row>
    <row r="798" spans="1:12">
      <c r="A798" s="46" t="s">
        <v>372</v>
      </c>
      <c r="B798" s="25" t="s">
        <v>49</v>
      </c>
      <c r="C798" s="31">
        <v>796.15462776000004</v>
      </c>
      <c r="D798" s="27" t="str">
        <f t="shared" si="238"/>
        <v>N/A</v>
      </c>
      <c r="E798" s="31">
        <v>850.59545052999999</v>
      </c>
      <c r="F798" s="27" t="str">
        <f t="shared" si="239"/>
        <v>N/A</v>
      </c>
      <c r="G798" s="31">
        <v>893.45857229000001</v>
      </c>
      <c r="H798" s="27" t="str">
        <f t="shared" si="240"/>
        <v>N/A</v>
      </c>
      <c r="I798" s="28">
        <v>6.8380000000000001</v>
      </c>
      <c r="J798" s="28">
        <v>5.0389999999999997</v>
      </c>
      <c r="K798" s="29" t="s">
        <v>1193</v>
      </c>
      <c r="L798" s="30" t="str">
        <f t="shared" si="241"/>
        <v>Yes</v>
      </c>
    </row>
    <row r="799" spans="1:12">
      <c r="A799" s="46" t="s">
        <v>373</v>
      </c>
      <c r="B799" s="25" t="s">
        <v>49</v>
      </c>
      <c r="C799" s="31">
        <v>21509955</v>
      </c>
      <c r="D799" s="27" t="str">
        <f t="shared" si="238"/>
        <v>N/A</v>
      </c>
      <c r="E799" s="31">
        <v>21352345</v>
      </c>
      <c r="F799" s="27" t="str">
        <f t="shared" si="239"/>
        <v>N/A</v>
      </c>
      <c r="G799" s="31">
        <v>22622450</v>
      </c>
      <c r="H799" s="27" t="str">
        <f t="shared" si="240"/>
        <v>N/A</v>
      </c>
      <c r="I799" s="28">
        <v>-0.73299999999999998</v>
      </c>
      <c r="J799" s="28">
        <v>5.9480000000000004</v>
      </c>
      <c r="K799" s="29" t="s">
        <v>1193</v>
      </c>
      <c r="L799" s="30" t="str">
        <f t="shared" si="241"/>
        <v>Yes</v>
      </c>
    </row>
    <row r="800" spans="1:12">
      <c r="A800" s="46" t="s">
        <v>98</v>
      </c>
      <c r="B800" s="25" t="s">
        <v>49</v>
      </c>
      <c r="C800" s="26">
        <v>54724</v>
      </c>
      <c r="D800" s="27" t="str">
        <f t="shared" si="238"/>
        <v>N/A</v>
      </c>
      <c r="E800" s="26">
        <v>55421</v>
      </c>
      <c r="F800" s="27" t="str">
        <f t="shared" si="239"/>
        <v>N/A</v>
      </c>
      <c r="G800" s="26">
        <v>57765</v>
      </c>
      <c r="H800" s="27" t="str">
        <f t="shared" si="240"/>
        <v>N/A</v>
      </c>
      <c r="I800" s="28">
        <v>1.274</v>
      </c>
      <c r="J800" s="28">
        <v>4.2290000000000001</v>
      </c>
      <c r="K800" s="29" t="s">
        <v>1193</v>
      </c>
      <c r="L800" s="30" t="str">
        <f t="shared" si="241"/>
        <v>Yes</v>
      </c>
    </row>
    <row r="801" spans="1:12">
      <c r="A801" s="46" t="s">
        <v>374</v>
      </c>
      <c r="B801" s="25" t="s">
        <v>49</v>
      </c>
      <c r="C801" s="31">
        <v>393.06255025000002</v>
      </c>
      <c r="D801" s="27" t="str">
        <f t="shared" si="238"/>
        <v>N/A</v>
      </c>
      <c r="E801" s="31">
        <v>385.27534688999998</v>
      </c>
      <c r="F801" s="27" t="str">
        <f t="shared" si="239"/>
        <v>N/A</v>
      </c>
      <c r="G801" s="31">
        <v>391.62901411000001</v>
      </c>
      <c r="H801" s="27" t="str">
        <f t="shared" si="240"/>
        <v>N/A</v>
      </c>
      <c r="I801" s="28">
        <v>-1.98</v>
      </c>
      <c r="J801" s="28">
        <v>1.649</v>
      </c>
      <c r="K801" s="29" t="s">
        <v>1193</v>
      </c>
      <c r="L801" s="30" t="str">
        <f t="shared" si="241"/>
        <v>Yes</v>
      </c>
    </row>
    <row r="802" spans="1:12">
      <c r="A802" s="46" t="s">
        <v>375</v>
      </c>
      <c r="B802" s="25" t="s">
        <v>49</v>
      </c>
      <c r="C802" s="31">
        <v>8643599</v>
      </c>
      <c r="D802" s="27" t="str">
        <f t="shared" si="238"/>
        <v>N/A</v>
      </c>
      <c r="E802" s="31">
        <v>9393468</v>
      </c>
      <c r="F802" s="27" t="str">
        <f t="shared" si="239"/>
        <v>N/A</v>
      </c>
      <c r="G802" s="31">
        <v>10029870</v>
      </c>
      <c r="H802" s="27" t="str">
        <f t="shared" si="240"/>
        <v>N/A</v>
      </c>
      <c r="I802" s="28">
        <v>8.6750000000000007</v>
      </c>
      <c r="J802" s="28">
        <v>6.7750000000000004</v>
      </c>
      <c r="K802" s="29" t="s">
        <v>1193</v>
      </c>
      <c r="L802" s="30" t="str">
        <f t="shared" si="241"/>
        <v>Yes</v>
      </c>
    </row>
    <row r="803" spans="1:12">
      <c r="A803" s="46" t="s">
        <v>99</v>
      </c>
      <c r="B803" s="25" t="s">
        <v>49</v>
      </c>
      <c r="C803" s="26">
        <v>49300</v>
      </c>
      <c r="D803" s="27" t="str">
        <f t="shared" si="238"/>
        <v>N/A</v>
      </c>
      <c r="E803" s="26">
        <v>52391</v>
      </c>
      <c r="F803" s="27" t="str">
        <f t="shared" si="239"/>
        <v>N/A</v>
      </c>
      <c r="G803" s="26">
        <v>57057</v>
      </c>
      <c r="H803" s="27" t="str">
        <f t="shared" si="240"/>
        <v>N/A</v>
      </c>
      <c r="I803" s="28">
        <v>6.27</v>
      </c>
      <c r="J803" s="28">
        <v>8.9060000000000006</v>
      </c>
      <c r="K803" s="29" t="s">
        <v>1193</v>
      </c>
      <c r="L803" s="30" t="str">
        <f t="shared" si="241"/>
        <v>Yes</v>
      </c>
    </row>
    <row r="804" spans="1:12">
      <c r="A804" s="46" t="s">
        <v>376</v>
      </c>
      <c r="B804" s="25" t="s">
        <v>49</v>
      </c>
      <c r="C804" s="31">
        <v>175.32655172</v>
      </c>
      <c r="D804" s="27" t="str">
        <f t="shared" si="238"/>
        <v>N/A</v>
      </c>
      <c r="E804" s="31">
        <v>179.29545150999999</v>
      </c>
      <c r="F804" s="27" t="str">
        <f t="shared" si="239"/>
        <v>N/A</v>
      </c>
      <c r="G804" s="31">
        <v>175.78684473000001</v>
      </c>
      <c r="H804" s="27" t="str">
        <f t="shared" si="240"/>
        <v>N/A</v>
      </c>
      <c r="I804" s="28">
        <v>2.2639999999999998</v>
      </c>
      <c r="J804" s="28">
        <v>-1.96</v>
      </c>
      <c r="K804" s="29" t="s">
        <v>1193</v>
      </c>
      <c r="L804" s="30" t="str">
        <f t="shared" si="241"/>
        <v>Yes</v>
      </c>
    </row>
    <row r="805" spans="1:12">
      <c r="A805" s="46" t="s">
        <v>377</v>
      </c>
      <c r="B805" s="25" t="s">
        <v>49</v>
      </c>
      <c r="C805" s="31">
        <v>60446786</v>
      </c>
      <c r="D805" s="27" t="str">
        <f t="shared" si="238"/>
        <v>N/A</v>
      </c>
      <c r="E805" s="31">
        <v>67647328</v>
      </c>
      <c r="F805" s="27" t="str">
        <f t="shared" si="239"/>
        <v>N/A</v>
      </c>
      <c r="G805" s="31">
        <v>75634845</v>
      </c>
      <c r="H805" s="27" t="str">
        <f t="shared" si="240"/>
        <v>N/A</v>
      </c>
      <c r="I805" s="28">
        <v>11.91</v>
      </c>
      <c r="J805" s="28">
        <v>11.81</v>
      </c>
      <c r="K805" s="29" t="s">
        <v>1193</v>
      </c>
      <c r="L805" s="30" t="str">
        <f t="shared" si="241"/>
        <v>Yes</v>
      </c>
    </row>
    <row r="806" spans="1:12">
      <c r="A806" s="46" t="s">
        <v>378</v>
      </c>
      <c r="B806" s="25" t="s">
        <v>49</v>
      </c>
      <c r="C806" s="26">
        <v>98864</v>
      </c>
      <c r="D806" s="27" t="str">
        <f t="shared" si="238"/>
        <v>N/A</v>
      </c>
      <c r="E806" s="26">
        <v>101906</v>
      </c>
      <c r="F806" s="27" t="str">
        <f t="shared" si="239"/>
        <v>N/A</v>
      </c>
      <c r="G806" s="26">
        <v>107802</v>
      </c>
      <c r="H806" s="27" t="str">
        <f t="shared" si="240"/>
        <v>N/A</v>
      </c>
      <c r="I806" s="28">
        <v>3.077</v>
      </c>
      <c r="J806" s="28">
        <v>5.7859999999999996</v>
      </c>
      <c r="K806" s="29" t="s">
        <v>1193</v>
      </c>
      <c r="L806" s="30" t="str">
        <f t="shared" si="241"/>
        <v>Yes</v>
      </c>
    </row>
    <row r="807" spans="1:12">
      <c r="A807" s="46" t="s">
        <v>379</v>
      </c>
      <c r="B807" s="25" t="s">
        <v>49</v>
      </c>
      <c r="C807" s="31">
        <v>611.41351755999995</v>
      </c>
      <c r="D807" s="27" t="str">
        <f t="shared" si="238"/>
        <v>N/A</v>
      </c>
      <c r="E807" s="31">
        <v>663.82085451</v>
      </c>
      <c r="F807" s="27" t="str">
        <f t="shared" si="239"/>
        <v>N/A</v>
      </c>
      <c r="G807" s="31">
        <v>701.60892191000005</v>
      </c>
      <c r="H807" s="27" t="str">
        <f t="shared" si="240"/>
        <v>N/A</v>
      </c>
      <c r="I807" s="28">
        <v>8.5719999999999992</v>
      </c>
      <c r="J807" s="28">
        <v>5.6929999999999996</v>
      </c>
      <c r="K807" s="29" t="s">
        <v>1193</v>
      </c>
      <c r="L807" s="30" t="str">
        <f t="shared" si="241"/>
        <v>Yes</v>
      </c>
    </row>
    <row r="808" spans="1:12">
      <c r="A808" s="46" t="s">
        <v>380</v>
      </c>
      <c r="B808" s="25" t="s">
        <v>49</v>
      </c>
      <c r="C808" s="31">
        <v>28406464</v>
      </c>
      <c r="D808" s="27" t="str">
        <f t="shared" si="238"/>
        <v>N/A</v>
      </c>
      <c r="E808" s="31">
        <v>34408983</v>
      </c>
      <c r="F808" s="27" t="str">
        <f t="shared" si="239"/>
        <v>N/A</v>
      </c>
      <c r="G808" s="31">
        <v>37920127</v>
      </c>
      <c r="H808" s="27" t="str">
        <f t="shared" si="240"/>
        <v>N/A</v>
      </c>
      <c r="I808" s="28">
        <v>21.13</v>
      </c>
      <c r="J808" s="28">
        <v>10.199999999999999</v>
      </c>
      <c r="K808" s="29" t="s">
        <v>1193</v>
      </c>
      <c r="L808" s="30" t="str">
        <f t="shared" si="241"/>
        <v>Yes</v>
      </c>
    </row>
    <row r="809" spans="1:12">
      <c r="A809" s="46" t="s">
        <v>100</v>
      </c>
      <c r="B809" s="25" t="s">
        <v>49</v>
      </c>
      <c r="C809" s="26">
        <v>54179</v>
      </c>
      <c r="D809" s="27" t="str">
        <f t="shared" si="238"/>
        <v>N/A</v>
      </c>
      <c r="E809" s="26">
        <v>55656</v>
      </c>
      <c r="F809" s="27" t="str">
        <f t="shared" si="239"/>
        <v>N/A</v>
      </c>
      <c r="G809" s="26">
        <v>67020</v>
      </c>
      <c r="H809" s="27" t="str">
        <f t="shared" si="240"/>
        <v>N/A</v>
      </c>
      <c r="I809" s="28">
        <v>2.726</v>
      </c>
      <c r="J809" s="28">
        <v>20.420000000000002</v>
      </c>
      <c r="K809" s="29" t="s">
        <v>1193</v>
      </c>
      <c r="L809" s="30" t="str">
        <f t="shared" si="241"/>
        <v>Yes</v>
      </c>
    </row>
    <row r="810" spans="1:12">
      <c r="A810" s="46" t="s">
        <v>381</v>
      </c>
      <c r="B810" s="25" t="s">
        <v>49</v>
      </c>
      <c r="C810" s="31">
        <v>524.30764686999999</v>
      </c>
      <c r="D810" s="27" t="str">
        <f t="shared" si="238"/>
        <v>N/A</v>
      </c>
      <c r="E810" s="31">
        <v>618.24390901000004</v>
      </c>
      <c r="F810" s="27" t="str">
        <f t="shared" si="239"/>
        <v>N/A</v>
      </c>
      <c r="G810" s="31">
        <v>565.80314830999998</v>
      </c>
      <c r="H810" s="27" t="str">
        <f t="shared" si="240"/>
        <v>N/A</v>
      </c>
      <c r="I810" s="28">
        <v>17.920000000000002</v>
      </c>
      <c r="J810" s="28">
        <v>-8.48</v>
      </c>
      <c r="K810" s="29" t="s">
        <v>1193</v>
      </c>
      <c r="L810" s="30" t="str">
        <f t="shared" si="241"/>
        <v>Yes</v>
      </c>
    </row>
    <row r="811" spans="1:12">
      <c r="A811" s="46" t="s">
        <v>382</v>
      </c>
      <c r="B811" s="25" t="s">
        <v>49</v>
      </c>
      <c r="C811" s="31">
        <v>3815099</v>
      </c>
      <c r="D811" s="27" t="str">
        <f t="shared" si="238"/>
        <v>N/A</v>
      </c>
      <c r="E811" s="31">
        <v>4066127</v>
      </c>
      <c r="F811" s="27" t="str">
        <f t="shared" si="239"/>
        <v>N/A</v>
      </c>
      <c r="G811" s="31">
        <v>4566821</v>
      </c>
      <c r="H811" s="27" t="str">
        <f t="shared" si="240"/>
        <v>N/A</v>
      </c>
      <c r="I811" s="28">
        <v>6.58</v>
      </c>
      <c r="J811" s="28">
        <v>12.31</v>
      </c>
      <c r="K811" s="29" t="s">
        <v>1193</v>
      </c>
      <c r="L811" s="30" t="str">
        <f t="shared" si="241"/>
        <v>Yes</v>
      </c>
    </row>
    <row r="812" spans="1:12">
      <c r="A812" s="46" t="s">
        <v>383</v>
      </c>
      <c r="B812" s="25" t="s">
        <v>49</v>
      </c>
      <c r="C812" s="26">
        <v>4302</v>
      </c>
      <c r="D812" s="27" t="str">
        <f t="shared" si="238"/>
        <v>N/A</v>
      </c>
      <c r="E812" s="26">
        <v>4364</v>
      </c>
      <c r="F812" s="27" t="str">
        <f t="shared" si="239"/>
        <v>N/A</v>
      </c>
      <c r="G812" s="26">
        <v>5001</v>
      </c>
      <c r="H812" s="27" t="str">
        <f t="shared" si="240"/>
        <v>N/A</v>
      </c>
      <c r="I812" s="28">
        <v>1.4410000000000001</v>
      </c>
      <c r="J812" s="28">
        <v>14.6</v>
      </c>
      <c r="K812" s="29" t="s">
        <v>1193</v>
      </c>
      <c r="L812" s="30" t="str">
        <f t="shared" si="241"/>
        <v>Yes</v>
      </c>
    </row>
    <row r="813" spans="1:12">
      <c r="A813" s="46" t="s">
        <v>384</v>
      </c>
      <c r="B813" s="25" t="s">
        <v>49</v>
      </c>
      <c r="C813" s="31">
        <v>886.81985123000004</v>
      </c>
      <c r="D813" s="27" t="str">
        <f t="shared" si="238"/>
        <v>N/A</v>
      </c>
      <c r="E813" s="31">
        <v>931.74312556999996</v>
      </c>
      <c r="F813" s="27" t="str">
        <f t="shared" si="239"/>
        <v>N/A</v>
      </c>
      <c r="G813" s="31">
        <v>913.18156368999996</v>
      </c>
      <c r="H813" s="27" t="str">
        <f t="shared" si="240"/>
        <v>N/A</v>
      </c>
      <c r="I813" s="28">
        <v>5.0659999999999998</v>
      </c>
      <c r="J813" s="28">
        <v>-1.99</v>
      </c>
      <c r="K813" s="29" t="s">
        <v>1193</v>
      </c>
      <c r="L813" s="30" t="str">
        <f t="shared" si="241"/>
        <v>Yes</v>
      </c>
    </row>
    <row r="814" spans="1:12">
      <c r="A814" s="46" t="s">
        <v>385</v>
      </c>
      <c r="B814" s="25" t="s">
        <v>49</v>
      </c>
      <c r="C814" s="31">
        <v>89074951</v>
      </c>
      <c r="D814" s="27" t="str">
        <f t="shared" si="238"/>
        <v>N/A</v>
      </c>
      <c r="E814" s="31">
        <v>97583155</v>
      </c>
      <c r="F814" s="27" t="str">
        <f t="shared" si="239"/>
        <v>N/A</v>
      </c>
      <c r="G814" s="31">
        <v>110787731</v>
      </c>
      <c r="H814" s="27" t="str">
        <f t="shared" si="240"/>
        <v>N/A</v>
      </c>
      <c r="I814" s="28">
        <v>9.5519999999999996</v>
      </c>
      <c r="J814" s="28">
        <v>13.53</v>
      </c>
      <c r="K814" s="29" t="s">
        <v>1193</v>
      </c>
      <c r="L814" s="30" t="str">
        <f t="shared" si="241"/>
        <v>Yes</v>
      </c>
    </row>
    <row r="815" spans="1:12">
      <c r="A815" s="46" t="s">
        <v>101</v>
      </c>
      <c r="B815" s="25" t="s">
        <v>49</v>
      </c>
      <c r="C815" s="26">
        <v>139501</v>
      </c>
      <c r="D815" s="27" t="str">
        <f t="shared" si="238"/>
        <v>N/A</v>
      </c>
      <c r="E815" s="26">
        <v>144404</v>
      </c>
      <c r="F815" s="27" t="str">
        <f t="shared" si="239"/>
        <v>N/A</v>
      </c>
      <c r="G815" s="26">
        <v>149997</v>
      </c>
      <c r="H815" s="27" t="str">
        <f t="shared" si="240"/>
        <v>N/A</v>
      </c>
      <c r="I815" s="28">
        <v>3.5150000000000001</v>
      </c>
      <c r="J815" s="28">
        <v>3.8730000000000002</v>
      </c>
      <c r="K815" s="29" t="s">
        <v>1193</v>
      </c>
      <c r="L815" s="30" t="str">
        <f t="shared" si="241"/>
        <v>Yes</v>
      </c>
    </row>
    <row r="816" spans="1:12">
      <c r="A816" s="46" t="s">
        <v>386</v>
      </c>
      <c r="B816" s="25" t="s">
        <v>49</v>
      </c>
      <c r="C816" s="31">
        <v>638.52553745</v>
      </c>
      <c r="D816" s="27" t="str">
        <f t="shared" si="238"/>
        <v>N/A</v>
      </c>
      <c r="E816" s="31">
        <v>675.76490263000005</v>
      </c>
      <c r="F816" s="27" t="str">
        <f t="shared" si="239"/>
        <v>N/A</v>
      </c>
      <c r="G816" s="31">
        <v>738.59964533000004</v>
      </c>
      <c r="H816" s="27" t="str">
        <f t="shared" si="240"/>
        <v>N/A</v>
      </c>
      <c r="I816" s="28">
        <v>5.8319999999999999</v>
      </c>
      <c r="J816" s="28">
        <v>9.298</v>
      </c>
      <c r="K816" s="29" t="s">
        <v>1193</v>
      </c>
      <c r="L816" s="30" t="str">
        <f t="shared" si="241"/>
        <v>Yes</v>
      </c>
    </row>
    <row r="817" spans="1:12">
      <c r="A817" s="46" t="s">
        <v>387</v>
      </c>
      <c r="B817" s="25" t="s">
        <v>49</v>
      </c>
      <c r="C817" s="31">
        <v>373638699</v>
      </c>
      <c r="D817" s="27" t="str">
        <f t="shared" si="238"/>
        <v>N/A</v>
      </c>
      <c r="E817" s="31">
        <v>400131150</v>
      </c>
      <c r="F817" s="27" t="str">
        <f t="shared" si="239"/>
        <v>N/A</v>
      </c>
      <c r="G817" s="31">
        <v>428208362</v>
      </c>
      <c r="H817" s="27" t="str">
        <f t="shared" si="240"/>
        <v>N/A</v>
      </c>
      <c r="I817" s="28">
        <v>7.09</v>
      </c>
      <c r="J817" s="28">
        <v>7.0170000000000003</v>
      </c>
      <c r="K817" s="29" t="s">
        <v>1193</v>
      </c>
      <c r="L817" s="30" t="str">
        <f t="shared" si="241"/>
        <v>Yes</v>
      </c>
    </row>
    <row r="818" spans="1:12">
      <c r="A818" s="46" t="s">
        <v>102</v>
      </c>
      <c r="B818" s="25" t="s">
        <v>49</v>
      </c>
      <c r="C818" s="26">
        <v>162690</v>
      </c>
      <c r="D818" s="27" t="str">
        <f t="shared" si="238"/>
        <v>N/A</v>
      </c>
      <c r="E818" s="26">
        <v>165793</v>
      </c>
      <c r="F818" s="27" t="str">
        <f t="shared" si="239"/>
        <v>N/A</v>
      </c>
      <c r="G818" s="26">
        <v>162533</v>
      </c>
      <c r="H818" s="27" t="str">
        <f t="shared" si="240"/>
        <v>N/A</v>
      </c>
      <c r="I818" s="28">
        <v>1.907</v>
      </c>
      <c r="J818" s="28">
        <v>-1.97</v>
      </c>
      <c r="K818" s="29" t="s">
        <v>1193</v>
      </c>
      <c r="L818" s="30" t="str">
        <f t="shared" si="241"/>
        <v>Yes</v>
      </c>
    </row>
    <row r="819" spans="1:12">
      <c r="A819" s="46" t="s">
        <v>388</v>
      </c>
      <c r="B819" s="25" t="s">
        <v>49</v>
      </c>
      <c r="C819" s="31">
        <v>2296.6297805999998</v>
      </c>
      <c r="D819" s="27" t="str">
        <f t="shared" si="238"/>
        <v>N/A</v>
      </c>
      <c r="E819" s="31">
        <v>2413.4381426999998</v>
      </c>
      <c r="F819" s="27" t="str">
        <f t="shared" si="239"/>
        <v>N/A</v>
      </c>
      <c r="G819" s="31">
        <v>2634.5933564000002</v>
      </c>
      <c r="H819" s="27" t="str">
        <f t="shared" si="240"/>
        <v>N/A</v>
      </c>
      <c r="I819" s="28">
        <v>5.0860000000000003</v>
      </c>
      <c r="J819" s="28">
        <v>9.1630000000000003</v>
      </c>
      <c r="K819" s="29" t="s">
        <v>1193</v>
      </c>
      <c r="L819" s="30" t="str">
        <f t="shared" si="241"/>
        <v>Yes</v>
      </c>
    </row>
    <row r="820" spans="1:12">
      <c r="A820" s="46" t="s">
        <v>389</v>
      </c>
      <c r="B820" s="25" t="s">
        <v>49</v>
      </c>
      <c r="C820" s="31">
        <v>140055281</v>
      </c>
      <c r="D820" s="27" t="str">
        <f t="shared" si="238"/>
        <v>N/A</v>
      </c>
      <c r="E820" s="31">
        <v>149336406</v>
      </c>
      <c r="F820" s="27" t="str">
        <f t="shared" si="239"/>
        <v>N/A</v>
      </c>
      <c r="G820" s="31">
        <v>144935601</v>
      </c>
      <c r="H820" s="27" t="str">
        <f t="shared" si="240"/>
        <v>N/A</v>
      </c>
      <c r="I820" s="28">
        <v>6.6269999999999998</v>
      </c>
      <c r="J820" s="28">
        <v>-2.95</v>
      </c>
      <c r="K820" s="29" t="s">
        <v>1193</v>
      </c>
      <c r="L820" s="30" t="str">
        <f t="shared" si="241"/>
        <v>Yes</v>
      </c>
    </row>
    <row r="821" spans="1:12">
      <c r="A821" s="46" t="s">
        <v>625</v>
      </c>
      <c r="B821" s="25" t="s">
        <v>49</v>
      </c>
      <c r="C821" s="26">
        <v>21252</v>
      </c>
      <c r="D821" s="27" t="str">
        <f t="shared" si="238"/>
        <v>N/A</v>
      </c>
      <c r="E821" s="26">
        <v>22851</v>
      </c>
      <c r="F821" s="27" t="str">
        <f t="shared" si="239"/>
        <v>N/A</v>
      </c>
      <c r="G821" s="26">
        <v>24161</v>
      </c>
      <c r="H821" s="27" t="str">
        <f t="shared" si="240"/>
        <v>N/A</v>
      </c>
      <c r="I821" s="28">
        <v>7.524</v>
      </c>
      <c r="J821" s="28">
        <v>5.7329999999999997</v>
      </c>
      <c r="K821" s="29" t="s">
        <v>1193</v>
      </c>
      <c r="L821" s="30" t="str">
        <f t="shared" si="241"/>
        <v>Yes</v>
      </c>
    </row>
    <row r="822" spans="1:12">
      <c r="A822" s="46" t="s">
        <v>390</v>
      </c>
      <c r="B822" s="25" t="s">
        <v>49</v>
      </c>
      <c r="C822" s="31">
        <v>6590.2164972999999</v>
      </c>
      <c r="D822" s="27" t="str">
        <f t="shared" si="238"/>
        <v>N/A</v>
      </c>
      <c r="E822" s="31">
        <v>6535.2241039999999</v>
      </c>
      <c r="F822" s="27" t="str">
        <f t="shared" si="239"/>
        <v>N/A</v>
      </c>
      <c r="G822" s="31">
        <v>5998.7418152999999</v>
      </c>
      <c r="H822" s="27" t="str">
        <f t="shared" si="240"/>
        <v>N/A</v>
      </c>
      <c r="I822" s="28">
        <v>-0.83399999999999996</v>
      </c>
      <c r="J822" s="28">
        <v>-8.2100000000000009</v>
      </c>
      <c r="K822" s="29" t="s">
        <v>1193</v>
      </c>
      <c r="L822" s="30" t="str">
        <f t="shared" si="241"/>
        <v>Yes</v>
      </c>
    </row>
    <row r="823" spans="1:12">
      <c r="A823" s="46" t="s">
        <v>391</v>
      </c>
      <c r="B823" s="25" t="s">
        <v>49</v>
      </c>
      <c r="C823" s="31">
        <v>15117629</v>
      </c>
      <c r="D823" s="27" t="str">
        <f t="shared" si="238"/>
        <v>N/A</v>
      </c>
      <c r="E823" s="31">
        <v>16918192</v>
      </c>
      <c r="F823" s="27" t="str">
        <f t="shared" si="239"/>
        <v>N/A</v>
      </c>
      <c r="G823" s="31">
        <v>18822175</v>
      </c>
      <c r="H823" s="27" t="str">
        <f t="shared" si="240"/>
        <v>N/A</v>
      </c>
      <c r="I823" s="28">
        <v>11.91</v>
      </c>
      <c r="J823" s="28">
        <v>11.25</v>
      </c>
      <c r="K823" s="29" t="s">
        <v>1193</v>
      </c>
      <c r="L823" s="30" t="str">
        <f t="shared" si="241"/>
        <v>Yes</v>
      </c>
    </row>
    <row r="824" spans="1:12">
      <c r="A824" s="46" t="s">
        <v>38</v>
      </c>
      <c r="B824" s="25" t="s">
        <v>49</v>
      </c>
      <c r="C824" s="26">
        <v>22670</v>
      </c>
      <c r="D824" s="27" t="str">
        <f t="shared" si="238"/>
        <v>N/A</v>
      </c>
      <c r="E824" s="26">
        <v>24807</v>
      </c>
      <c r="F824" s="27" t="str">
        <f t="shared" si="239"/>
        <v>N/A</v>
      </c>
      <c r="G824" s="26">
        <v>26930</v>
      </c>
      <c r="H824" s="27" t="str">
        <f t="shared" si="240"/>
        <v>N/A</v>
      </c>
      <c r="I824" s="28">
        <v>9.4269999999999996</v>
      </c>
      <c r="J824" s="28">
        <v>8.5579999999999998</v>
      </c>
      <c r="K824" s="29" t="s">
        <v>1193</v>
      </c>
      <c r="L824" s="30" t="str">
        <f t="shared" si="241"/>
        <v>Yes</v>
      </c>
    </row>
    <row r="825" spans="1:12">
      <c r="A825" s="46" t="s">
        <v>392</v>
      </c>
      <c r="B825" s="25" t="s">
        <v>49</v>
      </c>
      <c r="C825" s="31">
        <v>666.85615351000001</v>
      </c>
      <c r="D825" s="27" t="str">
        <f t="shared" si="238"/>
        <v>N/A</v>
      </c>
      <c r="E825" s="31">
        <v>681.99266336000005</v>
      </c>
      <c r="F825" s="27" t="str">
        <f t="shared" si="239"/>
        <v>N/A</v>
      </c>
      <c r="G825" s="31">
        <v>698.92963238000004</v>
      </c>
      <c r="H825" s="27" t="str">
        <f t="shared" si="240"/>
        <v>N/A</v>
      </c>
      <c r="I825" s="28">
        <v>2.27</v>
      </c>
      <c r="J825" s="28">
        <v>2.4830000000000001</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83906813</v>
      </c>
      <c r="D829" s="27" t="str">
        <f t="shared" si="238"/>
        <v>N/A</v>
      </c>
      <c r="E829" s="31">
        <v>88021186</v>
      </c>
      <c r="F829" s="27" t="str">
        <f t="shared" si="239"/>
        <v>N/A</v>
      </c>
      <c r="G829" s="31">
        <v>84388095</v>
      </c>
      <c r="H829" s="27" t="str">
        <f t="shared" si="240"/>
        <v>N/A</v>
      </c>
      <c r="I829" s="28">
        <v>4.9039999999999999</v>
      </c>
      <c r="J829" s="28">
        <v>-4.13</v>
      </c>
      <c r="K829" s="29" t="s">
        <v>1193</v>
      </c>
      <c r="L829" s="30" t="str">
        <f t="shared" si="241"/>
        <v>Yes</v>
      </c>
    </row>
    <row r="830" spans="1:12">
      <c r="A830" s="46" t="s">
        <v>397</v>
      </c>
      <c r="B830" s="25" t="s">
        <v>49</v>
      </c>
      <c r="C830" s="26">
        <v>118821</v>
      </c>
      <c r="D830" s="27" t="str">
        <f t="shared" si="238"/>
        <v>N/A</v>
      </c>
      <c r="E830" s="26">
        <v>109918</v>
      </c>
      <c r="F830" s="27" t="str">
        <f t="shared" si="239"/>
        <v>N/A</v>
      </c>
      <c r="G830" s="26">
        <v>87241</v>
      </c>
      <c r="H830" s="27" t="str">
        <f t="shared" si="240"/>
        <v>N/A</v>
      </c>
      <c r="I830" s="28">
        <v>-7.49</v>
      </c>
      <c r="J830" s="28">
        <v>-20.6</v>
      </c>
      <c r="K830" s="29" t="s">
        <v>1193</v>
      </c>
      <c r="L830" s="30" t="str">
        <f t="shared" si="241"/>
        <v>Yes</v>
      </c>
    </row>
    <row r="831" spans="1:12">
      <c r="A831" s="46" t="s">
        <v>398</v>
      </c>
      <c r="B831" s="25" t="s">
        <v>49</v>
      </c>
      <c r="C831" s="31">
        <v>706.16147819000003</v>
      </c>
      <c r="D831" s="27" t="str">
        <f t="shared" si="238"/>
        <v>N/A</v>
      </c>
      <c r="E831" s="31">
        <v>800.78955221000001</v>
      </c>
      <c r="F831" s="27" t="str">
        <f t="shared" si="239"/>
        <v>N/A</v>
      </c>
      <c r="G831" s="31">
        <v>967.29857520999997</v>
      </c>
      <c r="H831" s="27" t="str">
        <f t="shared" si="240"/>
        <v>N/A</v>
      </c>
      <c r="I831" s="28">
        <v>13.4</v>
      </c>
      <c r="J831" s="28">
        <v>20.79</v>
      </c>
      <c r="K831" s="29" t="s">
        <v>1193</v>
      </c>
      <c r="L831" s="30" t="str">
        <f t="shared" si="241"/>
        <v>Yes</v>
      </c>
    </row>
    <row r="832" spans="1:12">
      <c r="A832" s="46" t="s">
        <v>399</v>
      </c>
      <c r="B832" s="25" t="s">
        <v>49</v>
      </c>
      <c r="C832" s="31">
        <v>0</v>
      </c>
      <c r="D832" s="27" t="str">
        <f t="shared" si="238"/>
        <v>N/A</v>
      </c>
      <c r="E832" s="31">
        <v>0</v>
      </c>
      <c r="F832" s="27" t="str">
        <f t="shared" si="239"/>
        <v>N/A</v>
      </c>
      <c r="G832" s="31">
        <v>0</v>
      </c>
      <c r="H832" s="27" t="str">
        <f t="shared" si="240"/>
        <v>N/A</v>
      </c>
      <c r="I832" s="28" t="s">
        <v>1207</v>
      </c>
      <c r="J832" s="28" t="s">
        <v>1207</v>
      </c>
      <c r="K832" s="29" t="s">
        <v>1193</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1207</v>
      </c>
      <c r="J833" s="28" t="s">
        <v>1207</v>
      </c>
      <c r="K833" s="29" t="s">
        <v>1193</v>
      </c>
      <c r="L833" s="30" t="str">
        <f t="shared" ref="L833:L849" si="245">IF(J833="Div by 0", "N/A", IF(K833="N/A","N/A", IF(J833&gt;VALUE(MID(K833,1,2)), "No", IF(J833&lt;-1*VALUE(MID(K833,1,2)), "No", "Yes"))))</f>
        <v>N/A</v>
      </c>
    </row>
    <row r="834" spans="1:12">
      <c r="A834" s="46" t="s">
        <v>401</v>
      </c>
      <c r="B834" s="25" t="s">
        <v>49</v>
      </c>
      <c r="C834" s="31" t="s">
        <v>1207</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1074</v>
      </c>
      <c r="D835" s="27" t="str">
        <f t="shared" si="242"/>
        <v>N/A</v>
      </c>
      <c r="E835" s="31">
        <v>579</v>
      </c>
      <c r="F835" s="27" t="str">
        <f t="shared" si="243"/>
        <v>N/A</v>
      </c>
      <c r="G835" s="31">
        <v>850</v>
      </c>
      <c r="H835" s="27" t="str">
        <f t="shared" si="244"/>
        <v>N/A</v>
      </c>
      <c r="I835" s="28">
        <v>-46.1</v>
      </c>
      <c r="J835" s="28">
        <v>46.8</v>
      </c>
      <c r="K835" s="29" t="s">
        <v>1193</v>
      </c>
      <c r="L835" s="30" t="str">
        <f t="shared" si="245"/>
        <v>No</v>
      </c>
    </row>
    <row r="836" spans="1:12">
      <c r="A836" s="46" t="s">
        <v>626</v>
      </c>
      <c r="B836" s="25" t="s">
        <v>49</v>
      </c>
      <c r="C836" s="26">
        <v>16</v>
      </c>
      <c r="D836" s="27" t="str">
        <f t="shared" si="242"/>
        <v>N/A</v>
      </c>
      <c r="E836" s="26">
        <v>13</v>
      </c>
      <c r="F836" s="27" t="str">
        <f t="shared" si="243"/>
        <v>N/A</v>
      </c>
      <c r="G836" s="26">
        <v>11</v>
      </c>
      <c r="H836" s="27" t="str">
        <f t="shared" si="244"/>
        <v>N/A</v>
      </c>
      <c r="I836" s="28">
        <v>-18.8</v>
      </c>
      <c r="J836" s="28">
        <v>-23.1</v>
      </c>
      <c r="K836" s="29" t="s">
        <v>1193</v>
      </c>
      <c r="L836" s="30" t="str">
        <f t="shared" si="245"/>
        <v>Yes</v>
      </c>
    </row>
    <row r="837" spans="1:12">
      <c r="A837" s="46" t="s">
        <v>403</v>
      </c>
      <c r="B837" s="25" t="s">
        <v>49</v>
      </c>
      <c r="C837" s="31">
        <v>67.125</v>
      </c>
      <c r="D837" s="27" t="str">
        <f t="shared" si="242"/>
        <v>N/A</v>
      </c>
      <c r="E837" s="31">
        <v>44.538461538</v>
      </c>
      <c r="F837" s="27" t="str">
        <f t="shared" si="243"/>
        <v>N/A</v>
      </c>
      <c r="G837" s="31">
        <v>85</v>
      </c>
      <c r="H837" s="27" t="str">
        <f t="shared" si="244"/>
        <v>N/A</v>
      </c>
      <c r="I837" s="28">
        <v>-33.6</v>
      </c>
      <c r="J837" s="28">
        <v>90.85</v>
      </c>
      <c r="K837" s="29" t="s">
        <v>1193</v>
      </c>
      <c r="L837" s="30" t="str">
        <f t="shared" si="245"/>
        <v>No</v>
      </c>
    </row>
    <row r="838" spans="1:12">
      <c r="A838" s="46" t="s">
        <v>404</v>
      </c>
      <c r="B838" s="25" t="s">
        <v>49</v>
      </c>
      <c r="C838" s="31">
        <v>20855942</v>
      </c>
      <c r="D838" s="27" t="str">
        <f t="shared" si="242"/>
        <v>N/A</v>
      </c>
      <c r="E838" s="31">
        <v>21351573</v>
      </c>
      <c r="F838" s="27" t="str">
        <f t="shared" si="243"/>
        <v>N/A</v>
      </c>
      <c r="G838" s="31">
        <v>23729559</v>
      </c>
      <c r="H838" s="27" t="str">
        <f t="shared" si="244"/>
        <v>N/A</v>
      </c>
      <c r="I838" s="28">
        <v>2.3759999999999999</v>
      </c>
      <c r="J838" s="28">
        <v>11.14</v>
      </c>
      <c r="K838" s="29" t="s">
        <v>1193</v>
      </c>
      <c r="L838" s="30" t="str">
        <f t="shared" si="245"/>
        <v>Yes</v>
      </c>
    </row>
    <row r="839" spans="1:12">
      <c r="A839" s="46" t="s">
        <v>135</v>
      </c>
      <c r="B839" s="25" t="s">
        <v>49</v>
      </c>
      <c r="C839" s="26">
        <v>1584</v>
      </c>
      <c r="D839" s="27" t="str">
        <f t="shared" si="242"/>
        <v>N/A</v>
      </c>
      <c r="E839" s="26">
        <v>1691</v>
      </c>
      <c r="F839" s="27" t="str">
        <f t="shared" si="243"/>
        <v>N/A</v>
      </c>
      <c r="G839" s="26">
        <v>1981</v>
      </c>
      <c r="H839" s="27" t="str">
        <f t="shared" si="244"/>
        <v>N/A</v>
      </c>
      <c r="I839" s="28">
        <v>6.7549999999999999</v>
      </c>
      <c r="J839" s="28">
        <v>17.149999999999999</v>
      </c>
      <c r="K839" s="29" t="s">
        <v>1193</v>
      </c>
      <c r="L839" s="30" t="str">
        <f t="shared" si="245"/>
        <v>Yes</v>
      </c>
    </row>
    <row r="840" spans="1:12">
      <c r="A840" s="46" t="s">
        <v>405</v>
      </c>
      <c r="B840" s="25" t="s">
        <v>49</v>
      </c>
      <c r="C840" s="31">
        <v>13166.630051</v>
      </c>
      <c r="D840" s="27" t="str">
        <f t="shared" si="242"/>
        <v>N/A</v>
      </c>
      <c r="E840" s="31">
        <v>12626.595506</v>
      </c>
      <c r="F840" s="27" t="str">
        <f t="shared" si="243"/>
        <v>N/A</v>
      </c>
      <c r="G840" s="31">
        <v>11978.575972000001</v>
      </c>
      <c r="H840" s="27" t="str">
        <f t="shared" si="244"/>
        <v>N/A</v>
      </c>
      <c r="I840" s="28">
        <v>-4.0999999999999996</v>
      </c>
      <c r="J840" s="28">
        <v>-5.13</v>
      </c>
      <c r="K840" s="29" t="s">
        <v>1193</v>
      </c>
      <c r="L840" s="30" t="str">
        <f t="shared" si="245"/>
        <v>Yes</v>
      </c>
    </row>
    <row r="841" spans="1:12">
      <c r="A841" s="46" t="s">
        <v>952</v>
      </c>
      <c r="B841" s="25" t="s">
        <v>49</v>
      </c>
      <c r="C841" s="31" t="s">
        <v>49</v>
      </c>
      <c r="D841" s="27" t="str">
        <f t="shared" si="242"/>
        <v>N/A</v>
      </c>
      <c r="E841" s="31">
        <v>3843279</v>
      </c>
      <c r="F841" s="27" t="str">
        <f t="shared" si="243"/>
        <v>N/A</v>
      </c>
      <c r="G841" s="31">
        <v>4620267</v>
      </c>
      <c r="H841" s="27" t="str">
        <f t="shared" si="244"/>
        <v>N/A</v>
      </c>
      <c r="I841" s="28" t="s">
        <v>49</v>
      </c>
      <c r="J841" s="28">
        <v>20.22</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27245</v>
      </c>
      <c r="F842" s="27" t="str">
        <f t="shared" si="243"/>
        <v>N/A</v>
      </c>
      <c r="G842" s="26">
        <v>32018</v>
      </c>
      <c r="H842" s="27" t="str">
        <f t="shared" si="244"/>
        <v>N/A</v>
      </c>
      <c r="I842" s="28" t="s">
        <v>49</v>
      </c>
      <c r="J842" s="28">
        <v>17.52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141.06364471000001</v>
      </c>
      <c r="F843" s="27" t="str">
        <f t="shared" si="243"/>
        <v>N/A</v>
      </c>
      <c r="G843" s="31">
        <v>144.30217378</v>
      </c>
      <c r="H843" s="27" t="str">
        <f t="shared" si="244"/>
        <v>N/A</v>
      </c>
      <c r="I843" s="28" t="s">
        <v>49</v>
      </c>
      <c r="J843" s="28">
        <v>2.2959999999999998</v>
      </c>
      <c r="K843" s="29" t="s">
        <v>1193</v>
      </c>
      <c r="L843" s="30" t="str">
        <f t="shared" si="246"/>
        <v>Yes</v>
      </c>
    </row>
    <row r="844" spans="1:12">
      <c r="A844" s="46" t="s">
        <v>955</v>
      </c>
      <c r="B844" s="25" t="s">
        <v>49</v>
      </c>
      <c r="C844" s="31" t="s">
        <v>49</v>
      </c>
      <c r="D844" s="27" t="str">
        <f t="shared" si="242"/>
        <v>N/A</v>
      </c>
      <c r="E844" s="31">
        <v>43820301</v>
      </c>
      <c r="F844" s="27" t="str">
        <f t="shared" si="243"/>
        <v>N/A</v>
      </c>
      <c r="G844" s="31">
        <v>50501322</v>
      </c>
      <c r="H844" s="27" t="str">
        <f t="shared" si="244"/>
        <v>N/A</v>
      </c>
      <c r="I844" s="28" t="s">
        <v>49</v>
      </c>
      <c r="J844" s="28">
        <v>15.25</v>
      </c>
      <c r="K844" s="29" t="s">
        <v>1193</v>
      </c>
      <c r="L844" s="30" t="str">
        <f t="shared" si="246"/>
        <v>Yes</v>
      </c>
    </row>
    <row r="845" spans="1:12">
      <c r="A845" s="46" t="s">
        <v>956</v>
      </c>
      <c r="B845" s="25" t="s">
        <v>49</v>
      </c>
      <c r="C845" s="26" t="s">
        <v>49</v>
      </c>
      <c r="D845" s="27" t="str">
        <f t="shared" si="242"/>
        <v>N/A</v>
      </c>
      <c r="E845" s="26">
        <v>818</v>
      </c>
      <c r="F845" s="27" t="str">
        <f t="shared" si="243"/>
        <v>N/A</v>
      </c>
      <c r="G845" s="26">
        <v>955</v>
      </c>
      <c r="H845" s="27" t="str">
        <f t="shared" si="244"/>
        <v>N/A</v>
      </c>
      <c r="I845" s="28" t="s">
        <v>49</v>
      </c>
      <c r="J845" s="28">
        <v>16.75</v>
      </c>
      <c r="K845" s="29" t="s">
        <v>1193</v>
      </c>
      <c r="L845" s="30" t="str">
        <f t="shared" si="246"/>
        <v>Yes</v>
      </c>
    </row>
    <row r="846" spans="1:12">
      <c r="A846" s="46" t="s">
        <v>957</v>
      </c>
      <c r="B846" s="25" t="s">
        <v>49</v>
      </c>
      <c r="C846" s="31" t="s">
        <v>49</v>
      </c>
      <c r="D846" s="27" t="str">
        <f t="shared" si="242"/>
        <v>N/A</v>
      </c>
      <c r="E846" s="31">
        <v>53570.050122000001</v>
      </c>
      <c r="F846" s="27" t="str">
        <f t="shared" si="243"/>
        <v>N/A</v>
      </c>
      <c r="G846" s="31">
        <v>52880.965445000002</v>
      </c>
      <c r="H846" s="27" t="str">
        <f t="shared" si="244"/>
        <v>N/A</v>
      </c>
      <c r="I846" s="28" t="s">
        <v>49</v>
      </c>
      <c r="J846" s="28">
        <v>-1.29</v>
      </c>
      <c r="K846" s="29" t="s">
        <v>1193</v>
      </c>
      <c r="L846" s="30" t="str">
        <f t="shared" si="246"/>
        <v>Yes</v>
      </c>
    </row>
    <row r="847" spans="1:12" ht="12.75" customHeight="1">
      <c r="A847" s="46" t="s">
        <v>406</v>
      </c>
      <c r="B847" s="25" t="s">
        <v>49</v>
      </c>
      <c r="C847" s="31">
        <v>53785583</v>
      </c>
      <c r="D847" s="27" t="str">
        <f t="shared" si="242"/>
        <v>N/A</v>
      </c>
      <c r="E847" s="31">
        <v>61671830</v>
      </c>
      <c r="F847" s="27" t="str">
        <f t="shared" si="243"/>
        <v>N/A</v>
      </c>
      <c r="G847" s="31">
        <v>66965074</v>
      </c>
      <c r="H847" s="27" t="str">
        <f t="shared" si="244"/>
        <v>N/A</v>
      </c>
      <c r="I847" s="28">
        <v>14.66</v>
      </c>
      <c r="J847" s="28">
        <v>8.5830000000000002</v>
      </c>
      <c r="K847" s="29" t="s">
        <v>1193</v>
      </c>
      <c r="L847" s="30" t="str">
        <f t="shared" si="245"/>
        <v>Yes</v>
      </c>
    </row>
    <row r="848" spans="1:12">
      <c r="A848" s="46" t="s">
        <v>407</v>
      </c>
      <c r="B848" s="25" t="s">
        <v>49</v>
      </c>
      <c r="C848" s="26">
        <v>77917</v>
      </c>
      <c r="D848" s="27" t="str">
        <f t="shared" si="242"/>
        <v>N/A</v>
      </c>
      <c r="E848" s="26">
        <v>80563</v>
      </c>
      <c r="F848" s="27" t="str">
        <f t="shared" si="243"/>
        <v>N/A</v>
      </c>
      <c r="G848" s="26">
        <v>85745</v>
      </c>
      <c r="H848" s="27" t="str">
        <f t="shared" si="244"/>
        <v>N/A</v>
      </c>
      <c r="I848" s="28">
        <v>3.3959999999999999</v>
      </c>
      <c r="J848" s="28">
        <v>6.4320000000000004</v>
      </c>
      <c r="K848" s="29" t="s">
        <v>1193</v>
      </c>
      <c r="L848" s="30" t="str">
        <f t="shared" si="245"/>
        <v>Yes</v>
      </c>
    </row>
    <row r="849" spans="1:12">
      <c r="A849" s="46" t="s">
        <v>408</v>
      </c>
      <c r="B849" s="25" t="s">
        <v>49</v>
      </c>
      <c r="C849" s="31">
        <v>690.29329928000004</v>
      </c>
      <c r="D849" s="27" t="str">
        <f t="shared" si="242"/>
        <v>N/A</v>
      </c>
      <c r="E849" s="31">
        <v>765.51059419000001</v>
      </c>
      <c r="F849" s="27" t="str">
        <f t="shared" si="243"/>
        <v>N/A</v>
      </c>
      <c r="G849" s="31">
        <v>780.97934572999998</v>
      </c>
      <c r="H849" s="27" t="str">
        <f t="shared" si="244"/>
        <v>N/A</v>
      </c>
      <c r="I849" s="28">
        <v>10.9</v>
      </c>
      <c r="J849" s="28">
        <v>2.0209999999999999</v>
      </c>
      <c r="K849" s="29" t="s">
        <v>1193</v>
      </c>
      <c r="L849" s="30" t="str">
        <f t="shared" si="245"/>
        <v>Yes</v>
      </c>
    </row>
    <row r="850" spans="1:12">
      <c r="A850" s="46" t="s">
        <v>409</v>
      </c>
      <c r="B850" s="25" t="s">
        <v>49</v>
      </c>
      <c r="C850" s="31">
        <v>32799583</v>
      </c>
      <c r="D850" s="27" t="str">
        <f t="shared" ref="D850:D858" si="247">IF($B850="N/A","N/A",IF(C850&gt;10,"No",IF(C850&lt;-10,"No","Yes")))</f>
        <v>N/A</v>
      </c>
      <c r="E850" s="31">
        <v>50311758</v>
      </c>
      <c r="F850" s="27" t="str">
        <f t="shared" ref="F850:F858" si="248">IF($B850="N/A","N/A",IF(E850&gt;10,"No",IF(E850&lt;-10,"No","Yes")))</f>
        <v>N/A</v>
      </c>
      <c r="G850" s="31">
        <v>66162885</v>
      </c>
      <c r="H850" s="27" t="str">
        <f t="shared" ref="H850:H858" si="249">IF($B850="N/A","N/A",IF(G850&gt;10,"No",IF(G850&lt;-10,"No","Yes")))</f>
        <v>N/A</v>
      </c>
      <c r="I850" s="28">
        <v>53.39</v>
      </c>
      <c r="J850" s="28">
        <v>31.51</v>
      </c>
      <c r="K850" s="29" t="s">
        <v>1193</v>
      </c>
      <c r="L850" s="30" t="str">
        <f t="shared" ref="L850:L858" si="250">IF(J850="Div by 0", "N/A", IF(K850="N/A","N/A", IF(J850&gt;VALUE(MID(K850,1,2)), "No", IF(J850&lt;-1*VALUE(MID(K850,1,2)), "No", "Yes"))))</f>
        <v>No</v>
      </c>
    </row>
    <row r="851" spans="1:12">
      <c r="A851" s="46" t="s">
        <v>136</v>
      </c>
      <c r="B851" s="25" t="s">
        <v>49</v>
      </c>
      <c r="C851" s="26">
        <v>1255</v>
      </c>
      <c r="D851" s="27" t="str">
        <f t="shared" si="247"/>
        <v>N/A</v>
      </c>
      <c r="E851" s="26">
        <v>1410</v>
      </c>
      <c r="F851" s="27" t="str">
        <f t="shared" si="248"/>
        <v>N/A</v>
      </c>
      <c r="G851" s="26">
        <v>1484</v>
      </c>
      <c r="H851" s="27" t="str">
        <f t="shared" si="249"/>
        <v>N/A</v>
      </c>
      <c r="I851" s="28">
        <v>12.35</v>
      </c>
      <c r="J851" s="28">
        <v>5.2480000000000002</v>
      </c>
      <c r="K851" s="29" t="s">
        <v>1193</v>
      </c>
      <c r="L851" s="30" t="str">
        <f t="shared" si="250"/>
        <v>Yes</v>
      </c>
    </row>
    <row r="852" spans="1:12">
      <c r="A852" s="46" t="s">
        <v>410</v>
      </c>
      <c r="B852" s="25" t="s">
        <v>49</v>
      </c>
      <c r="C852" s="31">
        <v>26135.125896000001</v>
      </c>
      <c r="D852" s="27" t="str">
        <f t="shared" si="247"/>
        <v>N/A</v>
      </c>
      <c r="E852" s="31">
        <v>35682.097871999998</v>
      </c>
      <c r="F852" s="27" t="str">
        <f t="shared" si="248"/>
        <v>N/A</v>
      </c>
      <c r="G852" s="31">
        <v>44584.154312999999</v>
      </c>
      <c r="H852" s="27" t="str">
        <f t="shared" si="249"/>
        <v>N/A</v>
      </c>
      <c r="I852" s="28">
        <v>36.53</v>
      </c>
      <c r="J852" s="28">
        <v>24.95</v>
      </c>
      <c r="K852" s="29" t="s">
        <v>1193</v>
      </c>
      <c r="L852" s="30" t="str">
        <f t="shared" si="250"/>
        <v>Yes</v>
      </c>
    </row>
    <row r="853" spans="1:12">
      <c r="A853" s="46" t="s">
        <v>411</v>
      </c>
      <c r="B853" s="25" t="s">
        <v>49</v>
      </c>
      <c r="C853" s="31">
        <v>126011747</v>
      </c>
      <c r="D853" s="27" t="str">
        <f t="shared" si="247"/>
        <v>N/A</v>
      </c>
      <c r="E853" s="31">
        <v>68601946</v>
      </c>
      <c r="F853" s="27" t="str">
        <f t="shared" si="248"/>
        <v>N/A</v>
      </c>
      <c r="G853" s="31">
        <v>84231273</v>
      </c>
      <c r="H853" s="27" t="str">
        <f t="shared" si="249"/>
        <v>N/A</v>
      </c>
      <c r="I853" s="28">
        <v>-45.6</v>
      </c>
      <c r="J853" s="28">
        <v>22.78</v>
      </c>
      <c r="K853" s="29" t="s">
        <v>1193</v>
      </c>
      <c r="L853" s="30" t="str">
        <f t="shared" si="250"/>
        <v>Yes</v>
      </c>
    </row>
    <row r="854" spans="1:12">
      <c r="A854" s="46" t="s">
        <v>412</v>
      </c>
      <c r="B854" s="25" t="s">
        <v>49</v>
      </c>
      <c r="C854" s="26">
        <v>55133</v>
      </c>
      <c r="D854" s="27" t="str">
        <f t="shared" si="247"/>
        <v>N/A</v>
      </c>
      <c r="E854" s="26">
        <v>56835</v>
      </c>
      <c r="F854" s="27" t="str">
        <f t="shared" si="248"/>
        <v>N/A</v>
      </c>
      <c r="G854" s="26">
        <v>59919</v>
      </c>
      <c r="H854" s="27" t="str">
        <f t="shared" si="249"/>
        <v>N/A</v>
      </c>
      <c r="I854" s="28">
        <v>3.0870000000000002</v>
      </c>
      <c r="J854" s="28">
        <v>5.4260000000000002</v>
      </c>
      <c r="K854" s="29" t="s">
        <v>1193</v>
      </c>
      <c r="L854" s="30" t="str">
        <f t="shared" si="250"/>
        <v>Yes</v>
      </c>
    </row>
    <row r="855" spans="1:12">
      <c r="A855" s="46" t="s">
        <v>413</v>
      </c>
      <c r="B855" s="25" t="s">
        <v>49</v>
      </c>
      <c r="C855" s="31">
        <v>2285.5956867999998</v>
      </c>
      <c r="D855" s="27" t="str">
        <f t="shared" si="247"/>
        <v>N/A</v>
      </c>
      <c r="E855" s="31">
        <v>1207.0369667</v>
      </c>
      <c r="F855" s="27" t="str">
        <f t="shared" si="248"/>
        <v>N/A</v>
      </c>
      <c r="G855" s="31">
        <v>1405.7523156</v>
      </c>
      <c r="H855" s="27" t="str">
        <f t="shared" si="249"/>
        <v>N/A</v>
      </c>
      <c r="I855" s="28">
        <v>-47.2</v>
      </c>
      <c r="J855" s="28">
        <v>16.46</v>
      </c>
      <c r="K855" s="29" t="s">
        <v>1193</v>
      </c>
      <c r="L855" s="30" t="str">
        <f t="shared" si="250"/>
        <v>Yes</v>
      </c>
    </row>
    <row r="856" spans="1:12">
      <c r="A856" s="46" t="s">
        <v>414</v>
      </c>
      <c r="B856" s="25" t="s">
        <v>49</v>
      </c>
      <c r="C856" s="31">
        <v>3602665</v>
      </c>
      <c r="D856" s="27" t="str">
        <f t="shared" si="247"/>
        <v>N/A</v>
      </c>
      <c r="E856" s="31">
        <v>4216745</v>
      </c>
      <c r="F856" s="27" t="str">
        <f t="shared" si="248"/>
        <v>N/A</v>
      </c>
      <c r="G856" s="31">
        <v>4784095</v>
      </c>
      <c r="H856" s="27" t="str">
        <f t="shared" si="249"/>
        <v>N/A</v>
      </c>
      <c r="I856" s="28">
        <v>17.05</v>
      </c>
      <c r="J856" s="28">
        <v>13.45</v>
      </c>
      <c r="K856" s="29" t="s">
        <v>1193</v>
      </c>
      <c r="L856" s="30" t="str">
        <f t="shared" si="250"/>
        <v>Yes</v>
      </c>
    </row>
    <row r="857" spans="1:12">
      <c r="A857" s="46" t="s">
        <v>137</v>
      </c>
      <c r="B857" s="25" t="s">
        <v>49</v>
      </c>
      <c r="C857" s="26">
        <v>524</v>
      </c>
      <c r="D857" s="27" t="str">
        <f t="shared" si="247"/>
        <v>N/A</v>
      </c>
      <c r="E857" s="26">
        <v>624</v>
      </c>
      <c r="F857" s="27" t="str">
        <f t="shared" si="248"/>
        <v>N/A</v>
      </c>
      <c r="G857" s="26">
        <v>738</v>
      </c>
      <c r="H857" s="27" t="str">
        <f t="shared" si="249"/>
        <v>N/A</v>
      </c>
      <c r="I857" s="28">
        <v>19.079999999999998</v>
      </c>
      <c r="J857" s="28">
        <v>18.27</v>
      </c>
      <c r="K857" s="29" t="s">
        <v>1193</v>
      </c>
      <c r="L857" s="30" t="str">
        <f t="shared" si="250"/>
        <v>Yes</v>
      </c>
    </row>
    <row r="858" spans="1:12">
      <c r="A858" s="46" t="s">
        <v>415</v>
      </c>
      <c r="B858" s="25" t="s">
        <v>49</v>
      </c>
      <c r="C858" s="31">
        <v>6875.3148854999999</v>
      </c>
      <c r="D858" s="27" t="str">
        <f t="shared" si="247"/>
        <v>N/A</v>
      </c>
      <c r="E858" s="31">
        <v>6757.6041667</v>
      </c>
      <c r="F858" s="27" t="str">
        <f t="shared" si="248"/>
        <v>N/A</v>
      </c>
      <c r="G858" s="31">
        <v>6482.5135501000004</v>
      </c>
      <c r="H858" s="27" t="str">
        <f t="shared" si="249"/>
        <v>N/A</v>
      </c>
      <c r="I858" s="28">
        <v>-1.71</v>
      </c>
      <c r="J858" s="28">
        <v>-4.07</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1981.2565099000001</v>
      </c>
      <c r="D860" s="27" t="str">
        <f t="shared" ref="D860:D879" si="251">IF($B860="N/A","N/A",IF(C860&gt;10,"No",IF(C860&lt;-10,"No","Yes")))</f>
        <v>N/A</v>
      </c>
      <c r="E860" s="31">
        <v>1958.0547709</v>
      </c>
      <c r="F860" s="27" t="str">
        <f t="shared" ref="F860:F879" si="252">IF($B860="N/A","N/A",IF(E860&gt;10,"No",IF(E860&lt;-10,"No","Yes")))</f>
        <v>N/A</v>
      </c>
      <c r="G860" s="31">
        <v>2094.1888247000002</v>
      </c>
      <c r="H860" s="27" t="str">
        <f t="shared" ref="H860:H879" si="253">IF($B860="N/A","N/A",IF(G860&gt;10,"No",IF(G860&lt;-10,"No","Yes")))</f>
        <v>N/A</v>
      </c>
      <c r="I860" s="28">
        <v>-1.17</v>
      </c>
      <c r="J860" s="28">
        <v>6.9530000000000003</v>
      </c>
      <c r="K860" s="29" t="s">
        <v>1193</v>
      </c>
      <c r="L860" s="30" t="str">
        <f t="shared" ref="L860:L879" si="254">IF(J860="Div by 0", "N/A", IF(K860="N/A","N/A", IF(J860&gt;VALUE(MID(K860,1,2)), "No", IF(J860&lt;-1*VALUE(MID(K860,1,2)), "No", "Yes"))))</f>
        <v>Yes</v>
      </c>
    </row>
    <row r="861" spans="1:12">
      <c r="A861" s="48" t="s">
        <v>524</v>
      </c>
      <c r="B861" s="25" t="s">
        <v>49</v>
      </c>
      <c r="C861" s="31">
        <v>1079.3010056000001</v>
      </c>
      <c r="D861" s="27" t="str">
        <f t="shared" si="251"/>
        <v>N/A</v>
      </c>
      <c r="E861" s="31">
        <v>1023.0983222999999</v>
      </c>
      <c r="F861" s="27" t="str">
        <f t="shared" si="252"/>
        <v>N/A</v>
      </c>
      <c r="G861" s="31">
        <v>2156.870801</v>
      </c>
      <c r="H861" s="27" t="str">
        <f t="shared" si="253"/>
        <v>N/A</v>
      </c>
      <c r="I861" s="28">
        <v>-5.21</v>
      </c>
      <c r="J861" s="28">
        <v>110.8</v>
      </c>
      <c r="K861" s="29" t="s">
        <v>1193</v>
      </c>
      <c r="L861" s="30" t="str">
        <f t="shared" si="254"/>
        <v>No</v>
      </c>
    </row>
    <row r="862" spans="1:12">
      <c r="A862" s="48" t="s">
        <v>527</v>
      </c>
      <c r="B862" s="25" t="s">
        <v>49</v>
      </c>
      <c r="C862" s="31">
        <v>3260.9546504</v>
      </c>
      <c r="D862" s="27" t="str">
        <f t="shared" si="251"/>
        <v>N/A</v>
      </c>
      <c r="E862" s="31">
        <v>3206.3692274</v>
      </c>
      <c r="F862" s="27" t="str">
        <f t="shared" si="252"/>
        <v>N/A</v>
      </c>
      <c r="G862" s="31">
        <v>3219.6673354999998</v>
      </c>
      <c r="H862" s="27" t="str">
        <f t="shared" si="253"/>
        <v>N/A</v>
      </c>
      <c r="I862" s="28">
        <v>-1.67</v>
      </c>
      <c r="J862" s="28">
        <v>0.41470000000000001</v>
      </c>
      <c r="K862" s="29" t="s">
        <v>1193</v>
      </c>
      <c r="L862" s="30" t="str">
        <f t="shared" si="254"/>
        <v>Yes</v>
      </c>
    </row>
    <row r="863" spans="1:12">
      <c r="A863" s="48" t="s">
        <v>530</v>
      </c>
      <c r="B863" s="25" t="s">
        <v>49</v>
      </c>
      <c r="C863" s="31">
        <v>446.63626956000002</v>
      </c>
      <c r="D863" s="27" t="str">
        <f t="shared" si="251"/>
        <v>N/A</v>
      </c>
      <c r="E863" s="31">
        <v>354.94527880999999</v>
      </c>
      <c r="F863" s="27" t="str">
        <f t="shared" si="252"/>
        <v>N/A</v>
      </c>
      <c r="G863" s="31">
        <v>372.68805584</v>
      </c>
      <c r="H863" s="27" t="str">
        <f t="shared" si="253"/>
        <v>N/A</v>
      </c>
      <c r="I863" s="28">
        <v>-20.5</v>
      </c>
      <c r="J863" s="28">
        <v>4.9989999999999997</v>
      </c>
      <c r="K863" s="29" t="s">
        <v>1193</v>
      </c>
      <c r="L863" s="30" t="str">
        <f t="shared" si="254"/>
        <v>Yes</v>
      </c>
    </row>
    <row r="864" spans="1:12">
      <c r="A864" s="48" t="s">
        <v>532</v>
      </c>
      <c r="B864" s="25" t="s">
        <v>49</v>
      </c>
      <c r="C864" s="31">
        <v>328.69751816000002</v>
      </c>
      <c r="D864" s="27" t="str">
        <f t="shared" si="251"/>
        <v>N/A</v>
      </c>
      <c r="E864" s="31">
        <v>303.02552648</v>
      </c>
      <c r="F864" s="27" t="str">
        <f t="shared" si="252"/>
        <v>N/A</v>
      </c>
      <c r="G864" s="31">
        <v>339.07513553000001</v>
      </c>
      <c r="H864" s="27" t="str">
        <f t="shared" si="253"/>
        <v>N/A</v>
      </c>
      <c r="I864" s="28">
        <v>-7.81</v>
      </c>
      <c r="J864" s="28">
        <v>11.9</v>
      </c>
      <c r="K864" s="29" t="s">
        <v>1193</v>
      </c>
      <c r="L864" s="30" t="str">
        <f t="shared" si="254"/>
        <v>Yes</v>
      </c>
    </row>
    <row r="865" spans="1:12">
      <c r="A865" s="46" t="s">
        <v>568</v>
      </c>
      <c r="B865" s="25" t="s">
        <v>49</v>
      </c>
      <c r="C865" s="31">
        <v>574.36538139000004</v>
      </c>
      <c r="D865" s="27" t="str">
        <f t="shared" si="251"/>
        <v>N/A</v>
      </c>
      <c r="E865" s="31">
        <v>668.69686929</v>
      </c>
      <c r="F865" s="27" t="str">
        <f t="shared" si="252"/>
        <v>N/A</v>
      </c>
      <c r="G865" s="31">
        <v>587.89771053000004</v>
      </c>
      <c r="H865" s="27" t="str">
        <f t="shared" si="253"/>
        <v>N/A</v>
      </c>
      <c r="I865" s="28">
        <v>16.420000000000002</v>
      </c>
      <c r="J865" s="28">
        <v>-12.1</v>
      </c>
      <c r="K865" s="29" t="s">
        <v>1193</v>
      </c>
      <c r="L865" s="30" t="str">
        <f t="shared" si="254"/>
        <v>Yes</v>
      </c>
    </row>
    <row r="866" spans="1:12">
      <c r="A866" s="48" t="s">
        <v>524</v>
      </c>
      <c r="B866" s="25" t="s">
        <v>49</v>
      </c>
      <c r="C866" s="31">
        <v>4442.7018994</v>
      </c>
      <c r="D866" s="27" t="str">
        <f t="shared" si="251"/>
        <v>N/A</v>
      </c>
      <c r="E866" s="31">
        <v>3694.1749902000001</v>
      </c>
      <c r="F866" s="27" t="str">
        <f t="shared" si="252"/>
        <v>N/A</v>
      </c>
      <c r="G866" s="31">
        <v>4955.0137812000003</v>
      </c>
      <c r="H866" s="27" t="str">
        <f t="shared" si="253"/>
        <v>N/A</v>
      </c>
      <c r="I866" s="28">
        <v>-16.8</v>
      </c>
      <c r="J866" s="28">
        <v>34.130000000000003</v>
      </c>
      <c r="K866" s="29" t="s">
        <v>1193</v>
      </c>
      <c r="L866" s="30" t="str">
        <f t="shared" si="254"/>
        <v>No</v>
      </c>
    </row>
    <row r="867" spans="1:12">
      <c r="A867" s="48" t="s">
        <v>527</v>
      </c>
      <c r="B867" s="25" t="s">
        <v>49</v>
      </c>
      <c r="C867" s="31">
        <v>856.05850220000002</v>
      </c>
      <c r="D867" s="27" t="str">
        <f t="shared" si="251"/>
        <v>N/A</v>
      </c>
      <c r="E867" s="31">
        <v>875.84085336999999</v>
      </c>
      <c r="F867" s="27" t="str">
        <f t="shared" si="252"/>
        <v>N/A</v>
      </c>
      <c r="G867" s="31">
        <v>763.13142972000003</v>
      </c>
      <c r="H867" s="27" t="str">
        <f t="shared" si="253"/>
        <v>N/A</v>
      </c>
      <c r="I867" s="28">
        <v>2.3109999999999999</v>
      </c>
      <c r="J867" s="28">
        <v>-12.9</v>
      </c>
      <c r="K867" s="29" t="s">
        <v>1193</v>
      </c>
      <c r="L867" s="30" t="str">
        <f t="shared" si="254"/>
        <v>Yes</v>
      </c>
    </row>
    <row r="868" spans="1:12">
      <c r="A868" s="48" t="s">
        <v>530</v>
      </c>
      <c r="B868" s="25" t="s">
        <v>49</v>
      </c>
      <c r="C868" s="31">
        <v>104.65421562</v>
      </c>
      <c r="D868" s="27" t="str">
        <f t="shared" si="251"/>
        <v>N/A</v>
      </c>
      <c r="E868" s="31">
        <v>377.41199825000001</v>
      </c>
      <c r="F868" s="27" t="str">
        <f t="shared" si="252"/>
        <v>N/A</v>
      </c>
      <c r="G868" s="31">
        <v>261.14535666</v>
      </c>
      <c r="H868" s="27" t="str">
        <f t="shared" si="253"/>
        <v>N/A</v>
      </c>
      <c r="I868" s="28">
        <v>260.60000000000002</v>
      </c>
      <c r="J868" s="28">
        <v>-30.8</v>
      </c>
      <c r="K868" s="29" t="s">
        <v>1193</v>
      </c>
      <c r="L868" s="30" t="str">
        <f t="shared" si="254"/>
        <v>No</v>
      </c>
    </row>
    <row r="869" spans="1:12">
      <c r="A869" s="48" t="s">
        <v>532</v>
      </c>
      <c r="B869" s="25" t="s">
        <v>49</v>
      </c>
      <c r="C869" s="31">
        <v>0</v>
      </c>
      <c r="D869" s="27" t="str">
        <f t="shared" si="251"/>
        <v>N/A</v>
      </c>
      <c r="E869" s="31">
        <v>1.0220027191000001</v>
      </c>
      <c r="F869" s="27" t="str">
        <f t="shared" si="252"/>
        <v>N/A</v>
      </c>
      <c r="G869" s="31">
        <v>0.30074725270000002</v>
      </c>
      <c r="H869" s="27" t="str">
        <f t="shared" si="253"/>
        <v>N/A</v>
      </c>
      <c r="I869" s="28" t="s">
        <v>1207</v>
      </c>
      <c r="J869" s="28">
        <v>-70.599999999999994</v>
      </c>
      <c r="K869" s="29" t="s">
        <v>1193</v>
      </c>
      <c r="L869" s="30" t="str">
        <f t="shared" si="254"/>
        <v>No</v>
      </c>
    </row>
    <row r="870" spans="1:12">
      <c r="A870" s="46" t="s">
        <v>221</v>
      </c>
      <c r="B870" s="25" t="s">
        <v>49</v>
      </c>
      <c r="C870" s="31">
        <v>1392.1016807000001</v>
      </c>
      <c r="D870" s="27" t="str">
        <f t="shared" si="251"/>
        <v>N/A</v>
      </c>
      <c r="E870" s="31">
        <v>1398.5660657999999</v>
      </c>
      <c r="F870" s="27" t="str">
        <f t="shared" si="252"/>
        <v>N/A</v>
      </c>
      <c r="G870" s="31">
        <v>1516.6622818000001</v>
      </c>
      <c r="H870" s="27" t="str">
        <f t="shared" si="253"/>
        <v>N/A</v>
      </c>
      <c r="I870" s="28">
        <v>0.46439999999999998</v>
      </c>
      <c r="J870" s="28">
        <v>8.4440000000000008</v>
      </c>
      <c r="K870" s="29" t="s">
        <v>1193</v>
      </c>
      <c r="L870" s="30" t="str">
        <f t="shared" si="254"/>
        <v>Yes</v>
      </c>
    </row>
    <row r="871" spans="1:12">
      <c r="A871" s="48" t="s">
        <v>524</v>
      </c>
      <c r="B871" s="25" t="s">
        <v>49</v>
      </c>
      <c r="C871" s="31">
        <v>639.64022346000002</v>
      </c>
      <c r="D871" s="27" t="str">
        <f t="shared" si="251"/>
        <v>N/A</v>
      </c>
      <c r="E871" s="31">
        <v>561.63831447999996</v>
      </c>
      <c r="F871" s="27" t="str">
        <f t="shared" si="252"/>
        <v>N/A</v>
      </c>
      <c r="G871" s="31">
        <v>817.53689348</v>
      </c>
      <c r="H871" s="27" t="str">
        <f t="shared" si="253"/>
        <v>N/A</v>
      </c>
      <c r="I871" s="28">
        <v>-12.2</v>
      </c>
      <c r="J871" s="28">
        <v>45.56</v>
      </c>
      <c r="K871" s="29" t="s">
        <v>1193</v>
      </c>
      <c r="L871" s="30" t="str">
        <f t="shared" si="254"/>
        <v>No</v>
      </c>
    </row>
    <row r="872" spans="1:12">
      <c r="A872" s="48" t="s">
        <v>527</v>
      </c>
      <c r="B872" s="25" t="s">
        <v>49</v>
      </c>
      <c r="C872" s="31">
        <v>2307.4115860000002</v>
      </c>
      <c r="D872" s="27" t="str">
        <f t="shared" si="251"/>
        <v>N/A</v>
      </c>
      <c r="E872" s="31">
        <v>2269.2788372</v>
      </c>
      <c r="F872" s="27" t="str">
        <f t="shared" si="252"/>
        <v>N/A</v>
      </c>
      <c r="G872" s="31">
        <v>2333.5212025000001</v>
      </c>
      <c r="H872" s="27" t="str">
        <f t="shared" si="253"/>
        <v>N/A</v>
      </c>
      <c r="I872" s="28">
        <v>-1.65</v>
      </c>
      <c r="J872" s="28">
        <v>2.831</v>
      </c>
      <c r="K872" s="29" t="s">
        <v>1193</v>
      </c>
      <c r="L872" s="30" t="str">
        <f t="shared" si="254"/>
        <v>Yes</v>
      </c>
    </row>
    <row r="873" spans="1:12">
      <c r="A873" s="48" t="s">
        <v>530</v>
      </c>
      <c r="B873" s="25" t="s">
        <v>49</v>
      </c>
      <c r="C873" s="31">
        <v>376.26479576000003</v>
      </c>
      <c r="D873" s="27" t="str">
        <f t="shared" si="251"/>
        <v>N/A</v>
      </c>
      <c r="E873" s="31">
        <v>384.37919626000001</v>
      </c>
      <c r="F873" s="27" t="str">
        <f t="shared" si="252"/>
        <v>N/A</v>
      </c>
      <c r="G873" s="31">
        <v>399.02898951999998</v>
      </c>
      <c r="H873" s="27" t="str">
        <f t="shared" si="253"/>
        <v>N/A</v>
      </c>
      <c r="I873" s="28">
        <v>2.157</v>
      </c>
      <c r="J873" s="28">
        <v>3.8109999999999999</v>
      </c>
      <c r="K873" s="29" t="s">
        <v>1193</v>
      </c>
      <c r="L873" s="30" t="str">
        <f t="shared" si="254"/>
        <v>Yes</v>
      </c>
    </row>
    <row r="874" spans="1:12">
      <c r="A874" s="48" t="s">
        <v>532</v>
      </c>
      <c r="B874" s="25" t="s">
        <v>49</v>
      </c>
      <c r="C874" s="31">
        <v>31.714073312</v>
      </c>
      <c r="D874" s="27" t="str">
        <f t="shared" si="251"/>
        <v>N/A</v>
      </c>
      <c r="E874" s="31">
        <v>26.242917788</v>
      </c>
      <c r="F874" s="27" t="str">
        <f t="shared" si="252"/>
        <v>N/A</v>
      </c>
      <c r="G874" s="31">
        <v>26.090285714</v>
      </c>
      <c r="H874" s="27" t="str">
        <f t="shared" si="253"/>
        <v>N/A</v>
      </c>
      <c r="I874" s="28">
        <v>-17.3</v>
      </c>
      <c r="J874" s="28">
        <v>-0.58199999999999996</v>
      </c>
      <c r="K874" s="29" t="s">
        <v>1193</v>
      </c>
      <c r="L874" s="30" t="str">
        <f t="shared" si="254"/>
        <v>Yes</v>
      </c>
    </row>
    <row r="875" spans="1:12">
      <c r="A875" s="46" t="s">
        <v>569</v>
      </c>
      <c r="B875" s="25" t="s">
        <v>49</v>
      </c>
      <c r="C875" s="31">
        <v>3208.0182229000002</v>
      </c>
      <c r="D875" s="27" t="str">
        <f t="shared" si="251"/>
        <v>N/A</v>
      </c>
      <c r="E875" s="31">
        <v>3099.5302393000002</v>
      </c>
      <c r="F875" s="27" t="str">
        <f t="shared" si="252"/>
        <v>N/A</v>
      </c>
      <c r="G875" s="31">
        <v>3422.3232530999999</v>
      </c>
      <c r="H875" s="27" t="str">
        <f t="shared" si="253"/>
        <v>N/A</v>
      </c>
      <c r="I875" s="28">
        <v>-3.38</v>
      </c>
      <c r="J875" s="28">
        <v>10.41</v>
      </c>
      <c r="K875" s="29" t="s">
        <v>1193</v>
      </c>
      <c r="L875" s="30" t="str">
        <f t="shared" si="254"/>
        <v>Yes</v>
      </c>
    </row>
    <row r="876" spans="1:12">
      <c r="A876" s="48" t="s">
        <v>524</v>
      </c>
      <c r="B876" s="25" t="s">
        <v>49</v>
      </c>
      <c r="C876" s="31">
        <v>1818.5970950000001</v>
      </c>
      <c r="D876" s="27" t="str">
        <f t="shared" si="251"/>
        <v>N/A</v>
      </c>
      <c r="E876" s="31">
        <v>1757.9713227</v>
      </c>
      <c r="F876" s="27" t="str">
        <f t="shared" si="252"/>
        <v>N/A</v>
      </c>
      <c r="G876" s="31">
        <v>2748.1320701</v>
      </c>
      <c r="H876" s="27" t="str">
        <f t="shared" si="253"/>
        <v>N/A</v>
      </c>
      <c r="I876" s="28">
        <v>-3.33</v>
      </c>
      <c r="J876" s="28">
        <v>56.32</v>
      </c>
      <c r="K876" s="29" t="s">
        <v>1193</v>
      </c>
      <c r="L876" s="30" t="str">
        <f t="shared" si="254"/>
        <v>No</v>
      </c>
    </row>
    <row r="877" spans="1:12">
      <c r="A877" s="48" t="s">
        <v>527</v>
      </c>
      <c r="B877" s="25" t="s">
        <v>49</v>
      </c>
      <c r="C877" s="31">
        <v>4741.8649183999996</v>
      </c>
      <c r="D877" s="27" t="str">
        <f t="shared" si="251"/>
        <v>N/A</v>
      </c>
      <c r="E877" s="31">
        <v>4830.2741212000001</v>
      </c>
      <c r="F877" s="27" t="str">
        <f t="shared" si="252"/>
        <v>N/A</v>
      </c>
      <c r="G877" s="31">
        <v>5050.2334115000003</v>
      </c>
      <c r="H877" s="27" t="str">
        <f t="shared" si="253"/>
        <v>N/A</v>
      </c>
      <c r="I877" s="28">
        <v>1.8640000000000001</v>
      </c>
      <c r="J877" s="28">
        <v>4.5540000000000003</v>
      </c>
      <c r="K877" s="29" t="s">
        <v>1193</v>
      </c>
      <c r="L877" s="30" t="str">
        <f t="shared" si="254"/>
        <v>Yes</v>
      </c>
    </row>
    <row r="878" spans="1:12">
      <c r="A878" s="48" t="s">
        <v>530</v>
      </c>
      <c r="B878" s="25" t="s">
        <v>49</v>
      </c>
      <c r="C878" s="31">
        <v>1740.2746454000001</v>
      </c>
      <c r="D878" s="27" t="str">
        <f t="shared" si="251"/>
        <v>N/A</v>
      </c>
      <c r="E878" s="31">
        <v>1064.7880631999999</v>
      </c>
      <c r="F878" s="27" t="str">
        <f t="shared" si="252"/>
        <v>N/A</v>
      </c>
      <c r="G878" s="31">
        <v>1190.7856595999999</v>
      </c>
      <c r="H878" s="27" t="str">
        <f t="shared" si="253"/>
        <v>N/A</v>
      </c>
      <c r="I878" s="28">
        <v>-38.799999999999997</v>
      </c>
      <c r="J878" s="28">
        <v>11.83</v>
      </c>
      <c r="K878" s="29" t="s">
        <v>1193</v>
      </c>
      <c r="L878" s="30" t="str">
        <f t="shared" si="254"/>
        <v>Yes</v>
      </c>
    </row>
    <row r="879" spans="1:12">
      <c r="A879" s="48" t="s">
        <v>532</v>
      </c>
      <c r="B879" s="25" t="s">
        <v>49</v>
      </c>
      <c r="C879" s="31">
        <v>393.90132670000003</v>
      </c>
      <c r="D879" s="27" t="str">
        <f t="shared" si="251"/>
        <v>N/A</v>
      </c>
      <c r="E879" s="31">
        <v>370.08679003999998</v>
      </c>
      <c r="F879" s="27" t="str">
        <f t="shared" si="252"/>
        <v>N/A</v>
      </c>
      <c r="G879" s="31">
        <v>387.74795604000002</v>
      </c>
      <c r="H879" s="27" t="str">
        <f t="shared" si="253"/>
        <v>N/A</v>
      </c>
      <c r="I879" s="28">
        <v>-6.05</v>
      </c>
      <c r="J879" s="28">
        <v>4.7720000000000002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12.702729891000001</v>
      </c>
      <c r="D881" s="27" t="str">
        <f t="shared" ref="D881:D912" si="255">IF($B881="N/A","N/A",IF(C881&gt;10,"No",IF(C881&lt;-10,"No","Yes")))</f>
        <v>N/A</v>
      </c>
      <c r="E881" s="32">
        <v>12.202334141</v>
      </c>
      <c r="F881" s="27" t="str">
        <f t="shared" ref="F881:F912" si="256">IF($B881="N/A","N/A",IF(E881&gt;10,"No",IF(E881&lt;-10,"No","Yes")))</f>
        <v>N/A</v>
      </c>
      <c r="G881" s="32">
        <v>13.017114360000001</v>
      </c>
      <c r="H881" s="27" t="str">
        <f t="shared" ref="H881:H912" si="257">IF($B881="N/A","N/A",IF(G881&gt;10,"No",IF(G881&lt;-10,"No","Yes")))</f>
        <v>N/A</v>
      </c>
      <c r="I881" s="28">
        <v>-3.94</v>
      </c>
      <c r="J881" s="28">
        <v>6.6769999999999996</v>
      </c>
      <c r="K881" s="29" t="s">
        <v>1193</v>
      </c>
      <c r="L881" s="30" t="str">
        <f t="shared" ref="L881:L912" si="258">IF(J881="Div by 0", "N/A", IF(K881="N/A","N/A", IF(J881&gt;VALUE(MID(K881,1,2)), "No", IF(J881&lt;-1*VALUE(MID(K881,1,2)), "No", "Yes"))))</f>
        <v>Yes</v>
      </c>
    </row>
    <row r="882" spans="1:12">
      <c r="A882" s="48" t="s">
        <v>524</v>
      </c>
      <c r="B882" s="25" t="s">
        <v>49</v>
      </c>
      <c r="C882" s="32">
        <v>11.016759777000001</v>
      </c>
      <c r="D882" s="27" t="str">
        <f t="shared" si="255"/>
        <v>N/A</v>
      </c>
      <c r="E882" s="32">
        <v>10.202887241999999</v>
      </c>
      <c r="F882" s="27" t="str">
        <f t="shared" si="256"/>
        <v>N/A</v>
      </c>
      <c r="G882" s="32">
        <v>14.585127762999999</v>
      </c>
      <c r="H882" s="27" t="str">
        <f t="shared" si="257"/>
        <v>N/A</v>
      </c>
      <c r="I882" s="28">
        <v>-7.39</v>
      </c>
      <c r="J882" s="28">
        <v>42.95</v>
      </c>
      <c r="K882" s="29" t="s">
        <v>1193</v>
      </c>
      <c r="L882" s="30" t="str">
        <f t="shared" si="258"/>
        <v>No</v>
      </c>
    </row>
    <row r="883" spans="1:12">
      <c r="A883" s="48" t="s">
        <v>527</v>
      </c>
      <c r="B883" s="25" t="s">
        <v>49</v>
      </c>
      <c r="C883" s="32">
        <v>15.545414297000001</v>
      </c>
      <c r="D883" s="27" t="str">
        <f t="shared" si="255"/>
        <v>N/A</v>
      </c>
      <c r="E883" s="32">
        <v>15.771809986999999</v>
      </c>
      <c r="F883" s="27" t="str">
        <f t="shared" si="256"/>
        <v>N/A</v>
      </c>
      <c r="G883" s="32">
        <v>16.440553563000002</v>
      </c>
      <c r="H883" s="27" t="str">
        <f t="shared" si="257"/>
        <v>N/A</v>
      </c>
      <c r="I883" s="28">
        <v>1.456</v>
      </c>
      <c r="J883" s="28">
        <v>4.24</v>
      </c>
      <c r="K883" s="29" t="s">
        <v>1193</v>
      </c>
      <c r="L883" s="30" t="str">
        <f t="shared" si="258"/>
        <v>Yes</v>
      </c>
    </row>
    <row r="884" spans="1:12">
      <c r="A884" s="48" t="s">
        <v>530</v>
      </c>
      <c r="B884" s="25" t="s">
        <v>49</v>
      </c>
      <c r="C884" s="32">
        <v>10.656845436999999</v>
      </c>
      <c r="D884" s="27" t="str">
        <f t="shared" si="255"/>
        <v>N/A</v>
      </c>
      <c r="E884" s="32">
        <v>8.5514421770000002</v>
      </c>
      <c r="F884" s="27" t="str">
        <f t="shared" si="256"/>
        <v>N/A</v>
      </c>
      <c r="G884" s="32">
        <v>8.8433219855999994</v>
      </c>
      <c r="H884" s="27" t="str">
        <f t="shared" si="257"/>
        <v>N/A</v>
      </c>
      <c r="I884" s="28">
        <v>-19.8</v>
      </c>
      <c r="J884" s="28">
        <v>3.4129999999999998</v>
      </c>
      <c r="K884" s="29" t="s">
        <v>1193</v>
      </c>
      <c r="L884" s="30" t="str">
        <f t="shared" si="258"/>
        <v>Yes</v>
      </c>
    </row>
    <row r="885" spans="1:12">
      <c r="A885" s="48" t="s">
        <v>532</v>
      </c>
      <c r="B885" s="25" t="s">
        <v>49</v>
      </c>
      <c r="C885" s="32">
        <v>5.7900154400000003</v>
      </c>
      <c r="D885" s="27" t="str">
        <f t="shared" si="255"/>
        <v>N/A</v>
      </c>
      <c r="E885" s="32">
        <v>5.1829860436999997</v>
      </c>
      <c r="F885" s="27" t="str">
        <f t="shared" si="256"/>
        <v>N/A</v>
      </c>
      <c r="G885" s="32">
        <v>5.1780219780000003</v>
      </c>
      <c r="H885" s="27" t="str">
        <f t="shared" si="257"/>
        <v>N/A</v>
      </c>
      <c r="I885" s="28">
        <v>-10.5</v>
      </c>
      <c r="J885" s="28">
        <v>-9.6000000000000002E-2</v>
      </c>
      <c r="K885" s="29" t="s">
        <v>1193</v>
      </c>
      <c r="L885" s="30" t="str">
        <f t="shared" si="258"/>
        <v>Yes</v>
      </c>
    </row>
    <row r="886" spans="1:12" ht="12.75" customHeight="1">
      <c r="A886" s="46" t="s">
        <v>419</v>
      </c>
      <c r="B886" s="25" t="s">
        <v>49</v>
      </c>
      <c r="C886" s="32">
        <v>1.5875618015999999</v>
      </c>
      <c r="D886" s="27" t="str">
        <f t="shared" si="255"/>
        <v>N/A</v>
      </c>
      <c r="E886" s="32">
        <v>1.5595890962000001</v>
      </c>
      <c r="F886" s="27" t="str">
        <f t="shared" si="256"/>
        <v>N/A</v>
      </c>
      <c r="G886" s="32">
        <v>1.5718859798</v>
      </c>
      <c r="H886" s="27" t="str">
        <f t="shared" si="257"/>
        <v>N/A</v>
      </c>
      <c r="I886" s="28">
        <v>-1.76</v>
      </c>
      <c r="J886" s="28">
        <v>0.78849999999999998</v>
      </c>
      <c r="K886" s="29" t="s">
        <v>1193</v>
      </c>
      <c r="L886" s="30" t="str">
        <f t="shared" si="258"/>
        <v>Yes</v>
      </c>
    </row>
    <row r="887" spans="1:12">
      <c r="A887" s="48" t="s">
        <v>524</v>
      </c>
      <c r="B887" s="25" t="s">
        <v>49</v>
      </c>
      <c r="C887" s="32">
        <v>15.530726257</v>
      </c>
      <c r="D887" s="27" t="str">
        <f t="shared" si="255"/>
        <v>N/A</v>
      </c>
      <c r="E887" s="32">
        <v>12.680452595</v>
      </c>
      <c r="F887" s="27" t="str">
        <f t="shared" si="256"/>
        <v>N/A</v>
      </c>
      <c r="G887" s="32">
        <v>17.599770313</v>
      </c>
      <c r="H887" s="27" t="str">
        <f t="shared" si="257"/>
        <v>N/A</v>
      </c>
      <c r="I887" s="28">
        <v>-18.399999999999999</v>
      </c>
      <c r="J887" s="28">
        <v>38.79</v>
      </c>
      <c r="K887" s="29" t="s">
        <v>1193</v>
      </c>
      <c r="L887" s="30" t="str">
        <f t="shared" si="258"/>
        <v>No</v>
      </c>
    </row>
    <row r="888" spans="1:12">
      <c r="A888" s="48" t="s">
        <v>527</v>
      </c>
      <c r="B888" s="25" t="s">
        <v>49</v>
      </c>
      <c r="C888" s="32">
        <v>2.2484078601999999</v>
      </c>
      <c r="D888" s="27" t="str">
        <f t="shared" si="255"/>
        <v>N/A</v>
      </c>
      <c r="E888" s="32">
        <v>2.1303140888000001</v>
      </c>
      <c r="F888" s="27" t="str">
        <f t="shared" si="256"/>
        <v>N/A</v>
      </c>
      <c r="G888" s="32">
        <v>2.0569189425999999</v>
      </c>
      <c r="H888" s="27" t="str">
        <f t="shared" si="257"/>
        <v>N/A</v>
      </c>
      <c r="I888" s="28">
        <v>-5.25</v>
      </c>
      <c r="J888" s="28">
        <v>-3.45</v>
      </c>
      <c r="K888" s="29" t="s">
        <v>1193</v>
      </c>
      <c r="L888" s="30" t="str">
        <f t="shared" si="258"/>
        <v>Yes</v>
      </c>
    </row>
    <row r="889" spans="1:12">
      <c r="A889" s="48" t="s">
        <v>530</v>
      </c>
      <c r="B889" s="25" t="s">
        <v>49</v>
      </c>
      <c r="C889" s="32">
        <v>0.3226395568</v>
      </c>
      <c r="D889" s="27" t="str">
        <f t="shared" si="255"/>
        <v>N/A</v>
      </c>
      <c r="E889" s="32">
        <v>0.46674307860000003</v>
      </c>
      <c r="F889" s="27" t="str">
        <f t="shared" si="256"/>
        <v>N/A</v>
      </c>
      <c r="G889" s="32">
        <v>0.45918771279999998</v>
      </c>
      <c r="H889" s="27" t="str">
        <f t="shared" si="257"/>
        <v>N/A</v>
      </c>
      <c r="I889" s="28">
        <v>44.66</v>
      </c>
      <c r="J889" s="28">
        <v>-1.62</v>
      </c>
      <c r="K889" s="29" t="s">
        <v>1193</v>
      </c>
      <c r="L889" s="30" t="str">
        <f t="shared" si="258"/>
        <v>Yes</v>
      </c>
    </row>
    <row r="890" spans="1:12">
      <c r="A890" s="48" t="s">
        <v>532</v>
      </c>
      <c r="B890" s="25" t="s">
        <v>49</v>
      </c>
      <c r="C890" s="32">
        <v>0</v>
      </c>
      <c r="D890" s="27" t="str">
        <f t="shared" si="255"/>
        <v>N/A</v>
      </c>
      <c r="E890" s="32">
        <v>5.5492355999999998E-3</v>
      </c>
      <c r="F890" s="27" t="str">
        <f t="shared" si="256"/>
        <v>N/A</v>
      </c>
      <c r="G890" s="32">
        <v>5.8608059000000001E-3</v>
      </c>
      <c r="H890" s="27" t="str">
        <f t="shared" si="257"/>
        <v>N/A</v>
      </c>
      <c r="I890" s="28" t="s">
        <v>1207</v>
      </c>
      <c r="J890" s="28">
        <v>5.6150000000000002</v>
      </c>
      <c r="K890" s="29" t="s">
        <v>1193</v>
      </c>
      <c r="L890" s="30" t="str">
        <f t="shared" si="258"/>
        <v>Yes</v>
      </c>
    </row>
    <row r="891" spans="1:12">
      <c r="A891" s="46" t="s">
        <v>420</v>
      </c>
      <c r="B891" s="25" t="s">
        <v>49</v>
      </c>
      <c r="C891" s="32">
        <v>4.3651724947000003</v>
      </c>
      <c r="D891" s="27" t="str">
        <f t="shared" si="255"/>
        <v>N/A</v>
      </c>
      <c r="E891" s="32">
        <v>12.348722545999999</v>
      </c>
      <c r="F891" s="27" t="str">
        <f t="shared" si="256"/>
        <v>N/A</v>
      </c>
      <c r="G891" s="32">
        <v>1.1491662911</v>
      </c>
      <c r="H891" s="27" t="str">
        <f t="shared" si="257"/>
        <v>N/A</v>
      </c>
      <c r="I891" s="28">
        <v>182.9</v>
      </c>
      <c r="J891" s="28">
        <v>-90.7</v>
      </c>
      <c r="K891" s="29" t="s">
        <v>1193</v>
      </c>
      <c r="L891" s="30" t="str">
        <f t="shared" si="258"/>
        <v>No</v>
      </c>
    </row>
    <row r="892" spans="1:12" ht="12.75" customHeight="1">
      <c r="A892" s="46" t="s">
        <v>421</v>
      </c>
      <c r="B892" s="25" t="s">
        <v>49</v>
      </c>
      <c r="C892" s="32">
        <v>60.614979937000001</v>
      </c>
      <c r="D892" s="27" t="str">
        <f t="shared" si="255"/>
        <v>N/A</v>
      </c>
      <c r="E892" s="32">
        <v>57.949115872</v>
      </c>
      <c r="F892" s="27" t="str">
        <f t="shared" si="256"/>
        <v>N/A</v>
      </c>
      <c r="G892" s="32">
        <v>57.567224867</v>
      </c>
      <c r="H892" s="27" t="str">
        <f t="shared" si="257"/>
        <v>N/A</v>
      </c>
      <c r="I892" s="28">
        <v>-4.4000000000000004</v>
      </c>
      <c r="J892" s="28">
        <v>-0.65900000000000003</v>
      </c>
      <c r="K892" s="29" t="s">
        <v>1193</v>
      </c>
      <c r="L892" s="30" t="str">
        <f t="shared" si="258"/>
        <v>Yes</v>
      </c>
    </row>
    <row r="893" spans="1:12">
      <c r="A893" s="48" t="s">
        <v>524</v>
      </c>
      <c r="B893" s="25" t="s">
        <v>49</v>
      </c>
      <c r="C893" s="32">
        <v>42.122905027999998</v>
      </c>
      <c r="D893" s="27" t="str">
        <f t="shared" si="255"/>
        <v>N/A</v>
      </c>
      <c r="E893" s="32">
        <v>39.465470152000002</v>
      </c>
      <c r="F893" s="27" t="str">
        <f t="shared" si="256"/>
        <v>N/A</v>
      </c>
      <c r="G893" s="32">
        <v>58.426643697999999</v>
      </c>
      <c r="H893" s="27" t="str">
        <f t="shared" si="257"/>
        <v>N/A</v>
      </c>
      <c r="I893" s="28">
        <v>-6.31</v>
      </c>
      <c r="J893" s="28">
        <v>48.04</v>
      </c>
      <c r="K893" s="29" t="s">
        <v>1193</v>
      </c>
      <c r="L893" s="30" t="str">
        <f t="shared" si="258"/>
        <v>No</v>
      </c>
    </row>
    <row r="894" spans="1:12">
      <c r="A894" s="48" t="s">
        <v>527</v>
      </c>
      <c r="B894" s="25" t="s">
        <v>49</v>
      </c>
      <c r="C894" s="32">
        <v>78.497428737000007</v>
      </c>
      <c r="D894" s="27" t="str">
        <f t="shared" si="255"/>
        <v>N/A</v>
      </c>
      <c r="E894" s="32">
        <v>74.355135523000001</v>
      </c>
      <c r="F894" s="27" t="str">
        <f t="shared" si="256"/>
        <v>N/A</v>
      </c>
      <c r="G894" s="32">
        <v>72.962318429000007</v>
      </c>
      <c r="H894" s="27" t="str">
        <f t="shared" si="257"/>
        <v>N/A</v>
      </c>
      <c r="I894" s="28">
        <v>-5.28</v>
      </c>
      <c r="J894" s="28">
        <v>-1.87</v>
      </c>
      <c r="K894" s="29" t="s">
        <v>1193</v>
      </c>
      <c r="L894" s="30" t="str">
        <f t="shared" si="258"/>
        <v>Yes</v>
      </c>
    </row>
    <row r="895" spans="1:12">
      <c r="A895" s="48" t="s">
        <v>530</v>
      </c>
      <c r="B895" s="25" t="s">
        <v>49</v>
      </c>
      <c r="C895" s="32">
        <v>42.153771229999997</v>
      </c>
      <c r="D895" s="27" t="str">
        <f t="shared" si="255"/>
        <v>N/A</v>
      </c>
      <c r="E895" s="32">
        <v>39.351758853</v>
      </c>
      <c r="F895" s="27" t="str">
        <f t="shared" si="256"/>
        <v>N/A</v>
      </c>
      <c r="G895" s="32">
        <v>35.414192595000003</v>
      </c>
      <c r="H895" s="27" t="str">
        <f t="shared" si="257"/>
        <v>N/A</v>
      </c>
      <c r="I895" s="28">
        <v>-6.65</v>
      </c>
      <c r="J895" s="28">
        <v>-10</v>
      </c>
      <c r="K895" s="29" t="s">
        <v>1193</v>
      </c>
      <c r="L895" s="30" t="str">
        <f t="shared" si="258"/>
        <v>Yes</v>
      </c>
    </row>
    <row r="896" spans="1:12">
      <c r="A896" s="48" t="s">
        <v>532</v>
      </c>
      <c r="B896" s="25" t="s">
        <v>49</v>
      </c>
      <c r="C896" s="32">
        <v>31.268942642999999</v>
      </c>
      <c r="D896" s="27" t="str">
        <f t="shared" si="255"/>
        <v>N/A</v>
      </c>
      <c r="E896" s="32">
        <v>31.275491801000001</v>
      </c>
      <c r="F896" s="27" t="str">
        <f t="shared" si="256"/>
        <v>N/A</v>
      </c>
      <c r="G896" s="32">
        <v>30.461538462</v>
      </c>
      <c r="H896" s="27" t="str">
        <f t="shared" si="257"/>
        <v>N/A</v>
      </c>
      <c r="I896" s="28">
        <v>2.0899999999999998E-2</v>
      </c>
      <c r="J896" s="28">
        <v>-2.6</v>
      </c>
      <c r="K896" s="29" t="s">
        <v>1193</v>
      </c>
      <c r="L896" s="30" t="str">
        <f t="shared" si="258"/>
        <v>Yes</v>
      </c>
    </row>
    <row r="897" spans="1:12">
      <c r="A897" s="46" t="s">
        <v>627</v>
      </c>
      <c r="B897" s="25" t="s">
        <v>49</v>
      </c>
      <c r="C897" s="32">
        <v>77.950737520999994</v>
      </c>
      <c r="D897" s="27" t="str">
        <f t="shared" si="255"/>
        <v>N/A</v>
      </c>
      <c r="E897" s="32">
        <v>74.112289016999995</v>
      </c>
      <c r="F897" s="27" t="str">
        <f t="shared" si="256"/>
        <v>N/A</v>
      </c>
      <c r="G897" s="32">
        <v>75.880156975999995</v>
      </c>
      <c r="H897" s="27" t="str">
        <f t="shared" si="257"/>
        <v>N/A</v>
      </c>
      <c r="I897" s="28">
        <v>-4.92</v>
      </c>
      <c r="J897" s="28">
        <v>2.3849999999999998</v>
      </c>
      <c r="K897" s="29" t="s">
        <v>1193</v>
      </c>
      <c r="L897" s="30" t="str">
        <f t="shared" si="258"/>
        <v>Yes</v>
      </c>
    </row>
    <row r="898" spans="1:12">
      <c r="A898" s="48" t="s">
        <v>524</v>
      </c>
      <c r="B898" s="25" t="s">
        <v>49</v>
      </c>
      <c r="C898" s="32">
        <v>63.955307263000002</v>
      </c>
      <c r="D898" s="27" t="str">
        <f t="shared" si="255"/>
        <v>N/A</v>
      </c>
      <c r="E898" s="32">
        <v>58.466640654999999</v>
      </c>
      <c r="F898" s="27" t="str">
        <f t="shared" si="256"/>
        <v>N/A</v>
      </c>
      <c r="G898" s="32">
        <v>76.457077232000003</v>
      </c>
      <c r="H898" s="27" t="str">
        <f t="shared" si="257"/>
        <v>N/A</v>
      </c>
      <c r="I898" s="28">
        <v>-8.58</v>
      </c>
      <c r="J898" s="28">
        <v>30.77</v>
      </c>
      <c r="K898" s="29" t="s">
        <v>1193</v>
      </c>
      <c r="L898" s="30" t="str">
        <f t="shared" si="258"/>
        <v>No</v>
      </c>
    </row>
    <row r="899" spans="1:12">
      <c r="A899" s="48" t="s">
        <v>527</v>
      </c>
      <c r="B899" s="25" t="s">
        <v>49</v>
      </c>
      <c r="C899" s="32">
        <v>93.140346695000005</v>
      </c>
      <c r="D899" s="27" t="str">
        <f t="shared" si="255"/>
        <v>N/A</v>
      </c>
      <c r="E899" s="32">
        <v>88.771404509999996</v>
      </c>
      <c r="F899" s="27" t="str">
        <f t="shared" si="256"/>
        <v>N/A</v>
      </c>
      <c r="G899" s="32">
        <v>88.285920611999998</v>
      </c>
      <c r="H899" s="27" t="str">
        <f t="shared" si="257"/>
        <v>N/A</v>
      </c>
      <c r="I899" s="28">
        <v>-4.6900000000000004</v>
      </c>
      <c r="J899" s="28">
        <v>-0.54700000000000004</v>
      </c>
      <c r="K899" s="29" t="s">
        <v>1193</v>
      </c>
      <c r="L899" s="30" t="str">
        <f t="shared" si="258"/>
        <v>Yes</v>
      </c>
    </row>
    <row r="900" spans="1:12">
      <c r="A900" s="48" t="s">
        <v>530</v>
      </c>
      <c r="B900" s="25" t="s">
        <v>49</v>
      </c>
      <c r="C900" s="32">
        <v>60.056005356999997</v>
      </c>
      <c r="D900" s="27" t="str">
        <f t="shared" si="255"/>
        <v>N/A</v>
      </c>
      <c r="E900" s="32">
        <v>55.198572593000002</v>
      </c>
      <c r="F900" s="27" t="str">
        <f t="shared" si="256"/>
        <v>N/A</v>
      </c>
      <c r="G900" s="32">
        <v>57.630696962000002</v>
      </c>
      <c r="H900" s="27" t="str">
        <f t="shared" si="257"/>
        <v>N/A</v>
      </c>
      <c r="I900" s="28">
        <v>-8.09</v>
      </c>
      <c r="J900" s="28">
        <v>4.4059999999999997</v>
      </c>
      <c r="K900" s="29" t="s">
        <v>1193</v>
      </c>
      <c r="L900" s="30" t="str">
        <f t="shared" si="258"/>
        <v>Yes</v>
      </c>
    </row>
    <row r="901" spans="1:12">
      <c r="A901" s="48" t="s">
        <v>532</v>
      </c>
      <c r="B901" s="25" t="s">
        <v>49</v>
      </c>
      <c r="C901" s="32">
        <v>58.003088007999999</v>
      </c>
      <c r="D901" s="27" t="str">
        <f t="shared" si="255"/>
        <v>N/A</v>
      </c>
      <c r="E901" s="32">
        <v>55.547848283999997</v>
      </c>
      <c r="F901" s="27" t="str">
        <f t="shared" si="256"/>
        <v>N/A</v>
      </c>
      <c r="G901" s="32">
        <v>54.933333333</v>
      </c>
      <c r="H901" s="27" t="str">
        <f t="shared" si="257"/>
        <v>N/A</v>
      </c>
      <c r="I901" s="28">
        <v>-4.2300000000000004</v>
      </c>
      <c r="J901" s="28">
        <v>-1.1100000000000001</v>
      </c>
      <c r="K901" s="29" t="s">
        <v>1193</v>
      </c>
      <c r="L901" s="30" t="str">
        <f t="shared" si="258"/>
        <v>Yes</v>
      </c>
    </row>
    <row r="902" spans="1:12">
      <c r="A902" s="46" t="s">
        <v>1</v>
      </c>
      <c r="B902" s="25" t="s">
        <v>49</v>
      </c>
      <c r="C902" s="26">
        <v>10.280019944999999</v>
      </c>
      <c r="D902" s="27" t="str">
        <f t="shared" si="255"/>
        <v>N/A</v>
      </c>
      <c r="E902" s="26">
        <v>11.057460399</v>
      </c>
      <c r="F902" s="27" t="str">
        <f t="shared" si="256"/>
        <v>N/A</v>
      </c>
      <c r="G902" s="26">
        <v>10.418997606</v>
      </c>
      <c r="H902" s="27" t="str">
        <f t="shared" si="257"/>
        <v>N/A</v>
      </c>
      <c r="I902" s="28">
        <v>7.5629999999999997</v>
      </c>
      <c r="J902" s="28">
        <v>-5.77</v>
      </c>
      <c r="K902" s="29" t="s">
        <v>1193</v>
      </c>
      <c r="L902" s="30" t="str">
        <f t="shared" si="258"/>
        <v>Yes</v>
      </c>
    </row>
    <row r="903" spans="1:12">
      <c r="A903" s="48" t="s">
        <v>524</v>
      </c>
      <c r="B903" s="25" t="s">
        <v>49</v>
      </c>
      <c r="C903" s="26">
        <v>6.1054766734000001</v>
      </c>
      <c r="D903" s="27" t="str">
        <f t="shared" si="255"/>
        <v>N/A</v>
      </c>
      <c r="E903" s="26">
        <v>6.1510516252</v>
      </c>
      <c r="F903" s="27" t="str">
        <f t="shared" si="256"/>
        <v>N/A</v>
      </c>
      <c r="G903" s="26">
        <v>8.9744094487999995</v>
      </c>
      <c r="H903" s="27" t="str">
        <f t="shared" si="257"/>
        <v>N/A</v>
      </c>
      <c r="I903" s="28">
        <v>0.74650000000000005</v>
      </c>
      <c r="J903" s="28">
        <v>45.9</v>
      </c>
      <c r="K903" s="29" t="s">
        <v>1193</v>
      </c>
      <c r="L903" s="30" t="str">
        <f t="shared" si="258"/>
        <v>No</v>
      </c>
    </row>
    <row r="904" spans="1:12">
      <c r="A904" s="48" t="s">
        <v>527</v>
      </c>
      <c r="B904" s="25" t="s">
        <v>49</v>
      </c>
      <c r="C904" s="26">
        <v>13.425009857999999</v>
      </c>
      <c r="D904" s="27" t="str">
        <f t="shared" si="255"/>
        <v>N/A</v>
      </c>
      <c r="E904" s="26">
        <v>13.752521457</v>
      </c>
      <c r="F904" s="27" t="str">
        <f t="shared" si="256"/>
        <v>N/A</v>
      </c>
      <c r="G904" s="26">
        <v>12.482520252</v>
      </c>
      <c r="H904" s="27" t="str">
        <f t="shared" si="257"/>
        <v>N/A</v>
      </c>
      <c r="I904" s="28">
        <v>2.44</v>
      </c>
      <c r="J904" s="28">
        <v>-9.23</v>
      </c>
      <c r="K904" s="29" t="s">
        <v>1193</v>
      </c>
      <c r="L904" s="30" t="str">
        <f t="shared" si="258"/>
        <v>Yes</v>
      </c>
    </row>
    <row r="905" spans="1:12">
      <c r="A905" s="48" t="s">
        <v>530</v>
      </c>
      <c r="B905" s="25" t="s">
        <v>49</v>
      </c>
      <c r="C905" s="26">
        <v>3.8316005941000002</v>
      </c>
      <c r="D905" s="27" t="str">
        <f t="shared" si="255"/>
        <v>N/A</v>
      </c>
      <c r="E905" s="26">
        <v>3.8984385795000001</v>
      </c>
      <c r="F905" s="27" t="str">
        <f t="shared" si="256"/>
        <v>N/A</v>
      </c>
      <c r="G905" s="26">
        <v>3.6660698299000001</v>
      </c>
      <c r="H905" s="27" t="str">
        <f t="shared" si="257"/>
        <v>N/A</v>
      </c>
      <c r="I905" s="28">
        <v>1.744</v>
      </c>
      <c r="J905" s="28">
        <v>-5.96</v>
      </c>
      <c r="K905" s="29" t="s">
        <v>1193</v>
      </c>
      <c r="L905" s="30" t="str">
        <f t="shared" si="258"/>
        <v>Yes</v>
      </c>
    </row>
    <row r="906" spans="1:12">
      <c r="A906" s="48" t="s">
        <v>532</v>
      </c>
      <c r="B906" s="25" t="s">
        <v>49</v>
      </c>
      <c r="C906" s="26">
        <v>3.7234567901000002</v>
      </c>
      <c r="D906" s="27" t="str">
        <f t="shared" si="255"/>
        <v>N/A</v>
      </c>
      <c r="E906" s="26">
        <v>3.6895074945999999</v>
      </c>
      <c r="F906" s="27" t="str">
        <f t="shared" si="256"/>
        <v>N/A</v>
      </c>
      <c r="G906" s="26">
        <v>4.0113186190999999</v>
      </c>
      <c r="H906" s="27" t="str">
        <f t="shared" si="257"/>
        <v>N/A</v>
      </c>
      <c r="I906" s="28">
        <v>-0.91200000000000003</v>
      </c>
      <c r="J906" s="28">
        <v>8.7219999999999995</v>
      </c>
      <c r="K906" s="29" t="s">
        <v>1193</v>
      </c>
      <c r="L906" s="30" t="str">
        <f t="shared" si="258"/>
        <v>Yes</v>
      </c>
    </row>
    <row r="907" spans="1:12">
      <c r="A907" s="46" t="s">
        <v>2</v>
      </c>
      <c r="B907" s="25" t="s">
        <v>49</v>
      </c>
      <c r="C907" s="26">
        <v>239.29124619000001</v>
      </c>
      <c r="D907" s="27" t="str">
        <f t="shared" si="255"/>
        <v>N/A</v>
      </c>
      <c r="E907" s="26">
        <v>255.71380547000001</v>
      </c>
      <c r="F907" s="27" t="str">
        <f t="shared" si="256"/>
        <v>N/A</v>
      </c>
      <c r="G907" s="26">
        <v>222.79720595000001</v>
      </c>
      <c r="H907" s="27" t="str">
        <f t="shared" si="257"/>
        <v>N/A</v>
      </c>
      <c r="I907" s="28">
        <v>6.8630000000000004</v>
      </c>
      <c r="J907" s="28">
        <v>-12.9</v>
      </c>
      <c r="K907" s="29" t="s">
        <v>1193</v>
      </c>
      <c r="L907" s="30" t="str">
        <f t="shared" si="258"/>
        <v>Yes</v>
      </c>
    </row>
    <row r="908" spans="1:12">
      <c r="A908" s="48" t="s">
        <v>524</v>
      </c>
      <c r="B908" s="25" t="s">
        <v>49</v>
      </c>
      <c r="C908" s="26">
        <v>245.01726618999999</v>
      </c>
      <c r="D908" s="27" t="str">
        <f t="shared" si="255"/>
        <v>N/A</v>
      </c>
      <c r="E908" s="26">
        <v>244.14923077</v>
      </c>
      <c r="F908" s="27" t="str">
        <f t="shared" si="256"/>
        <v>N/A</v>
      </c>
      <c r="G908" s="26">
        <v>235.09624796</v>
      </c>
      <c r="H908" s="27" t="str">
        <f t="shared" si="257"/>
        <v>N/A</v>
      </c>
      <c r="I908" s="28">
        <v>-0.35399999999999998</v>
      </c>
      <c r="J908" s="28">
        <v>-3.71</v>
      </c>
      <c r="K908" s="29" t="s">
        <v>1193</v>
      </c>
      <c r="L908" s="30" t="str">
        <f t="shared" si="258"/>
        <v>Yes</v>
      </c>
    </row>
    <row r="909" spans="1:12">
      <c r="A909" s="48" t="s">
        <v>527</v>
      </c>
      <c r="B909" s="25" t="s">
        <v>49</v>
      </c>
      <c r="C909" s="26">
        <v>248.46167828</v>
      </c>
      <c r="D909" s="27" t="str">
        <f t="shared" si="255"/>
        <v>N/A</v>
      </c>
      <c r="E909" s="26">
        <v>261.45885798</v>
      </c>
      <c r="F909" s="27" t="str">
        <f t="shared" si="256"/>
        <v>N/A</v>
      </c>
      <c r="G909" s="26">
        <v>229.34791367</v>
      </c>
      <c r="H909" s="27" t="str">
        <f t="shared" si="257"/>
        <v>N/A</v>
      </c>
      <c r="I909" s="28">
        <v>5.2309999999999999</v>
      </c>
      <c r="J909" s="28">
        <v>-12.3</v>
      </c>
      <c r="K909" s="29" t="s">
        <v>1193</v>
      </c>
      <c r="L909" s="30" t="str">
        <f t="shared" si="258"/>
        <v>Yes</v>
      </c>
    </row>
    <row r="910" spans="1:12">
      <c r="A910" s="48" t="s">
        <v>530</v>
      </c>
      <c r="B910" s="25" t="s">
        <v>49</v>
      </c>
      <c r="C910" s="26">
        <v>110.04150943</v>
      </c>
      <c r="D910" s="27" t="str">
        <f t="shared" si="255"/>
        <v>N/A</v>
      </c>
      <c r="E910" s="26">
        <v>226.32151898999999</v>
      </c>
      <c r="F910" s="27" t="str">
        <f t="shared" si="256"/>
        <v>N/A</v>
      </c>
      <c r="G910" s="26">
        <v>136.75574713</v>
      </c>
      <c r="H910" s="27" t="str">
        <f t="shared" si="257"/>
        <v>N/A</v>
      </c>
      <c r="I910" s="28">
        <v>105.7</v>
      </c>
      <c r="J910" s="28">
        <v>-39.6</v>
      </c>
      <c r="K910" s="29" t="s">
        <v>1193</v>
      </c>
      <c r="L910" s="30" t="str">
        <f t="shared" si="258"/>
        <v>No</v>
      </c>
    </row>
    <row r="911" spans="1:12">
      <c r="A911" s="48" t="s">
        <v>532</v>
      </c>
      <c r="B911" s="25" t="s">
        <v>49</v>
      </c>
      <c r="C911" s="26" t="s">
        <v>1207</v>
      </c>
      <c r="D911" s="27" t="str">
        <f t="shared" si="255"/>
        <v>N/A</v>
      </c>
      <c r="E911" s="26">
        <v>9.5</v>
      </c>
      <c r="F911" s="27" t="str">
        <f t="shared" si="256"/>
        <v>N/A</v>
      </c>
      <c r="G911" s="26">
        <v>42.5</v>
      </c>
      <c r="H911" s="27" t="str">
        <f t="shared" si="257"/>
        <v>N/A</v>
      </c>
      <c r="I911" s="28" t="s">
        <v>1207</v>
      </c>
      <c r="J911" s="28">
        <v>347.4</v>
      </c>
      <c r="K911" s="29" t="s">
        <v>1193</v>
      </c>
      <c r="L911" s="30" t="str">
        <f t="shared" si="258"/>
        <v>No</v>
      </c>
    </row>
    <row r="912" spans="1:12">
      <c r="A912" s="46" t="s">
        <v>159</v>
      </c>
      <c r="B912" s="25" t="s">
        <v>49</v>
      </c>
      <c r="C912" s="32">
        <v>0.96498124060000001</v>
      </c>
      <c r="D912" s="27" t="str">
        <f t="shared" si="255"/>
        <v>N/A</v>
      </c>
      <c r="E912" s="32">
        <v>0.84375797360000004</v>
      </c>
      <c r="F912" s="27" t="str">
        <f t="shared" si="256"/>
        <v>N/A</v>
      </c>
      <c r="G912" s="32">
        <v>0.81356964750000005</v>
      </c>
      <c r="H912" s="27" t="str">
        <f t="shared" si="257"/>
        <v>N/A</v>
      </c>
      <c r="I912" s="28">
        <v>-12.6</v>
      </c>
      <c r="J912" s="28">
        <v>-3.58</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-28.6</v>
      </c>
      <c r="J914" s="28">
        <v>40</v>
      </c>
      <c r="K914" s="47" t="s">
        <v>49</v>
      </c>
      <c r="L914" s="30" t="str">
        <f t="shared" ref="L914:L924" si="262">IF(J914="Div by 0", "N/A", IF(K914="N/A","N/A", IF(J914&gt;VALUE(MID(K914,1,2)), "No", IF(J914&lt;-1*VALUE(MID(K914,1,2)), "No", "Yes"))))</f>
        <v>N/A</v>
      </c>
    </row>
    <row r="915" spans="1:12" ht="12.75" customHeight="1">
      <c r="A915" s="46" t="s">
        <v>741</v>
      </c>
      <c r="B915" s="25" t="s">
        <v>49</v>
      </c>
      <c r="C915" s="26">
        <v>55</v>
      </c>
      <c r="D915" s="27" t="str">
        <f t="shared" si="259"/>
        <v>N/A</v>
      </c>
      <c r="E915" s="26">
        <v>49</v>
      </c>
      <c r="F915" s="27" t="str">
        <f t="shared" si="260"/>
        <v>N/A</v>
      </c>
      <c r="G915" s="26">
        <v>43</v>
      </c>
      <c r="H915" s="27" t="str">
        <f t="shared" si="261"/>
        <v>N/A</v>
      </c>
      <c r="I915" s="28">
        <v>-10.9</v>
      </c>
      <c r="J915" s="28">
        <v>-12.2</v>
      </c>
      <c r="K915" s="47" t="s">
        <v>49</v>
      </c>
      <c r="L915" s="30" t="str">
        <f t="shared" si="262"/>
        <v>N/A</v>
      </c>
    </row>
    <row r="916" spans="1:12">
      <c r="A916" s="48" t="s">
        <v>570</v>
      </c>
      <c r="B916" s="25" t="s">
        <v>49</v>
      </c>
      <c r="C916" s="26">
        <v>39</v>
      </c>
      <c r="D916" s="27" t="str">
        <f t="shared" si="259"/>
        <v>N/A</v>
      </c>
      <c r="E916" s="26">
        <v>37</v>
      </c>
      <c r="F916" s="27" t="str">
        <f t="shared" si="260"/>
        <v>N/A</v>
      </c>
      <c r="G916" s="26">
        <v>25</v>
      </c>
      <c r="H916" s="27" t="str">
        <f t="shared" si="261"/>
        <v>N/A</v>
      </c>
      <c r="I916" s="28">
        <v>-5.13</v>
      </c>
      <c r="J916" s="28">
        <v>-32.4</v>
      </c>
      <c r="K916" s="47" t="s">
        <v>49</v>
      </c>
      <c r="L916" s="30" t="str">
        <f t="shared" si="262"/>
        <v>N/A</v>
      </c>
    </row>
    <row r="917" spans="1:12">
      <c r="A917" s="48" t="s">
        <v>571</v>
      </c>
      <c r="B917" s="25" t="s">
        <v>49</v>
      </c>
      <c r="C917" s="26">
        <v>0</v>
      </c>
      <c r="D917" s="27" t="str">
        <f t="shared" si="259"/>
        <v>N/A</v>
      </c>
      <c r="E917" s="26">
        <v>19</v>
      </c>
      <c r="F917" s="27" t="str">
        <f t="shared" si="260"/>
        <v>N/A</v>
      </c>
      <c r="G917" s="26">
        <v>0</v>
      </c>
      <c r="H917" s="27" t="str">
        <f t="shared" si="261"/>
        <v>N/A</v>
      </c>
      <c r="I917" s="28" t="s">
        <v>1207</v>
      </c>
      <c r="J917" s="28">
        <v>-100</v>
      </c>
      <c r="K917" s="47" t="s">
        <v>49</v>
      </c>
      <c r="L917" s="30" t="str">
        <f t="shared" si="262"/>
        <v>N/A</v>
      </c>
    </row>
    <row r="918" spans="1:12">
      <c r="A918" s="48" t="s">
        <v>572</v>
      </c>
      <c r="B918" s="25" t="s">
        <v>49</v>
      </c>
      <c r="C918" s="26">
        <v>34</v>
      </c>
      <c r="D918" s="27" t="str">
        <f t="shared" si="259"/>
        <v>N/A</v>
      </c>
      <c r="E918" s="26">
        <v>35</v>
      </c>
      <c r="F918" s="27" t="str">
        <f t="shared" si="260"/>
        <v>N/A</v>
      </c>
      <c r="G918" s="26">
        <v>31</v>
      </c>
      <c r="H918" s="27" t="str">
        <f t="shared" si="261"/>
        <v>N/A</v>
      </c>
      <c r="I918" s="28">
        <v>2.9409999999999998</v>
      </c>
      <c r="J918" s="28">
        <v>-11.4</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33.33</v>
      </c>
      <c r="J919" s="28">
        <v>-25</v>
      </c>
      <c r="K919" s="47" t="s">
        <v>49</v>
      </c>
      <c r="L919" s="30" t="str">
        <f t="shared" si="262"/>
        <v>N/A</v>
      </c>
    </row>
    <row r="920" spans="1:12">
      <c r="A920" s="46" t="s">
        <v>742</v>
      </c>
      <c r="B920" s="25" t="s">
        <v>49</v>
      </c>
      <c r="C920" s="31">
        <v>2363526</v>
      </c>
      <c r="D920" s="27" t="str">
        <f t="shared" si="259"/>
        <v>N/A</v>
      </c>
      <c r="E920" s="31">
        <v>2215906</v>
      </c>
      <c r="F920" s="27" t="str">
        <f t="shared" si="260"/>
        <v>N/A</v>
      </c>
      <c r="G920" s="31">
        <v>1983189</v>
      </c>
      <c r="H920" s="27" t="str">
        <f t="shared" si="261"/>
        <v>N/A</v>
      </c>
      <c r="I920" s="28">
        <v>-6.25</v>
      </c>
      <c r="J920" s="28">
        <v>-10.5</v>
      </c>
      <c r="K920" s="47" t="s">
        <v>49</v>
      </c>
      <c r="L920" s="30" t="str">
        <f t="shared" si="262"/>
        <v>N/A</v>
      </c>
    </row>
    <row r="921" spans="1:12">
      <c r="A921" s="48" t="s">
        <v>574</v>
      </c>
      <c r="B921" s="25" t="s">
        <v>49</v>
      </c>
      <c r="C921" s="31">
        <v>2211979</v>
      </c>
      <c r="D921" s="27" t="str">
        <f t="shared" si="259"/>
        <v>N/A</v>
      </c>
      <c r="E921" s="31">
        <v>1389387</v>
      </c>
      <c r="F921" s="27" t="str">
        <f t="shared" si="260"/>
        <v>N/A</v>
      </c>
      <c r="G921" s="31">
        <v>1943315</v>
      </c>
      <c r="H921" s="27" t="str">
        <f t="shared" si="261"/>
        <v>N/A</v>
      </c>
      <c r="I921" s="28">
        <v>-37.200000000000003</v>
      </c>
      <c r="J921" s="28">
        <v>39.869999999999997</v>
      </c>
      <c r="K921" s="47" t="s">
        <v>49</v>
      </c>
      <c r="L921" s="30" t="str">
        <f t="shared" si="262"/>
        <v>N/A</v>
      </c>
    </row>
    <row r="922" spans="1:12">
      <c r="A922" s="48" t="s">
        <v>568</v>
      </c>
      <c r="B922" s="25" t="s">
        <v>49</v>
      </c>
      <c r="C922" s="31">
        <v>139827</v>
      </c>
      <c r="D922" s="27" t="str">
        <f t="shared" si="259"/>
        <v>N/A</v>
      </c>
      <c r="E922" s="31">
        <v>228348</v>
      </c>
      <c r="F922" s="27" t="str">
        <f t="shared" si="260"/>
        <v>N/A</v>
      </c>
      <c r="G922" s="31">
        <v>147274</v>
      </c>
      <c r="H922" s="27" t="str">
        <f t="shared" si="261"/>
        <v>N/A</v>
      </c>
      <c r="I922" s="28">
        <v>63.31</v>
      </c>
      <c r="J922" s="28">
        <v>-35.5</v>
      </c>
      <c r="K922" s="47" t="s">
        <v>49</v>
      </c>
      <c r="L922" s="30" t="str">
        <f t="shared" si="262"/>
        <v>N/A</v>
      </c>
    </row>
    <row r="923" spans="1:12">
      <c r="A923" s="48" t="s">
        <v>221</v>
      </c>
      <c r="B923" s="25" t="s">
        <v>49</v>
      </c>
      <c r="C923" s="31">
        <v>1431415</v>
      </c>
      <c r="D923" s="27" t="str">
        <f t="shared" si="259"/>
        <v>N/A</v>
      </c>
      <c r="E923" s="31">
        <v>1601795</v>
      </c>
      <c r="F923" s="27" t="str">
        <f t="shared" si="260"/>
        <v>N/A</v>
      </c>
      <c r="G923" s="31">
        <v>1463774</v>
      </c>
      <c r="H923" s="27" t="str">
        <f t="shared" si="261"/>
        <v>N/A</v>
      </c>
      <c r="I923" s="28">
        <v>11.9</v>
      </c>
      <c r="J923" s="28">
        <v>-8.6199999999999992</v>
      </c>
      <c r="K923" s="47" t="s">
        <v>49</v>
      </c>
      <c r="L923" s="30" t="str">
        <f t="shared" si="262"/>
        <v>N/A</v>
      </c>
    </row>
    <row r="924" spans="1:12">
      <c r="A924" s="48" t="s">
        <v>628</v>
      </c>
      <c r="B924" s="25" t="s">
        <v>49</v>
      </c>
      <c r="C924" s="31">
        <v>488579</v>
      </c>
      <c r="D924" s="27" t="str">
        <f t="shared" si="259"/>
        <v>N/A</v>
      </c>
      <c r="E924" s="31">
        <v>316920</v>
      </c>
      <c r="F924" s="27" t="str">
        <f t="shared" si="260"/>
        <v>N/A</v>
      </c>
      <c r="G924" s="31">
        <v>241967</v>
      </c>
      <c r="H924" s="27" t="str">
        <f t="shared" si="261"/>
        <v>N/A</v>
      </c>
      <c r="I924" s="28">
        <v>-35.1</v>
      </c>
      <c r="J924" s="28">
        <v>-23.7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224808</v>
      </c>
      <c r="D926" s="27" t="str">
        <f t="shared" ref="D926:D940" si="263">IF($B926="N/A","N/A",IF(C926&gt;10,"No",IF(C926&lt;-10,"No","Yes")))</f>
        <v>N/A</v>
      </c>
      <c r="E926" s="31">
        <v>206727</v>
      </c>
      <c r="F926" s="27" t="str">
        <f t="shared" ref="F926:F940" si="264">IF($B926="N/A","N/A",IF(E926&gt;10,"No",IF(E926&lt;-10,"No","Yes")))</f>
        <v>N/A</v>
      </c>
      <c r="G926" s="31">
        <v>200662</v>
      </c>
      <c r="H926" s="27" t="str">
        <f t="shared" ref="H926:H940" si="265">IF($B926="N/A","N/A",IF(G926&gt;10,"No",IF(G926&lt;-10,"No","Yes")))</f>
        <v>N/A</v>
      </c>
      <c r="I926" s="28">
        <v>-8.0399999999999991</v>
      </c>
      <c r="J926" s="28">
        <v>-2.93</v>
      </c>
      <c r="K926" s="29" t="s">
        <v>1193</v>
      </c>
      <c r="L926" s="30" t="str">
        <f t="shared" ref="L926:L940" si="266">IF(J926="Div by 0", "N/A", IF(K926="N/A","N/A", IF(J926&gt;VALUE(MID(K926,1,2)), "No", IF(J926&lt;-1*VALUE(MID(K926,1,2)), "No", "Yes"))))</f>
        <v>Yes</v>
      </c>
    </row>
    <row r="927" spans="1:12">
      <c r="A927" s="46" t="s">
        <v>576</v>
      </c>
      <c r="B927" s="25" t="s">
        <v>49</v>
      </c>
      <c r="C927" s="26">
        <v>2105</v>
      </c>
      <c r="D927" s="27" t="str">
        <f t="shared" si="263"/>
        <v>N/A</v>
      </c>
      <c r="E927" s="26">
        <v>1924</v>
      </c>
      <c r="F927" s="27" t="str">
        <f t="shared" si="264"/>
        <v>N/A</v>
      </c>
      <c r="G927" s="26">
        <v>1783</v>
      </c>
      <c r="H927" s="27" t="str">
        <f t="shared" si="265"/>
        <v>N/A</v>
      </c>
      <c r="I927" s="28">
        <v>-8.6</v>
      </c>
      <c r="J927" s="28">
        <v>-7.33</v>
      </c>
      <c r="K927" s="29" t="s">
        <v>1193</v>
      </c>
      <c r="L927" s="30" t="str">
        <f t="shared" si="266"/>
        <v>Yes</v>
      </c>
    </row>
    <row r="928" spans="1:12">
      <c r="A928" s="46" t="s">
        <v>577</v>
      </c>
      <c r="B928" s="25" t="s">
        <v>49</v>
      </c>
      <c r="C928" s="31">
        <v>106.79714964</v>
      </c>
      <c r="D928" s="27" t="str">
        <f t="shared" si="263"/>
        <v>N/A</v>
      </c>
      <c r="E928" s="31">
        <v>107.4464657</v>
      </c>
      <c r="F928" s="27" t="str">
        <f t="shared" si="264"/>
        <v>N/A</v>
      </c>
      <c r="G928" s="31">
        <v>112.54178351</v>
      </c>
      <c r="H928" s="27" t="str">
        <f t="shared" si="265"/>
        <v>N/A</v>
      </c>
      <c r="I928" s="28">
        <v>0.60799999999999998</v>
      </c>
      <c r="J928" s="28">
        <v>4.742</v>
      </c>
      <c r="K928" s="29" t="s">
        <v>1193</v>
      </c>
      <c r="L928" s="30" t="str">
        <f t="shared" si="266"/>
        <v>Yes</v>
      </c>
    </row>
    <row r="929" spans="1:12">
      <c r="A929" s="46" t="s">
        <v>578</v>
      </c>
      <c r="B929" s="25" t="s">
        <v>49</v>
      </c>
      <c r="C929" s="31">
        <v>998722</v>
      </c>
      <c r="D929" s="27" t="str">
        <f t="shared" si="263"/>
        <v>N/A</v>
      </c>
      <c r="E929" s="31">
        <v>962307</v>
      </c>
      <c r="F929" s="27" t="str">
        <f t="shared" si="264"/>
        <v>N/A</v>
      </c>
      <c r="G929" s="31">
        <v>1180539</v>
      </c>
      <c r="H929" s="27" t="str">
        <f t="shared" si="265"/>
        <v>N/A</v>
      </c>
      <c r="I929" s="28">
        <v>-3.65</v>
      </c>
      <c r="J929" s="28">
        <v>22.68</v>
      </c>
      <c r="K929" s="29" t="s">
        <v>1193</v>
      </c>
      <c r="L929" s="30" t="str">
        <f t="shared" si="266"/>
        <v>Yes</v>
      </c>
    </row>
    <row r="930" spans="1:12">
      <c r="A930" s="46" t="s">
        <v>579</v>
      </c>
      <c r="B930" s="25" t="s">
        <v>49</v>
      </c>
      <c r="C930" s="26">
        <v>3346</v>
      </c>
      <c r="D930" s="27" t="str">
        <f t="shared" si="263"/>
        <v>N/A</v>
      </c>
      <c r="E930" s="26">
        <v>3359</v>
      </c>
      <c r="F930" s="27" t="str">
        <f t="shared" si="264"/>
        <v>N/A</v>
      </c>
      <c r="G930" s="26">
        <v>3643</v>
      </c>
      <c r="H930" s="27" t="str">
        <f t="shared" si="265"/>
        <v>N/A</v>
      </c>
      <c r="I930" s="28">
        <v>0.38850000000000001</v>
      </c>
      <c r="J930" s="28">
        <v>8.4550000000000001</v>
      </c>
      <c r="K930" s="29" t="s">
        <v>1193</v>
      </c>
      <c r="L930" s="30" t="str">
        <f t="shared" si="266"/>
        <v>Yes</v>
      </c>
    </row>
    <row r="931" spans="1:12">
      <c r="A931" s="46" t="s">
        <v>580</v>
      </c>
      <c r="B931" s="25" t="s">
        <v>49</v>
      </c>
      <c r="C931" s="31">
        <v>298.48236701000002</v>
      </c>
      <c r="D931" s="27" t="str">
        <f t="shared" si="263"/>
        <v>N/A</v>
      </c>
      <c r="E931" s="31">
        <v>286.48615659000001</v>
      </c>
      <c r="F931" s="27" t="str">
        <f t="shared" si="264"/>
        <v>N/A</v>
      </c>
      <c r="G931" s="31">
        <v>324.05682130000002</v>
      </c>
      <c r="H931" s="27" t="str">
        <f t="shared" si="265"/>
        <v>N/A</v>
      </c>
      <c r="I931" s="28">
        <v>-4.0199999999999996</v>
      </c>
      <c r="J931" s="28">
        <v>13.11</v>
      </c>
      <c r="K931" s="29" t="s">
        <v>1193</v>
      </c>
      <c r="L931" s="30" t="str">
        <f t="shared" si="266"/>
        <v>Yes</v>
      </c>
    </row>
    <row r="932" spans="1:12">
      <c r="A932" s="46" t="s">
        <v>590</v>
      </c>
      <c r="B932" s="25" t="s">
        <v>49</v>
      </c>
      <c r="C932" s="31">
        <v>2954209</v>
      </c>
      <c r="D932" s="27" t="str">
        <f t="shared" si="263"/>
        <v>N/A</v>
      </c>
      <c r="E932" s="31">
        <v>3290266</v>
      </c>
      <c r="F932" s="27" t="str">
        <f t="shared" si="264"/>
        <v>N/A</v>
      </c>
      <c r="G932" s="31">
        <v>3906184</v>
      </c>
      <c r="H932" s="27" t="str">
        <f t="shared" si="265"/>
        <v>N/A</v>
      </c>
      <c r="I932" s="28">
        <v>11.38</v>
      </c>
      <c r="J932" s="28">
        <v>18.72</v>
      </c>
      <c r="K932" s="29" t="s">
        <v>1193</v>
      </c>
      <c r="L932" s="30" t="str">
        <f t="shared" si="266"/>
        <v>Yes</v>
      </c>
    </row>
    <row r="933" spans="1:12">
      <c r="A933" s="46" t="s">
        <v>592</v>
      </c>
      <c r="B933" s="25" t="s">
        <v>49</v>
      </c>
      <c r="C933" s="26">
        <v>8547</v>
      </c>
      <c r="D933" s="27" t="str">
        <f t="shared" si="263"/>
        <v>N/A</v>
      </c>
      <c r="E933" s="26">
        <v>9522</v>
      </c>
      <c r="F933" s="27" t="str">
        <f t="shared" si="264"/>
        <v>N/A</v>
      </c>
      <c r="G933" s="26">
        <v>11009</v>
      </c>
      <c r="H933" s="27" t="str">
        <f t="shared" si="265"/>
        <v>N/A</v>
      </c>
      <c r="I933" s="28">
        <v>11.41</v>
      </c>
      <c r="J933" s="28">
        <v>15.62</v>
      </c>
      <c r="K933" s="29" t="s">
        <v>1193</v>
      </c>
      <c r="L933" s="30" t="str">
        <f t="shared" si="266"/>
        <v>Yes</v>
      </c>
    </row>
    <row r="934" spans="1:12">
      <c r="A934" s="46" t="s">
        <v>591</v>
      </c>
      <c r="B934" s="25" t="s">
        <v>49</v>
      </c>
      <c r="C934" s="31">
        <v>345.64279864000002</v>
      </c>
      <c r="D934" s="27" t="str">
        <f t="shared" si="263"/>
        <v>N/A</v>
      </c>
      <c r="E934" s="31">
        <v>345.54358328000001</v>
      </c>
      <c r="F934" s="27" t="str">
        <f t="shared" si="264"/>
        <v>N/A</v>
      </c>
      <c r="G934" s="31">
        <v>354.81733127000001</v>
      </c>
      <c r="H934" s="27" t="str">
        <f t="shared" si="265"/>
        <v>N/A</v>
      </c>
      <c r="I934" s="28">
        <v>-2.9000000000000001E-2</v>
      </c>
      <c r="J934" s="28">
        <v>2.6840000000000002</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149033746</v>
      </c>
      <c r="D938" s="27" t="str">
        <f t="shared" si="263"/>
        <v>N/A</v>
      </c>
      <c r="E938" s="31">
        <v>173662766</v>
      </c>
      <c r="F938" s="27" t="str">
        <f t="shared" si="264"/>
        <v>N/A</v>
      </c>
      <c r="G938" s="31">
        <v>181034437</v>
      </c>
      <c r="H938" s="27" t="str">
        <f t="shared" si="265"/>
        <v>N/A</v>
      </c>
      <c r="I938" s="28">
        <v>16.53</v>
      </c>
      <c r="J938" s="28">
        <v>4.2450000000000001</v>
      </c>
      <c r="K938" s="29" t="s">
        <v>1193</v>
      </c>
      <c r="L938" s="30" t="str">
        <f t="shared" si="266"/>
        <v>Yes</v>
      </c>
    </row>
    <row r="939" spans="1:12">
      <c r="A939" s="46" t="s">
        <v>584</v>
      </c>
      <c r="B939" s="25" t="s">
        <v>49</v>
      </c>
      <c r="C939" s="26">
        <v>6414</v>
      </c>
      <c r="D939" s="27" t="str">
        <f t="shared" si="263"/>
        <v>N/A</v>
      </c>
      <c r="E939" s="26">
        <v>7049</v>
      </c>
      <c r="F939" s="27" t="str">
        <f t="shared" si="264"/>
        <v>N/A</v>
      </c>
      <c r="G939" s="26">
        <v>7072</v>
      </c>
      <c r="H939" s="27" t="str">
        <f t="shared" si="265"/>
        <v>N/A</v>
      </c>
      <c r="I939" s="28">
        <v>9.9</v>
      </c>
      <c r="J939" s="28">
        <v>0.32629999999999998</v>
      </c>
      <c r="K939" s="29" t="s">
        <v>1193</v>
      </c>
      <c r="L939" s="30" t="str">
        <f t="shared" si="266"/>
        <v>Yes</v>
      </c>
    </row>
    <row r="940" spans="1:12">
      <c r="A940" s="46" t="s">
        <v>585</v>
      </c>
      <c r="B940" s="25" t="s">
        <v>49</v>
      </c>
      <c r="C940" s="31">
        <v>23235.694729999999</v>
      </c>
      <c r="D940" s="27" t="str">
        <f t="shared" si="263"/>
        <v>N/A</v>
      </c>
      <c r="E940" s="31">
        <v>24636.510994</v>
      </c>
      <c r="F940" s="27" t="str">
        <f t="shared" si="264"/>
        <v>N/A</v>
      </c>
      <c r="G940" s="31">
        <v>25598.760888000001</v>
      </c>
      <c r="H940" s="27" t="str">
        <f t="shared" si="265"/>
        <v>N/A</v>
      </c>
      <c r="I940" s="28">
        <v>6.0289999999999999</v>
      </c>
      <c r="J940" s="28">
        <v>3.9060000000000001</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193101464</v>
      </c>
      <c r="D942" s="27" t="str">
        <f t="shared" ref="D942:D965" si="267">IF($B942="N/A","N/A",IF(C942&gt;10,"No",IF(C942&lt;-10,"No","Yes")))</f>
        <v>N/A</v>
      </c>
      <c r="E942" s="53">
        <v>225037409</v>
      </c>
      <c r="F942" s="27" t="str">
        <f t="shared" ref="F942:F965" si="268">IF($B942="N/A","N/A",IF(E942&gt;10,"No",IF(E942&lt;-10,"No","Yes")))</f>
        <v>N/A</v>
      </c>
      <c r="G942" s="53">
        <v>240228228</v>
      </c>
      <c r="H942" s="27" t="str">
        <f t="shared" ref="H942:H965" si="269">IF($B942="N/A","N/A",IF(G942&gt;10,"No",IF(G942&lt;-10,"No","Yes")))</f>
        <v>N/A</v>
      </c>
      <c r="I942" s="28">
        <v>16.54</v>
      </c>
      <c r="J942" s="28">
        <v>6.75</v>
      </c>
      <c r="K942" s="29" t="s">
        <v>1193</v>
      </c>
      <c r="L942" s="30" t="str">
        <f t="shared" ref="L942:L965" si="270">IF(J942="Div by 0", "N/A", IF(K942="N/A","N/A", IF(J942&gt;VALUE(MID(K942,1,2)), "No", IF(J942&lt;-1*VALUE(MID(K942,1,2)), "No", "Yes"))))</f>
        <v>Yes</v>
      </c>
    </row>
    <row r="943" spans="1:12" ht="12.75" customHeight="1">
      <c r="A943" s="49" t="s">
        <v>423</v>
      </c>
      <c r="B943" s="25" t="s">
        <v>49</v>
      </c>
      <c r="C943" s="37">
        <v>11573</v>
      </c>
      <c r="D943" s="27" t="str">
        <f t="shared" si="267"/>
        <v>N/A</v>
      </c>
      <c r="E943" s="37">
        <v>12117</v>
      </c>
      <c r="F943" s="27" t="str">
        <f t="shared" si="268"/>
        <v>N/A</v>
      </c>
      <c r="G943" s="37">
        <v>13072</v>
      </c>
      <c r="H943" s="27" t="str">
        <f t="shared" si="269"/>
        <v>N/A</v>
      </c>
      <c r="I943" s="28">
        <v>4.7009999999999996</v>
      </c>
      <c r="J943" s="28">
        <v>7.8810000000000002</v>
      </c>
      <c r="K943" s="29" t="s">
        <v>1193</v>
      </c>
      <c r="L943" s="30" t="str">
        <f t="shared" si="270"/>
        <v>Yes</v>
      </c>
    </row>
    <row r="944" spans="1:12" ht="12.75" customHeight="1">
      <c r="A944" s="49" t="s">
        <v>744</v>
      </c>
      <c r="B944" s="25" t="s">
        <v>49</v>
      </c>
      <c r="C944" s="53">
        <v>16685.514905</v>
      </c>
      <c r="D944" s="27" t="str">
        <f t="shared" si="267"/>
        <v>N/A</v>
      </c>
      <c r="E944" s="53">
        <v>18572.040025999999</v>
      </c>
      <c r="F944" s="27" t="str">
        <f t="shared" si="268"/>
        <v>N/A</v>
      </c>
      <c r="G944" s="53">
        <v>18377.312424</v>
      </c>
      <c r="H944" s="27" t="str">
        <f t="shared" si="269"/>
        <v>N/A</v>
      </c>
      <c r="I944" s="28">
        <v>11.31</v>
      </c>
      <c r="J944" s="28">
        <v>-1.05</v>
      </c>
      <c r="K944" s="29" t="s">
        <v>1193</v>
      </c>
      <c r="L944" s="30" t="str">
        <f t="shared" si="270"/>
        <v>Yes</v>
      </c>
    </row>
    <row r="945" spans="1:12">
      <c r="A945" s="48" t="s">
        <v>524</v>
      </c>
      <c r="B945" s="25" t="s">
        <v>49</v>
      </c>
      <c r="C945" s="53">
        <v>6990.4847161999996</v>
      </c>
      <c r="D945" s="27" t="str">
        <f t="shared" si="267"/>
        <v>N/A</v>
      </c>
      <c r="E945" s="53">
        <v>7575.9864865</v>
      </c>
      <c r="F945" s="27" t="str">
        <f t="shared" si="268"/>
        <v>N/A</v>
      </c>
      <c r="G945" s="53">
        <v>7408.9</v>
      </c>
      <c r="H945" s="27" t="str">
        <f t="shared" si="269"/>
        <v>N/A</v>
      </c>
      <c r="I945" s="28">
        <v>8.3759999999999994</v>
      </c>
      <c r="J945" s="28">
        <v>-2.21</v>
      </c>
      <c r="K945" s="29" t="s">
        <v>1193</v>
      </c>
      <c r="L945" s="30" t="str">
        <f t="shared" si="270"/>
        <v>Yes</v>
      </c>
    </row>
    <row r="946" spans="1:12">
      <c r="A946" s="48" t="s">
        <v>527</v>
      </c>
      <c r="B946" s="25" t="s">
        <v>49</v>
      </c>
      <c r="C946" s="53">
        <v>16806.328461000001</v>
      </c>
      <c r="D946" s="27" t="str">
        <f t="shared" si="267"/>
        <v>N/A</v>
      </c>
      <c r="E946" s="53">
        <v>18583.865308</v>
      </c>
      <c r="F946" s="27" t="str">
        <f t="shared" si="268"/>
        <v>N/A</v>
      </c>
      <c r="G946" s="53">
        <v>18359.695635</v>
      </c>
      <c r="H946" s="27" t="str">
        <f t="shared" si="269"/>
        <v>N/A</v>
      </c>
      <c r="I946" s="28">
        <v>10.58</v>
      </c>
      <c r="J946" s="28">
        <v>-1.21</v>
      </c>
      <c r="K946" s="29" t="s">
        <v>1193</v>
      </c>
      <c r="L946" s="30" t="str">
        <f t="shared" si="270"/>
        <v>Yes</v>
      </c>
    </row>
    <row r="947" spans="1:12">
      <c r="A947" s="48" t="s">
        <v>530</v>
      </c>
      <c r="B947" s="25" t="s">
        <v>49</v>
      </c>
      <c r="C947" s="53">
        <v>21805.729958</v>
      </c>
      <c r="D947" s="27" t="str">
        <f t="shared" si="267"/>
        <v>N/A</v>
      </c>
      <c r="E947" s="53">
        <v>34972.770701000001</v>
      </c>
      <c r="F947" s="27" t="str">
        <f t="shared" si="268"/>
        <v>N/A</v>
      </c>
      <c r="G947" s="53">
        <v>34075.662921000003</v>
      </c>
      <c r="H947" s="27" t="str">
        <f t="shared" si="269"/>
        <v>N/A</v>
      </c>
      <c r="I947" s="28">
        <v>60.38</v>
      </c>
      <c r="J947" s="28">
        <v>-2.57</v>
      </c>
      <c r="K947" s="29" t="s">
        <v>1193</v>
      </c>
      <c r="L947" s="30" t="str">
        <f t="shared" si="270"/>
        <v>Yes</v>
      </c>
    </row>
    <row r="948" spans="1:12">
      <c r="A948" s="48" t="s">
        <v>532</v>
      </c>
      <c r="B948" s="25" t="s">
        <v>49</v>
      </c>
      <c r="C948" s="53">
        <v>3398.12</v>
      </c>
      <c r="D948" s="27" t="str">
        <f t="shared" si="267"/>
        <v>N/A</v>
      </c>
      <c r="E948" s="53">
        <v>410.8</v>
      </c>
      <c r="F948" s="27" t="str">
        <f t="shared" si="268"/>
        <v>N/A</v>
      </c>
      <c r="G948" s="53">
        <v>527.13333333000003</v>
      </c>
      <c r="H948" s="27" t="str">
        <f t="shared" si="269"/>
        <v>N/A</v>
      </c>
      <c r="I948" s="28">
        <v>-87.9</v>
      </c>
      <c r="J948" s="28">
        <v>28.32</v>
      </c>
      <c r="K948" s="29" t="s">
        <v>1193</v>
      </c>
      <c r="L948" s="30" t="str">
        <f t="shared" si="270"/>
        <v>Yes</v>
      </c>
    </row>
    <row r="949" spans="1:12" ht="12.75" customHeight="1">
      <c r="A949" s="46" t="s">
        <v>424</v>
      </c>
      <c r="B949" s="25" t="s">
        <v>49</v>
      </c>
      <c r="C949" s="27">
        <v>4.3118640530999999</v>
      </c>
      <c r="D949" s="27" t="str">
        <f t="shared" si="267"/>
        <v>N/A</v>
      </c>
      <c r="E949" s="27">
        <v>4.2352176329000004</v>
      </c>
      <c r="F949" s="27" t="str">
        <f t="shared" si="268"/>
        <v>N/A</v>
      </c>
      <c r="G949" s="27">
        <v>4.6299444633000002</v>
      </c>
      <c r="H949" s="27" t="str">
        <f t="shared" si="269"/>
        <v>N/A</v>
      </c>
      <c r="I949" s="28">
        <v>-1.78</v>
      </c>
      <c r="J949" s="28">
        <v>9.32</v>
      </c>
      <c r="K949" s="29" t="s">
        <v>1193</v>
      </c>
      <c r="L949" s="30" t="str">
        <f t="shared" si="270"/>
        <v>Yes</v>
      </c>
    </row>
    <row r="950" spans="1:12">
      <c r="A950" s="48" t="s">
        <v>524</v>
      </c>
      <c r="B950" s="25" t="s">
        <v>49</v>
      </c>
      <c r="C950" s="27">
        <v>5.1173184357999997</v>
      </c>
      <c r="D950" s="27" t="str">
        <f t="shared" si="267"/>
        <v>N/A</v>
      </c>
      <c r="E950" s="27">
        <v>4.3308622708</v>
      </c>
      <c r="F950" s="27" t="str">
        <f t="shared" si="268"/>
        <v>N/A</v>
      </c>
      <c r="G950" s="27">
        <v>6.0292850991</v>
      </c>
      <c r="H950" s="27" t="str">
        <f t="shared" si="269"/>
        <v>N/A</v>
      </c>
      <c r="I950" s="28">
        <v>-15.4</v>
      </c>
      <c r="J950" s="28">
        <v>39.22</v>
      </c>
      <c r="K950" s="29" t="s">
        <v>1193</v>
      </c>
      <c r="L950" s="30" t="str">
        <f t="shared" si="270"/>
        <v>No</v>
      </c>
    </row>
    <row r="951" spans="1:12">
      <c r="A951" s="48" t="s">
        <v>527</v>
      </c>
      <c r="B951" s="25" t="s">
        <v>49</v>
      </c>
      <c r="C951" s="27">
        <v>7.54827504</v>
      </c>
      <c r="D951" s="27" t="str">
        <f t="shared" si="267"/>
        <v>N/A</v>
      </c>
      <c r="E951" s="27">
        <v>7.3129347182000002</v>
      </c>
      <c r="F951" s="27" t="str">
        <f t="shared" si="268"/>
        <v>N/A</v>
      </c>
      <c r="G951" s="27">
        <v>7.4990233335000003</v>
      </c>
      <c r="H951" s="27" t="str">
        <f t="shared" si="269"/>
        <v>N/A</v>
      </c>
      <c r="I951" s="28">
        <v>-3.12</v>
      </c>
      <c r="J951" s="28">
        <v>2.5449999999999999</v>
      </c>
      <c r="K951" s="29" t="s">
        <v>1193</v>
      </c>
      <c r="L951" s="30" t="str">
        <f t="shared" si="270"/>
        <v>Yes</v>
      </c>
    </row>
    <row r="952" spans="1:12">
      <c r="A952" s="48" t="s">
        <v>530</v>
      </c>
      <c r="B952" s="25" t="s">
        <v>49</v>
      </c>
      <c r="C952" s="27">
        <v>0.2885493395</v>
      </c>
      <c r="D952" s="27" t="str">
        <f t="shared" si="267"/>
        <v>N/A</v>
      </c>
      <c r="E952" s="27">
        <v>0.18551560340000001</v>
      </c>
      <c r="F952" s="27" t="str">
        <f t="shared" si="268"/>
        <v>N/A</v>
      </c>
      <c r="G952" s="27">
        <v>0.23487187609999999</v>
      </c>
      <c r="H952" s="27" t="str">
        <f t="shared" si="269"/>
        <v>N/A</v>
      </c>
      <c r="I952" s="28">
        <v>-35.700000000000003</v>
      </c>
      <c r="J952" s="28">
        <v>26.6</v>
      </c>
      <c r="K952" s="29" t="s">
        <v>1193</v>
      </c>
      <c r="L952" s="30" t="str">
        <f t="shared" si="270"/>
        <v>Yes</v>
      </c>
    </row>
    <row r="953" spans="1:12">
      <c r="A953" s="48" t="s">
        <v>532</v>
      </c>
      <c r="B953" s="25" t="s">
        <v>49</v>
      </c>
      <c r="C953" s="27">
        <v>7.1481672100000004E-2</v>
      </c>
      <c r="D953" s="27" t="str">
        <f t="shared" si="267"/>
        <v>N/A</v>
      </c>
      <c r="E953" s="27">
        <v>4.16192669E-2</v>
      </c>
      <c r="F953" s="27" t="str">
        <f t="shared" si="268"/>
        <v>N/A</v>
      </c>
      <c r="G953" s="27">
        <v>4.3956044E-2</v>
      </c>
      <c r="H953" s="27" t="str">
        <f t="shared" si="269"/>
        <v>N/A</v>
      </c>
      <c r="I953" s="28">
        <v>-41.8</v>
      </c>
      <c r="J953" s="28">
        <v>5.6150000000000002</v>
      </c>
      <c r="K953" s="29" t="s">
        <v>1193</v>
      </c>
      <c r="L953" s="30" t="str">
        <f t="shared" si="270"/>
        <v>Yes</v>
      </c>
    </row>
    <row r="954" spans="1:12" ht="12.75" customHeight="1">
      <c r="A954" s="49" t="s">
        <v>745</v>
      </c>
      <c r="B954" s="25" t="s">
        <v>49</v>
      </c>
      <c r="C954" s="53">
        <v>149033746</v>
      </c>
      <c r="D954" s="27" t="str">
        <f t="shared" si="267"/>
        <v>N/A</v>
      </c>
      <c r="E954" s="53">
        <v>173662766</v>
      </c>
      <c r="F954" s="27" t="str">
        <f t="shared" si="268"/>
        <v>N/A</v>
      </c>
      <c r="G954" s="53">
        <v>181034437</v>
      </c>
      <c r="H954" s="27" t="str">
        <f t="shared" si="269"/>
        <v>N/A</v>
      </c>
      <c r="I954" s="28">
        <v>16.53</v>
      </c>
      <c r="J954" s="28">
        <v>4.2450000000000001</v>
      </c>
      <c r="K954" s="29" t="s">
        <v>1193</v>
      </c>
      <c r="L954" s="30" t="str">
        <f t="shared" si="270"/>
        <v>Yes</v>
      </c>
    </row>
    <row r="955" spans="1:12" ht="12.75" customHeight="1">
      <c r="A955" s="49" t="s">
        <v>851</v>
      </c>
      <c r="B955" s="25" t="s">
        <v>49</v>
      </c>
      <c r="C955" s="37">
        <v>6414</v>
      </c>
      <c r="D955" s="27" t="str">
        <f t="shared" si="267"/>
        <v>N/A</v>
      </c>
      <c r="E955" s="37">
        <v>7049</v>
      </c>
      <c r="F955" s="27" t="str">
        <f t="shared" si="268"/>
        <v>N/A</v>
      </c>
      <c r="G955" s="37">
        <v>7072</v>
      </c>
      <c r="H955" s="27" t="str">
        <f t="shared" si="269"/>
        <v>N/A</v>
      </c>
      <c r="I955" s="28">
        <v>9.9</v>
      </c>
      <c r="J955" s="28">
        <v>0.32629999999999998</v>
      </c>
      <c r="K955" s="29" t="s">
        <v>1193</v>
      </c>
      <c r="L955" s="30" t="str">
        <f t="shared" si="270"/>
        <v>Yes</v>
      </c>
    </row>
    <row r="956" spans="1:12" ht="25.5">
      <c r="A956" s="49" t="s">
        <v>746</v>
      </c>
      <c r="B956" s="25" t="s">
        <v>49</v>
      </c>
      <c r="C956" s="53">
        <v>23235.694729999999</v>
      </c>
      <c r="D956" s="27" t="str">
        <f t="shared" si="267"/>
        <v>N/A</v>
      </c>
      <c r="E956" s="53">
        <v>24636.510994</v>
      </c>
      <c r="F956" s="27" t="str">
        <f t="shared" si="268"/>
        <v>N/A</v>
      </c>
      <c r="G956" s="53">
        <v>25598.760888000001</v>
      </c>
      <c r="H956" s="27" t="str">
        <f t="shared" si="269"/>
        <v>N/A</v>
      </c>
      <c r="I956" s="28">
        <v>6.0289999999999999</v>
      </c>
      <c r="J956" s="28">
        <v>3.9060000000000001</v>
      </c>
      <c r="K956" s="29" t="s">
        <v>1193</v>
      </c>
      <c r="L956" s="30" t="str">
        <f t="shared" si="270"/>
        <v>Yes</v>
      </c>
    </row>
    <row r="957" spans="1:12">
      <c r="A957" s="48" t="s">
        <v>524</v>
      </c>
      <c r="B957" s="25" t="s">
        <v>49</v>
      </c>
      <c r="C957" s="53">
        <v>10484.569342999999</v>
      </c>
      <c r="D957" s="27" t="str">
        <f t="shared" si="267"/>
        <v>N/A</v>
      </c>
      <c r="E957" s="53">
        <v>11473.604651</v>
      </c>
      <c r="F957" s="27" t="str">
        <f t="shared" si="268"/>
        <v>N/A</v>
      </c>
      <c r="G957" s="53">
        <v>12701.654205999999</v>
      </c>
      <c r="H957" s="27" t="str">
        <f t="shared" si="269"/>
        <v>N/A</v>
      </c>
      <c r="I957" s="28">
        <v>9.4329999999999998</v>
      </c>
      <c r="J957" s="28">
        <v>10.7</v>
      </c>
      <c r="K957" s="29" t="s">
        <v>1193</v>
      </c>
      <c r="L957" s="30" t="str">
        <f t="shared" si="270"/>
        <v>Yes</v>
      </c>
    </row>
    <row r="958" spans="1:12">
      <c r="A958" s="48" t="s">
        <v>527</v>
      </c>
      <c r="B958" s="25" t="s">
        <v>49</v>
      </c>
      <c r="C958" s="53">
        <v>23503.065179000001</v>
      </c>
      <c r="D958" s="27" t="str">
        <f t="shared" si="267"/>
        <v>N/A</v>
      </c>
      <c r="E958" s="53">
        <v>24892.482191999999</v>
      </c>
      <c r="F958" s="27" t="str">
        <f t="shared" si="268"/>
        <v>N/A</v>
      </c>
      <c r="G958" s="53">
        <v>25816.744877000001</v>
      </c>
      <c r="H958" s="27" t="str">
        <f t="shared" si="269"/>
        <v>N/A</v>
      </c>
      <c r="I958" s="28">
        <v>5.9119999999999999</v>
      </c>
      <c r="J958" s="28">
        <v>3.7130000000000001</v>
      </c>
      <c r="K958" s="29" t="s">
        <v>1193</v>
      </c>
      <c r="L958" s="30" t="str">
        <f t="shared" si="270"/>
        <v>Yes</v>
      </c>
    </row>
    <row r="959" spans="1:12">
      <c r="A959" s="48" t="s">
        <v>530</v>
      </c>
      <c r="B959" s="25" t="s">
        <v>49</v>
      </c>
      <c r="C959" s="53">
        <v>24405.869565000001</v>
      </c>
      <c r="D959" s="27" t="str">
        <f t="shared" si="267"/>
        <v>N/A</v>
      </c>
      <c r="E959" s="53">
        <v>23677.924999999999</v>
      </c>
      <c r="F959" s="27" t="str">
        <f t="shared" si="268"/>
        <v>N/A</v>
      </c>
      <c r="G959" s="53">
        <v>22500.529412</v>
      </c>
      <c r="H959" s="27" t="str">
        <f t="shared" si="269"/>
        <v>N/A</v>
      </c>
      <c r="I959" s="28">
        <v>-2.98</v>
      </c>
      <c r="J959" s="28">
        <v>-4.97</v>
      </c>
      <c r="K959" s="29" t="s">
        <v>1193</v>
      </c>
      <c r="L959" s="30" t="str">
        <f t="shared" si="270"/>
        <v>Yes</v>
      </c>
    </row>
    <row r="960" spans="1:12">
      <c r="A960" s="48" t="s">
        <v>532</v>
      </c>
      <c r="B960" s="25" t="s">
        <v>49</v>
      </c>
      <c r="C960" s="53">
        <v>37048.5</v>
      </c>
      <c r="D960" s="27" t="str">
        <f t="shared" si="267"/>
        <v>N/A</v>
      </c>
      <c r="E960" s="53">
        <v>169</v>
      </c>
      <c r="F960" s="27" t="str">
        <f t="shared" si="268"/>
        <v>N/A</v>
      </c>
      <c r="G960" s="53">
        <v>300</v>
      </c>
      <c r="H960" s="27" t="str">
        <f t="shared" si="269"/>
        <v>N/A</v>
      </c>
      <c r="I960" s="28">
        <v>-99.5</v>
      </c>
      <c r="J960" s="28">
        <v>77.510000000000005</v>
      </c>
      <c r="K960" s="29" t="s">
        <v>1193</v>
      </c>
      <c r="L960" s="30" t="str">
        <f t="shared" si="270"/>
        <v>No</v>
      </c>
    </row>
    <row r="961" spans="1:12" ht="25.5">
      <c r="A961" s="46" t="s">
        <v>425</v>
      </c>
      <c r="B961" s="25" t="s">
        <v>49</v>
      </c>
      <c r="C961" s="27">
        <v>2.3897257441000002</v>
      </c>
      <c r="D961" s="27" t="str">
        <f t="shared" si="267"/>
        <v>N/A</v>
      </c>
      <c r="E961" s="27">
        <v>2.4638152260999999</v>
      </c>
      <c r="F961" s="27" t="str">
        <f t="shared" si="268"/>
        <v>N/A</v>
      </c>
      <c r="G961" s="27">
        <v>2.5048169557</v>
      </c>
      <c r="H961" s="27" t="str">
        <f t="shared" si="269"/>
        <v>N/A</v>
      </c>
      <c r="I961" s="28">
        <v>3.1</v>
      </c>
      <c r="J961" s="28">
        <v>1.6639999999999999</v>
      </c>
      <c r="K961" s="29" t="s">
        <v>1193</v>
      </c>
      <c r="L961" s="30" t="str">
        <f t="shared" si="270"/>
        <v>Yes</v>
      </c>
    </row>
    <row r="962" spans="1:12">
      <c r="A962" s="48" t="s">
        <v>524</v>
      </c>
      <c r="B962" s="25" t="s">
        <v>49</v>
      </c>
      <c r="C962" s="27">
        <v>3.061452514</v>
      </c>
      <c r="D962" s="27" t="str">
        <f t="shared" si="267"/>
        <v>N/A</v>
      </c>
      <c r="E962" s="27">
        <v>2.5165821303000002</v>
      </c>
      <c r="F962" s="27" t="str">
        <f t="shared" si="268"/>
        <v>N/A</v>
      </c>
      <c r="G962" s="27">
        <v>3.0720643124000002</v>
      </c>
      <c r="H962" s="27" t="str">
        <f t="shared" si="269"/>
        <v>N/A</v>
      </c>
      <c r="I962" s="28">
        <v>-17.8</v>
      </c>
      <c r="J962" s="28">
        <v>22.07</v>
      </c>
      <c r="K962" s="29" t="s">
        <v>1193</v>
      </c>
      <c r="L962" s="30" t="str">
        <f t="shared" si="270"/>
        <v>Yes</v>
      </c>
    </row>
    <row r="963" spans="1:12">
      <c r="A963" s="48" t="s">
        <v>527</v>
      </c>
      <c r="B963" s="25" t="s">
        <v>49</v>
      </c>
      <c r="C963" s="27">
        <v>4.2427544869</v>
      </c>
      <c r="D963" s="27" t="str">
        <f t="shared" si="267"/>
        <v>N/A</v>
      </c>
      <c r="E963" s="27">
        <v>4.2911949096999997</v>
      </c>
      <c r="F963" s="27" t="str">
        <f t="shared" si="268"/>
        <v>N/A</v>
      </c>
      <c r="G963" s="27">
        <v>4.1019995028</v>
      </c>
      <c r="H963" s="27" t="str">
        <f t="shared" si="269"/>
        <v>N/A</v>
      </c>
      <c r="I963" s="28">
        <v>1.1419999999999999</v>
      </c>
      <c r="J963" s="28">
        <v>-4.41</v>
      </c>
      <c r="K963" s="29" t="s">
        <v>1193</v>
      </c>
      <c r="L963" s="30" t="str">
        <f t="shared" si="270"/>
        <v>Yes</v>
      </c>
    </row>
    <row r="964" spans="1:12">
      <c r="A964" s="48" t="s">
        <v>530</v>
      </c>
      <c r="B964" s="25" t="s">
        <v>49</v>
      </c>
      <c r="C964" s="27">
        <v>5.6005356999999999E-2</v>
      </c>
      <c r="D964" s="27" t="str">
        <f t="shared" si="267"/>
        <v>N/A</v>
      </c>
      <c r="E964" s="27">
        <v>4.7265121899999998E-2</v>
      </c>
      <c r="F964" s="27" t="str">
        <f t="shared" si="268"/>
        <v>N/A</v>
      </c>
      <c r="G964" s="27">
        <v>4.4863167299999999E-2</v>
      </c>
      <c r="H964" s="27" t="str">
        <f t="shared" si="269"/>
        <v>N/A</v>
      </c>
      <c r="I964" s="28">
        <v>-15.6</v>
      </c>
      <c r="J964" s="28">
        <v>-5.08</v>
      </c>
      <c r="K964" s="29" t="s">
        <v>1193</v>
      </c>
      <c r="L964" s="30" t="str">
        <f t="shared" si="270"/>
        <v>Yes</v>
      </c>
    </row>
    <row r="965" spans="1:12">
      <c r="A965" s="48" t="s">
        <v>532</v>
      </c>
      <c r="B965" s="25" t="s">
        <v>49</v>
      </c>
      <c r="C965" s="27">
        <v>5.7185337999999999E-3</v>
      </c>
      <c r="D965" s="27" t="str">
        <f t="shared" si="267"/>
        <v>N/A</v>
      </c>
      <c r="E965" s="27">
        <v>2.7746177999999999E-3</v>
      </c>
      <c r="F965" s="27" t="str">
        <f t="shared" si="268"/>
        <v>N/A</v>
      </c>
      <c r="G965" s="27">
        <v>2.9304028999999998E-3</v>
      </c>
      <c r="H965" s="27" t="str">
        <f t="shared" si="269"/>
        <v>N/A</v>
      </c>
      <c r="I965" s="28">
        <v>-51.5</v>
      </c>
      <c r="J965" s="28">
        <v>5.6150000000000002</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154112</v>
      </c>
      <c r="D967" s="27" t="str">
        <f t="shared" ref="D967:D997" si="271">IF($B967="N/A","N/A",IF(C967&gt;10,"No",IF(C967&lt;-10,"No","Yes")))</f>
        <v>N/A</v>
      </c>
      <c r="E967" s="26">
        <v>157541</v>
      </c>
      <c r="F967" s="27" t="str">
        <f t="shared" ref="F967:F997" si="272">IF($B967="N/A","N/A",IF(E967&gt;10,"No",IF(E967&lt;-10,"No","Yes")))</f>
        <v>N/A</v>
      </c>
      <c r="G967" s="26">
        <v>159085</v>
      </c>
      <c r="H967" s="27" t="str">
        <f t="shared" ref="H967:H997" si="273">IF($B967="N/A","N/A",IF(G967&gt;10,"No",IF(G967&lt;-10,"No","Yes")))</f>
        <v>N/A</v>
      </c>
      <c r="I967" s="28">
        <v>2.2250000000000001</v>
      </c>
      <c r="J967" s="28">
        <v>0.98009999999999997</v>
      </c>
      <c r="K967" s="29" t="s">
        <v>1193</v>
      </c>
      <c r="L967" s="30" t="str">
        <f t="shared" ref="L967:L999" si="274">IF(J967="Div by 0", "N/A", IF(K967="N/A","N/A", IF(J967&gt;VALUE(MID(K967,1,2)), "No", IF(J967&lt;-1*VALUE(MID(K967,1,2)), "No", "Yes"))))</f>
        <v>Yes</v>
      </c>
    </row>
    <row r="968" spans="1:12">
      <c r="A968" s="46" t="s">
        <v>33</v>
      </c>
      <c r="B968" s="25" t="s">
        <v>49</v>
      </c>
      <c r="C968" s="26">
        <v>141062</v>
      </c>
      <c r="D968" s="27" t="str">
        <f t="shared" si="271"/>
        <v>N/A</v>
      </c>
      <c r="E968" s="26">
        <v>142196</v>
      </c>
      <c r="F968" s="27" t="str">
        <f t="shared" si="272"/>
        <v>N/A</v>
      </c>
      <c r="G968" s="26">
        <v>142861</v>
      </c>
      <c r="H968" s="27" t="str">
        <f t="shared" si="273"/>
        <v>N/A</v>
      </c>
      <c r="I968" s="28">
        <v>0.80389999999999995</v>
      </c>
      <c r="J968" s="28">
        <v>0.4677</v>
      </c>
      <c r="K968" s="29" t="s">
        <v>1193</v>
      </c>
      <c r="L968" s="30" t="str">
        <f t="shared" si="274"/>
        <v>Yes</v>
      </c>
    </row>
    <row r="969" spans="1:12">
      <c r="A969" s="49" t="s">
        <v>426</v>
      </c>
      <c r="B969" s="36" t="s">
        <v>49</v>
      </c>
      <c r="C969" s="34">
        <v>137618.31</v>
      </c>
      <c r="D969" s="33" t="str">
        <f t="shared" si="271"/>
        <v>N/A</v>
      </c>
      <c r="E969" s="34">
        <v>138327.28</v>
      </c>
      <c r="F969" s="33" t="str">
        <f t="shared" si="272"/>
        <v>N/A</v>
      </c>
      <c r="G969" s="34">
        <v>142090.15</v>
      </c>
      <c r="H969" s="33" t="str">
        <f t="shared" si="273"/>
        <v>N/A</v>
      </c>
      <c r="I969" s="28">
        <v>0.51519999999999999</v>
      </c>
      <c r="J969" s="28">
        <v>2.72</v>
      </c>
      <c r="K969" s="36" t="s">
        <v>1193</v>
      </c>
      <c r="L969" s="30" t="str">
        <f t="shared" si="274"/>
        <v>Yes</v>
      </c>
    </row>
    <row r="970" spans="1:12">
      <c r="A970" s="48" t="s">
        <v>1074</v>
      </c>
      <c r="B970" s="25" t="s">
        <v>49</v>
      </c>
      <c r="C970" s="32">
        <v>3.9601069351999998</v>
      </c>
      <c r="D970" s="27" t="str">
        <f t="shared" si="271"/>
        <v>N/A</v>
      </c>
      <c r="E970" s="32">
        <v>4.0960765768999998</v>
      </c>
      <c r="F970" s="27" t="str">
        <f t="shared" si="272"/>
        <v>N/A</v>
      </c>
      <c r="G970" s="32">
        <v>6.8472828990999997</v>
      </c>
      <c r="H970" s="27" t="str">
        <f t="shared" si="273"/>
        <v>N/A</v>
      </c>
      <c r="I970" s="28">
        <v>3.4329999999999998</v>
      </c>
      <c r="J970" s="28">
        <v>67.17</v>
      </c>
      <c r="K970" s="29" t="s">
        <v>1193</v>
      </c>
      <c r="L970" s="30" t="str">
        <f t="shared" si="274"/>
        <v>No</v>
      </c>
    </row>
    <row r="971" spans="1:12">
      <c r="A971" s="48" t="s">
        <v>674</v>
      </c>
      <c r="B971" s="25" t="s">
        <v>49</v>
      </c>
      <c r="C971" s="32">
        <v>1.7084977159000001</v>
      </c>
      <c r="D971" s="27" t="str">
        <f t="shared" si="271"/>
        <v>N/A</v>
      </c>
      <c r="E971" s="32">
        <v>1.7766803562</v>
      </c>
      <c r="F971" s="27" t="str">
        <f t="shared" si="272"/>
        <v>N/A</v>
      </c>
      <c r="G971" s="32">
        <v>2.2535122733000001</v>
      </c>
      <c r="H971" s="27" t="str">
        <f t="shared" si="273"/>
        <v>N/A</v>
      </c>
      <c r="I971" s="28">
        <v>3.9910000000000001</v>
      </c>
      <c r="J971" s="28">
        <v>26.84</v>
      </c>
      <c r="K971" s="29" t="s">
        <v>1193</v>
      </c>
      <c r="L971" s="30" t="str">
        <f t="shared" si="274"/>
        <v>Yes</v>
      </c>
    </row>
    <row r="972" spans="1:12">
      <c r="A972" s="48" t="s">
        <v>675</v>
      </c>
      <c r="B972" s="25" t="s">
        <v>49</v>
      </c>
      <c r="C972" s="32">
        <v>11.725887666</v>
      </c>
      <c r="D972" s="27" t="str">
        <f t="shared" si="271"/>
        <v>N/A</v>
      </c>
      <c r="E972" s="32">
        <v>11.506845837</v>
      </c>
      <c r="F972" s="27" t="str">
        <f t="shared" si="272"/>
        <v>N/A</v>
      </c>
      <c r="G972" s="32">
        <v>10.736398781</v>
      </c>
      <c r="H972" s="27" t="str">
        <f t="shared" si="273"/>
        <v>N/A</v>
      </c>
      <c r="I972" s="28">
        <v>-1.87</v>
      </c>
      <c r="J972" s="28">
        <v>-6.7</v>
      </c>
      <c r="K972" s="29" t="s">
        <v>1193</v>
      </c>
      <c r="L972" s="30" t="str">
        <f t="shared" si="274"/>
        <v>Yes</v>
      </c>
    </row>
    <row r="973" spans="1:12">
      <c r="A973" s="48" t="s">
        <v>676</v>
      </c>
      <c r="B973" s="25" t="s">
        <v>49</v>
      </c>
      <c r="C973" s="32">
        <v>1.1426754567999999</v>
      </c>
      <c r="D973" s="27" t="str">
        <f t="shared" si="271"/>
        <v>N/A</v>
      </c>
      <c r="E973" s="32">
        <v>1.1692194413000001</v>
      </c>
      <c r="F973" s="27" t="str">
        <f t="shared" si="272"/>
        <v>N/A</v>
      </c>
      <c r="G973" s="32">
        <v>1.7845805700999999</v>
      </c>
      <c r="H973" s="27" t="str">
        <f t="shared" si="273"/>
        <v>N/A</v>
      </c>
      <c r="I973" s="28">
        <v>2.323</v>
      </c>
      <c r="J973" s="28">
        <v>52.63</v>
      </c>
      <c r="K973" s="29" t="s">
        <v>1193</v>
      </c>
      <c r="L973" s="30" t="str">
        <f t="shared" si="274"/>
        <v>No</v>
      </c>
    </row>
    <row r="974" spans="1:12">
      <c r="A974" s="48" t="s">
        <v>677</v>
      </c>
      <c r="B974" s="25" t="s">
        <v>49</v>
      </c>
      <c r="C974" s="32">
        <v>2.6312032806999999</v>
      </c>
      <c r="D974" s="27" t="str">
        <f t="shared" si="271"/>
        <v>N/A</v>
      </c>
      <c r="E974" s="32">
        <v>2.7624554878000001</v>
      </c>
      <c r="F974" s="27" t="str">
        <f t="shared" si="272"/>
        <v>N/A</v>
      </c>
      <c r="G974" s="32">
        <v>2.7765031272999998</v>
      </c>
      <c r="H974" s="27" t="str">
        <f t="shared" si="273"/>
        <v>N/A</v>
      </c>
      <c r="I974" s="28">
        <v>4.9880000000000004</v>
      </c>
      <c r="J974" s="28">
        <v>0.50849999999999995</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0.50093438540000002</v>
      </c>
      <c r="D976" s="27" t="str">
        <f t="shared" si="271"/>
        <v>N/A</v>
      </c>
      <c r="E976" s="32">
        <v>0.57762741129999995</v>
      </c>
      <c r="F976" s="27" t="str">
        <f t="shared" si="272"/>
        <v>N/A</v>
      </c>
      <c r="G976" s="32">
        <v>0.9133482101</v>
      </c>
      <c r="H976" s="27" t="str">
        <f t="shared" si="273"/>
        <v>N/A</v>
      </c>
      <c r="I976" s="28">
        <v>15.31</v>
      </c>
      <c r="J976" s="28">
        <v>58.12</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78.330694559999998</v>
      </c>
      <c r="D978" s="27" t="str">
        <f t="shared" si="271"/>
        <v>N/A</v>
      </c>
      <c r="E978" s="32">
        <v>78.111094890000004</v>
      </c>
      <c r="F978" s="27" t="str">
        <f t="shared" si="272"/>
        <v>N/A</v>
      </c>
      <c r="G978" s="32">
        <v>74.688374139999993</v>
      </c>
      <c r="H978" s="27" t="str">
        <f t="shared" si="273"/>
        <v>N/A</v>
      </c>
      <c r="I978" s="28">
        <v>-0.28000000000000003</v>
      </c>
      <c r="J978" s="28">
        <v>-4.38</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96.647892442</v>
      </c>
      <c r="D980" s="27" t="str">
        <f t="shared" ref="D980:D981" si="275">IF($B980="N/A","N/A",IF(C980&gt;10,"No",IF(C980&lt;-10,"No","Yes")))</f>
        <v>N/A</v>
      </c>
      <c r="E980" s="32">
        <v>96.476472791000006</v>
      </c>
      <c r="F980" s="27" t="str">
        <f t="shared" ref="F980:F981" si="276">IF($B980="N/A","N/A",IF(E980&gt;10,"No",IF(E980&lt;-10,"No","Yes")))</f>
        <v>N/A</v>
      </c>
      <c r="G980" s="32">
        <v>95.048558946</v>
      </c>
      <c r="H980" s="27" t="str">
        <f t="shared" ref="H980:H981" si="277">IF($B980="N/A","N/A",IF(G980&gt;10,"No",IF(G980&lt;-10,"No","Yes")))</f>
        <v>N/A</v>
      </c>
      <c r="I980" s="28">
        <v>-0.17699999999999999</v>
      </c>
      <c r="J980" s="28">
        <v>-1.48</v>
      </c>
      <c r="K980" s="29" t="s">
        <v>1193</v>
      </c>
      <c r="L980" s="30" t="str">
        <f t="shared" ref="L980:L981" si="278">IF(J980="Div by 0", "N/A", IF(K980="N/A","N/A", IF(J980&gt;VALUE(MID(K980,1,2)), "No", IF(J980&lt;-1*VALUE(MID(K980,1,2)), "No", "Yes"))))</f>
        <v>Yes</v>
      </c>
    </row>
    <row r="981" spans="1:12" ht="12.75" customHeight="1">
      <c r="A981" s="94" t="s">
        <v>815</v>
      </c>
      <c r="B981" s="25" t="s">
        <v>49</v>
      </c>
      <c r="C981" s="32">
        <v>3.3521075581000002</v>
      </c>
      <c r="D981" s="27" t="str">
        <f t="shared" si="275"/>
        <v>N/A</v>
      </c>
      <c r="E981" s="32">
        <v>3.5235272088</v>
      </c>
      <c r="F981" s="27" t="str">
        <f t="shared" si="276"/>
        <v>N/A</v>
      </c>
      <c r="G981" s="32">
        <v>4.9514410535</v>
      </c>
      <c r="H981" s="27" t="str">
        <f t="shared" si="277"/>
        <v>N/A</v>
      </c>
      <c r="I981" s="28">
        <v>5.1139999999999999</v>
      </c>
      <c r="J981" s="28">
        <v>40.53</v>
      </c>
      <c r="K981" s="29" t="s">
        <v>1193</v>
      </c>
      <c r="L981" s="30" t="str">
        <f t="shared" si="278"/>
        <v>No</v>
      </c>
    </row>
    <row r="982" spans="1:12">
      <c r="A982" s="51" t="s">
        <v>525</v>
      </c>
      <c r="B982" s="25" t="s">
        <v>49</v>
      </c>
      <c r="C982" s="26">
        <v>66627</v>
      </c>
      <c r="D982" s="27" t="str">
        <f t="shared" si="271"/>
        <v>N/A</v>
      </c>
      <c r="E982" s="26">
        <v>66715</v>
      </c>
      <c r="F982" s="27" t="str">
        <f t="shared" si="272"/>
        <v>N/A</v>
      </c>
      <c r="G982" s="26">
        <v>66659</v>
      </c>
      <c r="H982" s="27" t="str">
        <f t="shared" si="273"/>
        <v>N/A</v>
      </c>
      <c r="I982" s="28">
        <v>0.1321</v>
      </c>
      <c r="J982" s="28">
        <v>-8.4000000000000005E-2</v>
      </c>
      <c r="K982" s="29" t="s">
        <v>1193</v>
      </c>
      <c r="L982" s="30" t="str">
        <f t="shared" si="274"/>
        <v>Yes</v>
      </c>
    </row>
    <row r="983" spans="1:12">
      <c r="A983" s="48" t="s">
        <v>702</v>
      </c>
      <c r="B983" s="25" t="s">
        <v>49</v>
      </c>
      <c r="C983" s="26">
        <v>27155</v>
      </c>
      <c r="D983" s="27" t="str">
        <f t="shared" si="271"/>
        <v>N/A</v>
      </c>
      <c r="E983" s="26">
        <v>26419</v>
      </c>
      <c r="F983" s="27" t="str">
        <f t="shared" si="272"/>
        <v>N/A</v>
      </c>
      <c r="G983" s="26">
        <v>25966</v>
      </c>
      <c r="H983" s="27" t="str">
        <f t="shared" si="273"/>
        <v>N/A</v>
      </c>
      <c r="I983" s="28">
        <v>-2.71</v>
      </c>
      <c r="J983" s="28">
        <v>-1.71</v>
      </c>
      <c r="K983" s="29" t="s">
        <v>1193</v>
      </c>
      <c r="L983" s="30" t="str">
        <f t="shared" si="274"/>
        <v>Yes</v>
      </c>
    </row>
    <row r="984" spans="1:12">
      <c r="A984" s="48" t="s">
        <v>703</v>
      </c>
      <c r="B984" s="25" t="s">
        <v>49</v>
      </c>
      <c r="C984" s="26">
        <v>677</v>
      </c>
      <c r="D984" s="27" t="str">
        <f t="shared" si="271"/>
        <v>N/A</v>
      </c>
      <c r="E984" s="26">
        <v>898</v>
      </c>
      <c r="F984" s="27" t="str">
        <f t="shared" si="272"/>
        <v>N/A</v>
      </c>
      <c r="G984" s="26">
        <v>1060</v>
      </c>
      <c r="H984" s="27" t="str">
        <f t="shared" si="273"/>
        <v>N/A</v>
      </c>
      <c r="I984" s="28">
        <v>32.64</v>
      </c>
      <c r="J984" s="28">
        <v>18.04</v>
      </c>
      <c r="K984" s="29" t="s">
        <v>1193</v>
      </c>
      <c r="L984" s="30" t="str">
        <f t="shared" si="274"/>
        <v>Yes</v>
      </c>
    </row>
    <row r="985" spans="1:12">
      <c r="A985" s="48" t="s">
        <v>704</v>
      </c>
      <c r="B985" s="25" t="s">
        <v>49</v>
      </c>
      <c r="C985" s="26">
        <v>1923</v>
      </c>
      <c r="D985" s="27" t="str">
        <f t="shared" si="271"/>
        <v>N/A</v>
      </c>
      <c r="E985" s="26">
        <v>2129</v>
      </c>
      <c r="F985" s="27" t="str">
        <f t="shared" si="272"/>
        <v>N/A</v>
      </c>
      <c r="G985" s="26">
        <v>3216</v>
      </c>
      <c r="H985" s="27" t="str">
        <f t="shared" si="273"/>
        <v>N/A</v>
      </c>
      <c r="I985" s="28">
        <v>10.71</v>
      </c>
      <c r="J985" s="28">
        <v>51.06</v>
      </c>
      <c r="K985" s="29" t="s">
        <v>1193</v>
      </c>
      <c r="L985" s="30" t="str">
        <f t="shared" si="274"/>
        <v>No</v>
      </c>
    </row>
    <row r="986" spans="1:12">
      <c r="A986" s="48" t="s">
        <v>705</v>
      </c>
      <c r="B986" s="25" t="s">
        <v>49</v>
      </c>
      <c r="C986" s="26">
        <v>36872</v>
      </c>
      <c r="D986" s="27" t="str">
        <f t="shared" si="271"/>
        <v>N/A</v>
      </c>
      <c r="E986" s="26">
        <v>37269</v>
      </c>
      <c r="F986" s="27" t="str">
        <f t="shared" si="272"/>
        <v>N/A</v>
      </c>
      <c r="G986" s="26">
        <v>36417</v>
      </c>
      <c r="H986" s="27" t="str">
        <f t="shared" si="273"/>
        <v>N/A</v>
      </c>
      <c r="I986" s="28">
        <v>1.077</v>
      </c>
      <c r="J986" s="28">
        <v>-2.29</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87106</v>
      </c>
      <c r="D988" s="27" t="str">
        <f t="shared" si="271"/>
        <v>N/A</v>
      </c>
      <c r="E988" s="26">
        <v>90441</v>
      </c>
      <c r="F988" s="27" t="str">
        <f t="shared" si="272"/>
        <v>N/A</v>
      </c>
      <c r="G988" s="26">
        <v>92057</v>
      </c>
      <c r="H988" s="27" t="str">
        <f t="shared" si="273"/>
        <v>N/A</v>
      </c>
      <c r="I988" s="28">
        <v>3.8290000000000002</v>
      </c>
      <c r="J988" s="28">
        <v>1.7869999999999999</v>
      </c>
      <c r="K988" s="29" t="s">
        <v>1193</v>
      </c>
      <c r="L988" s="30" t="str">
        <f t="shared" si="274"/>
        <v>Yes</v>
      </c>
    </row>
    <row r="989" spans="1:12">
      <c r="A989" s="48" t="s">
        <v>707</v>
      </c>
      <c r="B989" s="25" t="s">
        <v>49</v>
      </c>
      <c r="C989" s="26">
        <v>64853</v>
      </c>
      <c r="D989" s="27" t="str">
        <f t="shared" si="271"/>
        <v>N/A</v>
      </c>
      <c r="E989" s="26">
        <v>66627</v>
      </c>
      <c r="F989" s="27" t="str">
        <f t="shared" si="272"/>
        <v>N/A</v>
      </c>
      <c r="G989" s="26">
        <v>67464</v>
      </c>
      <c r="H989" s="27" t="str">
        <f t="shared" si="273"/>
        <v>N/A</v>
      </c>
      <c r="I989" s="28">
        <v>2.7349999999999999</v>
      </c>
      <c r="J989" s="28">
        <v>1.256</v>
      </c>
      <c r="K989" s="29" t="s">
        <v>1193</v>
      </c>
      <c r="L989" s="30" t="str">
        <f t="shared" si="274"/>
        <v>Yes</v>
      </c>
    </row>
    <row r="990" spans="1:12">
      <c r="A990" s="48" t="s">
        <v>708</v>
      </c>
      <c r="B990" s="25" t="s">
        <v>49</v>
      </c>
      <c r="C990" s="26">
        <v>1577</v>
      </c>
      <c r="D990" s="27" t="str">
        <f t="shared" si="271"/>
        <v>N/A</v>
      </c>
      <c r="E990" s="26">
        <v>1697</v>
      </c>
      <c r="F990" s="27" t="str">
        <f t="shared" si="272"/>
        <v>N/A</v>
      </c>
      <c r="G990" s="26">
        <v>1859</v>
      </c>
      <c r="H990" s="27" t="str">
        <f t="shared" si="273"/>
        <v>N/A</v>
      </c>
      <c r="I990" s="28">
        <v>7.609</v>
      </c>
      <c r="J990" s="28">
        <v>9.5459999999999994</v>
      </c>
      <c r="K990" s="29" t="s">
        <v>1193</v>
      </c>
      <c r="L990" s="30" t="str">
        <f t="shared" si="274"/>
        <v>Yes</v>
      </c>
    </row>
    <row r="991" spans="1:12">
      <c r="A991" s="48" t="s">
        <v>791</v>
      </c>
      <c r="B991" s="25" t="s">
        <v>49</v>
      </c>
      <c r="C991" s="26">
        <v>3338</v>
      </c>
      <c r="D991" s="27" t="str">
        <f t="shared" si="271"/>
        <v>N/A</v>
      </c>
      <c r="E991" s="26">
        <v>3579</v>
      </c>
      <c r="F991" s="27" t="str">
        <f t="shared" si="272"/>
        <v>N/A</v>
      </c>
      <c r="G991" s="26">
        <v>4858</v>
      </c>
      <c r="H991" s="27" t="str">
        <f t="shared" si="273"/>
        <v>N/A</v>
      </c>
      <c r="I991" s="28">
        <v>7.22</v>
      </c>
      <c r="J991" s="28">
        <v>35.74</v>
      </c>
      <c r="K991" s="29" t="s">
        <v>1193</v>
      </c>
      <c r="L991" s="30" t="str">
        <f t="shared" si="274"/>
        <v>No</v>
      </c>
    </row>
    <row r="992" spans="1:12">
      <c r="A992" s="48" t="s">
        <v>723</v>
      </c>
      <c r="B992" s="25" t="s">
        <v>49</v>
      </c>
      <c r="C992" s="26">
        <v>17338</v>
      </c>
      <c r="D992" s="27" t="str">
        <f t="shared" si="271"/>
        <v>N/A</v>
      </c>
      <c r="E992" s="26">
        <v>18538</v>
      </c>
      <c r="F992" s="27" t="str">
        <f t="shared" si="272"/>
        <v>N/A</v>
      </c>
      <c r="G992" s="26">
        <v>17876</v>
      </c>
      <c r="H992" s="27" t="str">
        <f t="shared" si="273"/>
        <v>N/A</v>
      </c>
      <c r="I992" s="28">
        <v>6.9210000000000003</v>
      </c>
      <c r="J992" s="28">
        <v>-3.57</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1593567851</v>
      </c>
      <c r="D994" s="27" t="str">
        <f t="shared" si="271"/>
        <v>N/A</v>
      </c>
      <c r="E994" s="31">
        <v>1670186686</v>
      </c>
      <c r="F994" s="27" t="str">
        <f t="shared" si="272"/>
        <v>N/A</v>
      </c>
      <c r="G994" s="31">
        <v>1674307545</v>
      </c>
      <c r="H994" s="27" t="str">
        <f t="shared" si="273"/>
        <v>N/A</v>
      </c>
      <c r="I994" s="28">
        <v>4.8079999999999998</v>
      </c>
      <c r="J994" s="28">
        <v>0.2467</v>
      </c>
      <c r="K994" s="29" t="s">
        <v>1193</v>
      </c>
      <c r="L994" s="30" t="str">
        <f t="shared" si="274"/>
        <v>Yes</v>
      </c>
    </row>
    <row r="995" spans="1:12">
      <c r="A995" s="46" t="s">
        <v>427</v>
      </c>
      <c r="B995" s="25" t="s">
        <v>49</v>
      </c>
      <c r="C995" s="31">
        <v>10340.322953000001</v>
      </c>
      <c r="D995" s="27" t="str">
        <f t="shared" si="271"/>
        <v>N/A</v>
      </c>
      <c r="E995" s="31">
        <v>10601.600129</v>
      </c>
      <c r="F995" s="27" t="str">
        <f t="shared" si="272"/>
        <v>N/A</v>
      </c>
      <c r="G995" s="31">
        <v>10524.609768</v>
      </c>
      <c r="H995" s="27" t="str">
        <f t="shared" si="273"/>
        <v>N/A</v>
      </c>
      <c r="I995" s="28">
        <v>2.5270000000000001</v>
      </c>
      <c r="J995" s="28">
        <v>-0.72599999999999998</v>
      </c>
      <c r="K995" s="29" t="s">
        <v>1193</v>
      </c>
      <c r="L995" s="30" t="str">
        <f t="shared" si="274"/>
        <v>Yes</v>
      </c>
    </row>
    <row r="996" spans="1:12" ht="12.75" customHeight="1">
      <c r="A996" s="46" t="s">
        <v>623</v>
      </c>
      <c r="B996" s="25" t="s">
        <v>49</v>
      </c>
      <c r="C996" s="31">
        <v>11296.932207</v>
      </c>
      <c r="D996" s="27" t="str">
        <f t="shared" si="271"/>
        <v>N/A</v>
      </c>
      <c r="E996" s="31">
        <v>11745.665743</v>
      </c>
      <c r="F996" s="27" t="str">
        <f t="shared" si="272"/>
        <v>N/A</v>
      </c>
      <c r="G996" s="31">
        <v>11719.836379</v>
      </c>
      <c r="H996" s="27" t="str">
        <f t="shared" si="273"/>
        <v>N/A</v>
      </c>
      <c r="I996" s="28">
        <v>3.972</v>
      </c>
      <c r="J996" s="28">
        <v>-0.22</v>
      </c>
      <c r="K996" s="29" t="s">
        <v>1193</v>
      </c>
      <c r="L996" s="30" t="str">
        <f t="shared" si="274"/>
        <v>Yes</v>
      </c>
    </row>
    <row r="997" spans="1:12">
      <c r="A997" s="54" t="s">
        <v>533</v>
      </c>
      <c r="B997" s="25" t="s">
        <v>49</v>
      </c>
      <c r="C997" s="31">
        <v>22337959</v>
      </c>
      <c r="D997" s="27" t="str">
        <f t="shared" si="271"/>
        <v>N/A</v>
      </c>
      <c r="E997" s="31">
        <v>26175020</v>
      </c>
      <c r="F997" s="27" t="str">
        <f t="shared" si="272"/>
        <v>N/A</v>
      </c>
      <c r="G997" s="31">
        <v>28669611</v>
      </c>
      <c r="H997" s="27" t="str">
        <f t="shared" si="273"/>
        <v>N/A</v>
      </c>
      <c r="I997" s="28">
        <v>17.18</v>
      </c>
      <c r="J997" s="28">
        <v>9.5299999999999994</v>
      </c>
      <c r="K997" s="29" t="s">
        <v>1193</v>
      </c>
      <c r="L997" s="30" t="str">
        <f t="shared" si="274"/>
        <v>Yes</v>
      </c>
    </row>
    <row r="998" spans="1:12" ht="12.75" customHeight="1">
      <c r="A998" s="55" t="s">
        <v>850</v>
      </c>
      <c r="B998" s="36" t="s">
        <v>121</v>
      </c>
      <c r="C998" s="34">
        <v>30</v>
      </c>
      <c r="D998" s="27" t="str">
        <f>IF($B998="N/A","N/A",IF(C998&gt;0,"No",IF(C998&lt;0,"No","Yes")))</f>
        <v>No</v>
      </c>
      <c r="E998" s="34">
        <v>12</v>
      </c>
      <c r="F998" s="27" t="str">
        <f>IF($B998="N/A","N/A",IF(E998&gt;0,"No",IF(E998&lt;0,"No","Yes")))</f>
        <v>No</v>
      </c>
      <c r="G998" s="34">
        <v>0</v>
      </c>
      <c r="H998" s="27" t="str">
        <f>IF($B998="N/A","N/A",IF(G998&gt;0,"No",IF(G998&lt;0,"No","Yes")))</f>
        <v>Yes</v>
      </c>
      <c r="I998" s="28">
        <v>-60</v>
      </c>
      <c r="J998" s="28">
        <v>-100</v>
      </c>
      <c r="K998" s="29" t="s">
        <v>1193</v>
      </c>
      <c r="L998" s="30" t="str">
        <f t="shared" si="274"/>
        <v>No</v>
      </c>
    </row>
    <row r="999" spans="1:12">
      <c r="A999" s="55" t="s">
        <v>836</v>
      </c>
      <c r="B999" s="25" t="s">
        <v>49</v>
      </c>
      <c r="C999" s="31">
        <v>55836</v>
      </c>
      <c r="D999" s="27" t="str">
        <f t="shared" ref="D999:D1000" si="279">IF($B999="N/A","N/A",IF(C999&gt;10,"No",IF(C999&lt;-10,"No","Yes")))</f>
        <v>N/A</v>
      </c>
      <c r="E999" s="31">
        <v>19151</v>
      </c>
      <c r="F999" s="27" t="str">
        <f t="shared" ref="F999:F1000" si="280">IF($B999="N/A","N/A",IF(E999&gt;10,"No",IF(E999&lt;-10,"No","Yes")))</f>
        <v>N/A</v>
      </c>
      <c r="G999" s="31">
        <v>0</v>
      </c>
      <c r="H999" s="27" t="str">
        <f t="shared" ref="H999:H1000" si="281">IF($B999="N/A","N/A",IF(G999&gt;10,"No",IF(G999&lt;-10,"No","Yes")))</f>
        <v>N/A</v>
      </c>
      <c r="I999" s="28">
        <v>-65.7</v>
      </c>
      <c r="J999" s="28">
        <v>-100</v>
      </c>
      <c r="K999" s="29" t="s">
        <v>1193</v>
      </c>
      <c r="L999" s="30" t="str">
        <f t="shared" si="274"/>
        <v>No</v>
      </c>
    </row>
    <row r="1000" spans="1:12">
      <c r="A1000" s="55" t="s">
        <v>951</v>
      </c>
      <c r="B1000" s="25" t="s">
        <v>49</v>
      </c>
      <c r="C1000" s="31" t="s">
        <v>49</v>
      </c>
      <c r="D1000" s="27" t="str">
        <f t="shared" si="279"/>
        <v>N/A</v>
      </c>
      <c r="E1000" s="31">
        <v>1595.9166667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14506.770979000001</v>
      </c>
      <c r="D1002" s="27" t="str">
        <f t="shared" ref="D1002:D1013" si="282">IF($B1002="N/A","N/A",IF(C1002&gt;10,"No",IF(C1002&lt;-10,"No","Yes")))</f>
        <v>N/A</v>
      </c>
      <c r="E1002" s="31">
        <v>14863.460241000001</v>
      </c>
      <c r="F1002" s="27" t="str">
        <f t="shared" ref="F1002:F1013" si="283">IF($B1002="N/A","N/A",IF(E1002&gt;10,"No",IF(E1002&lt;-10,"No","Yes")))</f>
        <v>N/A</v>
      </c>
      <c r="G1002" s="31">
        <v>14577.967236</v>
      </c>
      <c r="H1002" s="27" t="str">
        <f t="shared" ref="H1002:H1013" si="284">IF($B1002="N/A","N/A",IF(G1002&gt;10,"No",IF(G1002&lt;-10,"No","Yes")))</f>
        <v>N/A</v>
      </c>
      <c r="I1002" s="28">
        <v>2.4590000000000001</v>
      </c>
      <c r="J1002" s="28">
        <v>-1.92</v>
      </c>
      <c r="K1002" s="29" t="s">
        <v>1193</v>
      </c>
      <c r="L1002" s="30" t="str">
        <f t="shared" ref="L1002:L1013" si="285">IF(J1002="Div by 0", "N/A", IF(K1002="N/A","N/A", IF(J1002&gt;VALUE(MID(K1002,1,2)), "No", IF(J1002&lt;-1*VALUE(MID(K1002,1,2)), "No", "Yes"))))</f>
        <v>Yes</v>
      </c>
    </row>
    <row r="1003" spans="1:12">
      <c r="A1003" s="48" t="s">
        <v>702</v>
      </c>
      <c r="B1003" s="25" t="s">
        <v>49</v>
      </c>
      <c r="C1003" s="31">
        <v>2879.1903149</v>
      </c>
      <c r="D1003" s="27" t="str">
        <f t="shared" si="282"/>
        <v>N/A</v>
      </c>
      <c r="E1003" s="31">
        <v>3175.6778454999999</v>
      </c>
      <c r="F1003" s="27" t="str">
        <f t="shared" si="283"/>
        <v>N/A</v>
      </c>
      <c r="G1003" s="31">
        <v>3255.4756990000001</v>
      </c>
      <c r="H1003" s="27" t="str">
        <f t="shared" si="284"/>
        <v>N/A</v>
      </c>
      <c r="I1003" s="28">
        <v>10.3</v>
      </c>
      <c r="J1003" s="28">
        <v>2.5129999999999999</v>
      </c>
      <c r="K1003" s="29" t="s">
        <v>1193</v>
      </c>
      <c r="L1003" s="30" t="str">
        <f t="shared" si="285"/>
        <v>Yes</v>
      </c>
    </row>
    <row r="1004" spans="1:12">
      <c r="A1004" s="48" t="s">
        <v>703</v>
      </c>
      <c r="B1004" s="25" t="s">
        <v>49</v>
      </c>
      <c r="C1004" s="31">
        <v>1644.5155096000001</v>
      </c>
      <c r="D1004" s="27" t="str">
        <f t="shared" si="282"/>
        <v>N/A</v>
      </c>
      <c r="E1004" s="31">
        <v>1252.3285077999999</v>
      </c>
      <c r="F1004" s="27" t="str">
        <f t="shared" si="283"/>
        <v>N/A</v>
      </c>
      <c r="G1004" s="31">
        <v>1230.5179244999999</v>
      </c>
      <c r="H1004" s="27" t="str">
        <f t="shared" si="284"/>
        <v>N/A</v>
      </c>
      <c r="I1004" s="28">
        <v>-23.8</v>
      </c>
      <c r="J1004" s="28">
        <v>-1.74</v>
      </c>
      <c r="K1004" s="29" t="s">
        <v>1193</v>
      </c>
      <c r="L1004" s="30" t="str">
        <f t="shared" si="285"/>
        <v>Yes</v>
      </c>
    </row>
    <row r="1005" spans="1:12">
      <c r="A1005" s="48" t="s">
        <v>704</v>
      </c>
      <c r="B1005" s="25" t="s">
        <v>49</v>
      </c>
      <c r="C1005" s="31">
        <v>2066.1846074</v>
      </c>
      <c r="D1005" s="27" t="str">
        <f t="shared" si="282"/>
        <v>N/A</v>
      </c>
      <c r="E1005" s="31">
        <v>2069.1282292000001</v>
      </c>
      <c r="F1005" s="27" t="str">
        <f t="shared" si="283"/>
        <v>N/A</v>
      </c>
      <c r="G1005" s="31">
        <v>1573.6386815999999</v>
      </c>
      <c r="H1005" s="27" t="str">
        <f t="shared" si="284"/>
        <v>N/A</v>
      </c>
      <c r="I1005" s="28">
        <v>0.14249999999999999</v>
      </c>
      <c r="J1005" s="28">
        <v>-23.9</v>
      </c>
      <c r="K1005" s="29" t="s">
        <v>1193</v>
      </c>
      <c r="L1005" s="30" t="str">
        <f t="shared" si="285"/>
        <v>Yes</v>
      </c>
    </row>
    <row r="1006" spans="1:12">
      <c r="A1006" s="48" t="s">
        <v>705</v>
      </c>
      <c r="B1006" s="25" t="s">
        <v>49</v>
      </c>
      <c r="C1006" s="31">
        <v>23955.077213</v>
      </c>
      <c r="D1006" s="27" t="str">
        <f t="shared" si="282"/>
        <v>N/A</v>
      </c>
      <c r="E1006" s="31">
        <v>24207.457995000001</v>
      </c>
      <c r="F1006" s="27" t="str">
        <f t="shared" si="283"/>
        <v>N/A</v>
      </c>
      <c r="G1006" s="31">
        <v>24188.040337999999</v>
      </c>
      <c r="H1006" s="27" t="str">
        <f t="shared" si="284"/>
        <v>N/A</v>
      </c>
      <c r="I1006" s="28">
        <v>1.054</v>
      </c>
      <c r="J1006" s="28">
        <v>-0.08</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7190.9710812000003</v>
      </c>
      <c r="D1008" s="27" t="str">
        <f t="shared" si="282"/>
        <v>N/A</v>
      </c>
      <c r="E1008" s="31">
        <v>7496.4804457999999</v>
      </c>
      <c r="F1008" s="27" t="str">
        <f t="shared" si="283"/>
        <v>N/A</v>
      </c>
      <c r="G1008" s="31">
        <v>7627.1653432000003</v>
      </c>
      <c r="H1008" s="27" t="str">
        <f t="shared" si="284"/>
        <v>N/A</v>
      </c>
      <c r="I1008" s="28">
        <v>4.2489999999999997</v>
      </c>
      <c r="J1008" s="28">
        <v>1.7430000000000001</v>
      </c>
      <c r="K1008" s="29" t="s">
        <v>1193</v>
      </c>
      <c r="L1008" s="30" t="str">
        <f t="shared" si="285"/>
        <v>Yes</v>
      </c>
    </row>
    <row r="1009" spans="1:12">
      <c r="A1009" s="5" t="s">
        <v>707</v>
      </c>
      <c r="B1009" s="36" t="s">
        <v>49</v>
      </c>
      <c r="C1009" s="47">
        <v>4881.3389666000003</v>
      </c>
      <c r="D1009" s="33" t="str">
        <f t="shared" si="282"/>
        <v>N/A</v>
      </c>
      <c r="E1009" s="47">
        <v>5141.1609257999999</v>
      </c>
      <c r="F1009" s="33" t="str">
        <f t="shared" si="283"/>
        <v>N/A</v>
      </c>
      <c r="G1009" s="47">
        <v>5487.9162367999998</v>
      </c>
      <c r="H1009" s="33" t="str">
        <f t="shared" si="284"/>
        <v>N/A</v>
      </c>
      <c r="I1009" s="35">
        <v>5.3230000000000004</v>
      </c>
      <c r="J1009" s="35">
        <v>6.7450000000000001</v>
      </c>
      <c r="K1009" s="36" t="s">
        <v>1193</v>
      </c>
      <c r="L1009" s="30" t="str">
        <f t="shared" si="285"/>
        <v>Yes</v>
      </c>
    </row>
    <row r="1010" spans="1:12">
      <c r="A1010" s="5" t="s">
        <v>708</v>
      </c>
      <c r="B1010" s="36" t="s">
        <v>49</v>
      </c>
      <c r="C1010" s="47">
        <v>3229.0982878999998</v>
      </c>
      <c r="D1010" s="33" t="str">
        <f t="shared" si="282"/>
        <v>N/A</v>
      </c>
      <c r="E1010" s="47">
        <v>3583.3777254000001</v>
      </c>
      <c r="F1010" s="33" t="str">
        <f t="shared" si="283"/>
        <v>N/A</v>
      </c>
      <c r="G1010" s="47">
        <v>3540.6729424</v>
      </c>
      <c r="H1010" s="33" t="str">
        <f t="shared" si="284"/>
        <v>N/A</v>
      </c>
      <c r="I1010" s="35">
        <v>10.97</v>
      </c>
      <c r="J1010" s="35">
        <v>-1.19</v>
      </c>
      <c r="K1010" s="36" t="s">
        <v>1193</v>
      </c>
      <c r="L1010" s="30" t="str">
        <f t="shared" si="285"/>
        <v>Yes</v>
      </c>
    </row>
    <row r="1011" spans="1:12">
      <c r="A1011" s="5" t="s">
        <v>791</v>
      </c>
      <c r="B1011" s="36" t="s">
        <v>49</v>
      </c>
      <c r="C1011" s="47">
        <v>2364.3304373999999</v>
      </c>
      <c r="D1011" s="33" t="str">
        <f t="shared" si="282"/>
        <v>N/A</v>
      </c>
      <c r="E1011" s="47">
        <v>2524.8865605000001</v>
      </c>
      <c r="F1011" s="33" t="str">
        <f t="shared" si="283"/>
        <v>N/A</v>
      </c>
      <c r="G1011" s="47">
        <v>2177.7951831999999</v>
      </c>
      <c r="H1011" s="33" t="str">
        <f t="shared" si="284"/>
        <v>N/A</v>
      </c>
      <c r="I1011" s="35">
        <v>6.7910000000000004</v>
      </c>
      <c r="J1011" s="35">
        <v>-13.7</v>
      </c>
      <c r="K1011" s="36" t="s">
        <v>1193</v>
      </c>
      <c r="L1011" s="30" t="str">
        <f t="shared" si="285"/>
        <v>Yes</v>
      </c>
    </row>
    <row r="1012" spans="1:12">
      <c r="A1012" s="5" t="s">
        <v>723</v>
      </c>
      <c r="B1012" s="36" t="s">
        <v>49</v>
      </c>
      <c r="C1012" s="47">
        <v>17119.784749999999</v>
      </c>
      <c r="D1012" s="33" t="str">
        <f t="shared" si="282"/>
        <v>N/A</v>
      </c>
      <c r="E1012" s="47">
        <v>17279.722624000002</v>
      </c>
      <c r="F1012" s="33" t="str">
        <f t="shared" si="283"/>
        <v>N/A</v>
      </c>
      <c r="G1012" s="47">
        <v>17606.586428999999</v>
      </c>
      <c r="H1012" s="33" t="str">
        <f t="shared" si="284"/>
        <v>N/A</v>
      </c>
      <c r="I1012" s="35">
        <v>0.93420000000000003</v>
      </c>
      <c r="J1012" s="35">
        <v>1.8919999999999999</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72778989</v>
      </c>
      <c r="D1015" s="27" t="str">
        <f t="shared" ref="D1015:D1084" si="286">IF($B1015="N/A","N/A",IF(C1015&gt;10,"No",IF(C1015&lt;-10,"No","Yes")))</f>
        <v>N/A</v>
      </c>
      <c r="E1015" s="31">
        <v>79146013</v>
      </c>
      <c r="F1015" s="27" t="str">
        <f t="shared" ref="F1015:F1084" si="287">IF($B1015="N/A","N/A",IF(E1015&gt;10,"No",IF(E1015&lt;-10,"No","Yes")))</f>
        <v>N/A</v>
      </c>
      <c r="G1015" s="31">
        <v>78020448</v>
      </c>
      <c r="H1015" s="27" t="str">
        <f t="shared" ref="H1015:H1084" si="288">IF($B1015="N/A","N/A",IF(G1015&gt;10,"No",IF(G1015&lt;-10,"No","Yes")))</f>
        <v>N/A</v>
      </c>
      <c r="I1015" s="28">
        <v>8.7479999999999993</v>
      </c>
      <c r="J1015" s="28">
        <v>-1.42</v>
      </c>
      <c r="K1015" s="29" t="s">
        <v>1193</v>
      </c>
      <c r="L1015" s="30" t="str">
        <f t="shared" ref="L1015:L1046" si="289">IF(J1015="Div by 0", "N/A", IF(K1015="N/A","N/A", IF(J1015&gt;VALUE(MID(K1015,1,2)), "No", IF(J1015&lt;-1*VALUE(MID(K1015,1,2)), "No", "Yes"))))</f>
        <v>Yes</v>
      </c>
    </row>
    <row r="1016" spans="1:12">
      <c r="A1016" s="46" t="s">
        <v>94</v>
      </c>
      <c r="B1016" s="25" t="s">
        <v>49</v>
      </c>
      <c r="C1016" s="26">
        <v>25559</v>
      </c>
      <c r="D1016" s="27" t="str">
        <f t="shared" si="286"/>
        <v>N/A</v>
      </c>
      <c r="E1016" s="26">
        <v>26915</v>
      </c>
      <c r="F1016" s="27" t="str">
        <f t="shared" si="287"/>
        <v>N/A</v>
      </c>
      <c r="G1016" s="26">
        <v>24461</v>
      </c>
      <c r="H1016" s="27" t="str">
        <f t="shared" si="288"/>
        <v>N/A</v>
      </c>
      <c r="I1016" s="28">
        <v>5.3049999999999997</v>
      </c>
      <c r="J1016" s="28">
        <v>-9.1199999999999992</v>
      </c>
      <c r="K1016" s="29" t="s">
        <v>1193</v>
      </c>
      <c r="L1016" s="30" t="str">
        <f t="shared" si="289"/>
        <v>Yes</v>
      </c>
    </row>
    <row r="1017" spans="1:12">
      <c r="A1017" s="46" t="s">
        <v>360</v>
      </c>
      <c r="B1017" s="25" t="s">
        <v>49</v>
      </c>
      <c r="C1017" s="31">
        <v>2847.4896905000001</v>
      </c>
      <c r="D1017" s="27" t="str">
        <f t="shared" si="286"/>
        <v>N/A</v>
      </c>
      <c r="E1017" s="31">
        <v>2940.5912317000002</v>
      </c>
      <c r="F1017" s="27" t="str">
        <f t="shared" si="287"/>
        <v>N/A</v>
      </c>
      <c r="G1017" s="31">
        <v>3189.5853808000002</v>
      </c>
      <c r="H1017" s="27" t="str">
        <f t="shared" si="288"/>
        <v>N/A</v>
      </c>
      <c r="I1017" s="28">
        <v>3.27</v>
      </c>
      <c r="J1017" s="28">
        <v>8.4670000000000005</v>
      </c>
      <c r="K1017" s="29" t="s">
        <v>1193</v>
      </c>
      <c r="L1017" s="30" t="str">
        <f t="shared" si="289"/>
        <v>Yes</v>
      </c>
    </row>
    <row r="1018" spans="1:12">
      <c r="A1018" s="46" t="s">
        <v>361</v>
      </c>
      <c r="B1018" s="25" t="s">
        <v>49</v>
      </c>
      <c r="C1018" s="26">
        <v>1.2272389373999999</v>
      </c>
      <c r="D1018" s="27" t="str">
        <f t="shared" si="286"/>
        <v>N/A</v>
      </c>
      <c r="E1018" s="26">
        <v>1.4532788407999999</v>
      </c>
      <c r="F1018" s="27" t="str">
        <f t="shared" si="287"/>
        <v>N/A</v>
      </c>
      <c r="G1018" s="26">
        <v>1.5231184334000001</v>
      </c>
      <c r="H1018" s="27" t="str">
        <f t="shared" si="288"/>
        <v>N/A</v>
      </c>
      <c r="I1018" s="28">
        <v>18.420000000000002</v>
      </c>
      <c r="J1018" s="28">
        <v>4.806</v>
      </c>
      <c r="K1018" s="29" t="s">
        <v>1193</v>
      </c>
      <c r="L1018" s="30" t="str">
        <f t="shared" si="289"/>
        <v>Yes</v>
      </c>
    </row>
    <row r="1019" spans="1:12">
      <c r="A1019" s="46" t="s">
        <v>362</v>
      </c>
      <c r="B1019" s="25" t="s">
        <v>49</v>
      </c>
      <c r="C1019" s="31">
        <v>0</v>
      </c>
      <c r="D1019" s="27" t="str">
        <f t="shared" si="286"/>
        <v>N/A</v>
      </c>
      <c r="E1019" s="31">
        <v>0</v>
      </c>
      <c r="F1019" s="27" t="str">
        <f t="shared" si="287"/>
        <v>N/A</v>
      </c>
      <c r="G1019" s="31">
        <v>0</v>
      </c>
      <c r="H1019" s="27" t="str">
        <f t="shared" si="288"/>
        <v>N/A</v>
      </c>
      <c r="I1019" s="28" t="s">
        <v>1207</v>
      </c>
      <c r="J1019" s="28" t="s">
        <v>1207</v>
      </c>
      <c r="K1019" s="29" t="s">
        <v>1193</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1207</v>
      </c>
      <c r="J1020" s="28" t="s">
        <v>1207</v>
      </c>
      <c r="K1020" s="29" t="s">
        <v>1193</v>
      </c>
      <c r="L1020" s="30" t="str">
        <f t="shared" si="289"/>
        <v>N/A</v>
      </c>
    </row>
    <row r="1021" spans="1:12">
      <c r="A1021" s="46" t="s">
        <v>363</v>
      </c>
      <c r="B1021" s="25" t="s">
        <v>49</v>
      </c>
      <c r="C1021" s="31" t="s">
        <v>1207</v>
      </c>
      <c r="D1021" s="27" t="str">
        <f t="shared" si="286"/>
        <v>N/A</v>
      </c>
      <c r="E1021" s="31" t="s">
        <v>1207</v>
      </c>
      <c r="F1021" s="27" t="str">
        <f t="shared" si="287"/>
        <v>N/A</v>
      </c>
      <c r="G1021" s="31" t="s">
        <v>1207</v>
      </c>
      <c r="H1021" s="27" t="str">
        <f t="shared" si="288"/>
        <v>N/A</v>
      </c>
      <c r="I1021" s="28" t="s">
        <v>1207</v>
      </c>
      <c r="J1021" s="28" t="s">
        <v>1207</v>
      </c>
      <c r="K1021" s="29" t="s">
        <v>1193</v>
      </c>
      <c r="L1021" s="30" t="str">
        <f t="shared" si="289"/>
        <v>N/A</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62687269</v>
      </c>
      <c r="D1025" s="33" t="str">
        <f t="shared" si="286"/>
        <v>N/A</v>
      </c>
      <c r="E1025" s="47">
        <v>59072552</v>
      </c>
      <c r="F1025" s="33" t="str">
        <f t="shared" si="287"/>
        <v>N/A</v>
      </c>
      <c r="G1025" s="47">
        <v>51753630</v>
      </c>
      <c r="H1025" s="33" t="str">
        <f t="shared" si="288"/>
        <v>N/A</v>
      </c>
      <c r="I1025" s="35">
        <v>-5.77</v>
      </c>
      <c r="J1025" s="35">
        <v>-12.4</v>
      </c>
      <c r="K1025" s="36" t="s">
        <v>1193</v>
      </c>
      <c r="L1025" s="30" t="str">
        <f t="shared" si="289"/>
        <v>Yes</v>
      </c>
    </row>
    <row r="1026" spans="1:12">
      <c r="A1026" s="49" t="s">
        <v>96</v>
      </c>
      <c r="B1026" s="36" t="s">
        <v>49</v>
      </c>
      <c r="C1026" s="34">
        <v>686</v>
      </c>
      <c r="D1026" s="33" t="str">
        <f t="shared" si="286"/>
        <v>N/A</v>
      </c>
      <c r="E1026" s="34">
        <v>630</v>
      </c>
      <c r="F1026" s="33" t="str">
        <f t="shared" si="287"/>
        <v>N/A</v>
      </c>
      <c r="G1026" s="34">
        <v>604</v>
      </c>
      <c r="H1026" s="33" t="str">
        <f t="shared" si="288"/>
        <v>N/A</v>
      </c>
      <c r="I1026" s="35">
        <v>-8.16</v>
      </c>
      <c r="J1026" s="35">
        <v>-4.13</v>
      </c>
      <c r="K1026" s="36" t="s">
        <v>1193</v>
      </c>
      <c r="L1026" s="30" t="str">
        <f t="shared" si="289"/>
        <v>Yes</v>
      </c>
    </row>
    <row r="1027" spans="1:12">
      <c r="A1027" s="49" t="s">
        <v>367</v>
      </c>
      <c r="B1027" s="36" t="s">
        <v>49</v>
      </c>
      <c r="C1027" s="47">
        <v>91380.858601</v>
      </c>
      <c r="D1027" s="33" t="str">
        <f t="shared" si="286"/>
        <v>N/A</v>
      </c>
      <c r="E1027" s="47">
        <v>93765.955556000001</v>
      </c>
      <c r="F1027" s="33" t="str">
        <f t="shared" si="287"/>
        <v>N/A</v>
      </c>
      <c r="G1027" s="47">
        <v>85684.817880999995</v>
      </c>
      <c r="H1027" s="33" t="str">
        <f t="shared" si="288"/>
        <v>N/A</v>
      </c>
      <c r="I1027" s="35">
        <v>2.61</v>
      </c>
      <c r="J1027" s="35">
        <v>-8.6199999999999992</v>
      </c>
      <c r="K1027" s="36" t="s">
        <v>1193</v>
      </c>
      <c r="L1027" s="30" t="str">
        <f t="shared" si="289"/>
        <v>Yes</v>
      </c>
    </row>
    <row r="1028" spans="1:12">
      <c r="A1028" s="49" t="s">
        <v>368</v>
      </c>
      <c r="B1028" s="36" t="s">
        <v>49</v>
      </c>
      <c r="C1028" s="47">
        <v>928426494</v>
      </c>
      <c r="D1028" s="33" t="str">
        <f t="shared" si="286"/>
        <v>N/A</v>
      </c>
      <c r="E1028" s="47">
        <v>951318233</v>
      </c>
      <c r="F1028" s="33" t="str">
        <f t="shared" si="287"/>
        <v>N/A</v>
      </c>
      <c r="G1028" s="47">
        <v>929574574</v>
      </c>
      <c r="H1028" s="33" t="str">
        <f t="shared" si="288"/>
        <v>N/A</v>
      </c>
      <c r="I1028" s="35">
        <v>2.4660000000000002</v>
      </c>
      <c r="J1028" s="35">
        <v>-2.29</v>
      </c>
      <c r="K1028" s="36" t="s">
        <v>1193</v>
      </c>
      <c r="L1028" s="30" t="str">
        <f t="shared" si="289"/>
        <v>Yes</v>
      </c>
    </row>
    <row r="1029" spans="1:12">
      <c r="A1029" s="49" t="s">
        <v>369</v>
      </c>
      <c r="B1029" s="36" t="s">
        <v>49</v>
      </c>
      <c r="C1029" s="34">
        <v>33292</v>
      </c>
      <c r="D1029" s="33" t="str">
        <f t="shared" si="286"/>
        <v>N/A</v>
      </c>
      <c r="E1029" s="34">
        <v>32936</v>
      </c>
      <c r="F1029" s="33" t="str">
        <f t="shared" si="287"/>
        <v>N/A</v>
      </c>
      <c r="G1029" s="34">
        <v>32560</v>
      </c>
      <c r="H1029" s="33" t="str">
        <f t="shared" si="288"/>
        <v>N/A</v>
      </c>
      <c r="I1029" s="35">
        <v>-1.07</v>
      </c>
      <c r="J1029" s="35">
        <v>-1.1399999999999999</v>
      </c>
      <c r="K1029" s="36" t="s">
        <v>1193</v>
      </c>
      <c r="L1029" s="30" t="str">
        <f t="shared" si="289"/>
        <v>Yes</v>
      </c>
    </row>
    <row r="1030" spans="1:12">
      <c r="A1030" s="49" t="s">
        <v>370</v>
      </c>
      <c r="B1030" s="36" t="s">
        <v>49</v>
      </c>
      <c r="C1030" s="47">
        <v>27887.375165000001</v>
      </c>
      <c r="D1030" s="33" t="str">
        <f t="shared" si="286"/>
        <v>N/A</v>
      </c>
      <c r="E1030" s="47">
        <v>28883.842390999998</v>
      </c>
      <c r="F1030" s="33" t="str">
        <f t="shared" si="287"/>
        <v>N/A</v>
      </c>
      <c r="G1030" s="47">
        <v>28549.587653999999</v>
      </c>
      <c r="H1030" s="33" t="str">
        <f t="shared" si="288"/>
        <v>N/A</v>
      </c>
      <c r="I1030" s="35">
        <v>3.573</v>
      </c>
      <c r="J1030" s="35">
        <v>-1.1599999999999999</v>
      </c>
      <c r="K1030" s="36" t="s">
        <v>1193</v>
      </c>
      <c r="L1030" s="30" t="str">
        <f t="shared" si="289"/>
        <v>Yes</v>
      </c>
    </row>
    <row r="1031" spans="1:12">
      <c r="A1031" s="49" t="s">
        <v>371</v>
      </c>
      <c r="B1031" s="36" t="s">
        <v>49</v>
      </c>
      <c r="C1031" s="47">
        <v>23856466</v>
      </c>
      <c r="D1031" s="33" t="str">
        <f t="shared" si="286"/>
        <v>N/A</v>
      </c>
      <c r="E1031" s="47">
        <v>26206268</v>
      </c>
      <c r="F1031" s="33" t="str">
        <f t="shared" si="287"/>
        <v>N/A</v>
      </c>
      <c r="G1031" s="47">
        <v>25840643</v>
      </c>
      <c r="H1031" s="33" t="str">
        <f t="shared" si="288"/>
        <v>N/A</v>
      </c>
      <c r="I1031" s="35">
        <v>9.85</v>
      </c>
      <c r="J1031" s="35">
        <v>-1.4</v>
      </c>
      <c r="K1031" s="36" t="s">
        <v>1193</v>
      </c>
      <c r="L1031" s="30" t="str">
        <f t="shared" si="289"/>
        <v>Yes</v>
      </c>
    </row>
    <row r="1032" spans="1:12">
      <c r="A1032" s="49" t="s">
        <v>97</v>
      </c>
      <c r="B1032" s="36" t="s">
        <v>49</v>
      </c>
      <c r="C1032" s="34">
        <v>112152</v>
      </c>
      <c r="D1032" s="33" t="str">
        <f t="shared" si="286"/>
        <v>N/A</v>
      </c>
      <c r="E1032" s="34">
        <v>112754</v>
      </c>
      <c r="F1032" s="33" t="str">
        <f t="shared" si="287"/>
        <v>N/A</v>
      </c>
      <c r="G1032" s="34">
        <v>112708</v>
      </c>
      <c r="H1032" s="33" t="str">
        <f t="shared" si="288"/>
        <v>N/A</v>
      </c>
      <c r="I1032" s="35">
        <v>0.53680000000000005</v>
      </c>
      <c r="J1032" s="35">
        <v>-4.1000000000000002E-2</v>
      </c>
      <c r="K1032" s="36" t="s">
        <v>1193</v>
      </c>
      <c r="L1032" s="30" t="str">
        <f t="shared" si="289"/>
        <v>Yes</v>
      </c>
    </row>
    <row r="1033" spans="1:12">
      <c r="A1033" s="49" t="s">
        <v>372</v>
      </c>
      <c r="B1033" s="36" t="s">
        <v>49</v>
      </c>
      <c r="C1033" s="47">
        <v>212.71547543</v>
      </c>
      <c r="D1033" s="33" t="str">
        <f t="shared" si="286"/>
        <v>N/A</v>
      </c>
      <c r="E1033" s="47">
        <v>232.41985206999999</v>
      </c>
      <c r="F1033" s="33" t="str">
        <f t="shared" si="287"/>
        <v>N/A</v>
      </c>
      <c r="G1033" s="47">
        <v>229.27070838</v>
      </c>
      <c r="H1033" s="33" t="str">
        <f t="shared" si="288"/>
        <v>N/A</v>
      </c>
      <c r="I1033" s="35">
        <v>9.2629999999999999</v>
      </c>
      <c r="J1033" s="35">
        <v>-1.35</v>
      </c>
      <c r="K1033" s="36" t="s">
        <v>1193</v>
      </c>
      <c r="L1033" s="30" t="str">
        <f t="shared" si="289"/>
        <v>Yes</v>
      </c>
    </row>
    <row r="1034" spans="1:12">
      <c r="A1034" s="49" t="s">
        <v>373</v>
      </c>
      <c r="B1034" s="36" t="s">
        <v>49</v>
      </c>
      <c r="C1034" s="47">
        <v>3814798</v>
      </c>
      <c r="D1034" s="33" t="str">
        <f t="shared" si="286"/>
        <v>N/A</v>
      </c>
      <c r="E1034" s="47">
        <v>4258280</v>
      </c>
      <c r="F1034" s="33" t="str">
        <f t="shared" si="287"/>
        <v>N/A</v>
      </c>
      <c r="G1034" s="47">
        <v>4510531</v>
      </c>
      <c r="H1034" s="33" t="str">
        <f t="shared" si="288"/>
        <v>N/A</v>
      </c>
      <c r="I1034" s="35">
        <v>11.63</v>
      </c>
      <c r="J1034" s="35">
        <v>5.9240000000000004</v>
      </c>
      <c r="K1034" s="36" t="s">
        <v>1193</v>
      </c>
      <c r="L1034" s="30" t="str">
        <f t="shared" si="289"/>
        <v>Yes</v>
      </c>
    </row>
    <row r="1035" spans="1:12">
      <c r="A1035" s="49" t="s">
        <v>98</v>
      </c>
      <c r="B1035" s="36" t="s">
        <v>49</v>
      </c>
      <c r="C1035" s="34">
        <v>10578</v>
      </c>
      <c r="D1035" s="33" t="str">
        <f t="shared" si="286"/>
        <v>N/A</v>
      </c>
      <c r="E1035" s="34">
        <v>11264</v>
      </c>
      <c r="F1035" s="33" t="str">
        <f t="shared" si="287"/>
        <v>N/A</v>
      </c>
      <c r="G1035" s="34">
        <v>11687</v>
      </c>
      <c r="H1035" s="33" t="str">
        <f t="shared" si="288"/>
        <v>N/A</v>
      </c>
      <c r="I1035" s="35">
        <v>6.4850000000000003</v>
      </c>
      <c r="J1035" s="35">
        <v>3.7549999999999999</v>
      </c>
      <c r="K1035" s="36" t="s">
        <v>1193</v>
      </c>
      <c r="L1035" s="30" t="str">
        <f t="shared" si="289"/>
        <v>Yes</v>
      </c>
    </row>
    <row r="1036" spans="1:12">
      <c r="A1036" s="49" t="s">
        <v>374</v>
      </c>
      <c r="B1036" s="36" t="s">
        <v>49</v>
      </c>
      <c r="C1036" s="47">
        <v>360.63509169999998</v>
      </c>
      <c r="D1036" s="33" t="str">
        <f t="shared" si="286"/>
        <v>N/A</v>
      </c>
      <c r="E1036" s="47">
        <v>378.04332385999999</v>
      </c>
      <c r="F1036" s="33" t="str">
        <f t="shared" si="287"/>
        <v>N/A</v>
      </c>
      <c r="G1036" s="47">
        <v>385.94429708000001</v>
      </c>
      <c r="H1036" s="33" t="str">
        <f t="shared" si="288"/>
        <v>N/A</v>
      </c>
      <c r="I1036" s="35">
        <v>4.827</v>
      </c>
      <c r="J1036" s="35">
        <v>2.09</v>
      </c>
      <c r="K1036" s="36" t="s">
        <v>1193</v>
      </c>
      <c r="L1036" s="30" t="str">
        <f t="shared" si="289"/>
        <v>Yes</v>
      </c>
    </row>
    <row r="1037" spans="1:12">
      <c r="A1037" s="49" t="s">
        <v>375</v>
      </c>
      <c r="B1037" s="36" t="s">
        <v>49</v>
      </c>
      <c r="C1037" s="47">
        <v>1658728</v>
      </c>
      <c r="D1037" s="33" t="str">
        <f t="shared" si="286"/>
        <v>N/A</v>
      </c>
      <c r="E1037" s="47">
        <v>1792036</v>
      </c>
      <c r="F1037" s="33" t="str">
        <f t="shared" si="287"/>
        <v>N/A</v>
      </c>
      <c r="G1037" s="47">
        <v>1823450</v>
      </c>
      <c r="H1037" s="33" t="str">
        <f t="shared" si="288"/>
        <v>N/A</v>
      </c>
      <c r="I1037" s="35">
        <v>8.0370000000000008</v>
      </c>
      <c r="J1037" s="35">
        <v>1.7529999999999999</v>
      </c>
      <c r="K1037" s="36" t="s">
        <v>1193</v>
      </c>
      <c r="L1037" s="30" t="str">
        <f t="shared" si="289"/>
        <v>Yes</v>
      </c>
    </row>
    <row r="1038" spans="1:12">
      <c r="A1038" s="46" t="s">
        <v>99</v>
      </c>
      <c r="B1038" s="25" t="s">
        <v>49</v>
      </c>
      <c r="C1038" s="26">
        <v>42681</v>
      </c>
      <c r="D1038" s="27" t="str">
        <f t="shared" si="286"/>
        <v>N/A</v>
      </c>
      <c r="E1038" s="26">
        <v>43308</v>
      </c>
      <c r="F1038" s="27" t="str">
        <f t="shared" si="287"/>
        <v>N/A</v>
      </c>
      <c r="G1038" s="26">
        <v>41676</v>
      </c>
      <c r="H1038" s="27" t="str">
        <f t="shared" si="288"/>
        <v>N/A</v>
      </c>
      <c r="I1038" s="28">
        <v>1.4690000000000001</v>
      </c>
      <c r="J1038" s="28">
        <v>-3.77</v>
      </c>
      <c r="K1038" s="29" t="s">
        <v>1193</v>
      </c>
      <c r="L1038" s="30" t="str">
        <f t="shared" si="289"/>
        <v>Yes</v>
      </c>
    </row>
    <row r="1039" spans="1:12">
      <c r="A1039" s="46" t="s">
        <v>376</v>
      </c>
      <c r="B1039" s="25" t="s">
        <v>49</v>
      </c>
      <c r="C1039" s="31">
        <v>38.863381832999998</v>
      </c>
      <c r="D1039" s="27" t="str">
        <f t="shared" si="286"/>
        <v>N/A</v>
      </c>
      <c r="E1039" s="31">
        <v>41.378867646000003</v>
      </c>
      <c r="F1039" s="27" t="str">
        <f t="shared" si="287"/>
        <v>N/A</v>
      </c>
      <c r="G1039" s="31">
        <v>43.752999328000001</v>
      </c>
      <c r="H1039" s="27" t="str">
        <f t="shared" si="288"/>
        <v>N/A</v>
      </c>
      <c r="I1039" s="28">
        <v>6.4729999999999999</v>
      </c>
      <c r="J1039" s="28">
        <v>5.7380000000000004</v>
      </c>
      <c r="K1039" s="29" t="s">
        <v>1193</v>
      </c>
      <c r="L1039" s="30" t="str">
        <f t="shared" si="289"/>
        <v>Yes</v>
      </c>
    </row>
    <row r="1040" spans="1:12">
      <c r="A1040" s="46" t="s">
        <v>377</v>
      </c>
      <c r="B1040" s="25" t="s">
        <v>49</v>
      </c>
      <c r="C1040" s="31">
        <v>12108133</v>
      </c>
      <c r="D1040" s="27" t="str">
        <f t="shared" si="286"/>
        <v>N/A</v>
      </c>
      <c r="E1040" s="31">
        <v>12716800</v>
      </c>
      <c r="F1040" s="27" t="str">
        <f t="shared" si="287"/>
        <v>N/A</v>
      </c>
      <c r="G1040" s="31">
        <v>12819855</v>
      </c>
      <c r="H1040" s="27" t="str">
        <f t="shared" si="288"/>
        <v>N/A</v>
      </c>
      <c r="I1040" s="28">
        <v>5.0270000000000001</v>
      </c>
      <c r="J1040" s="28">
        <v>0.81040000000000001</v>
      </c>
      <c r="K1040" s="29" t="s">
        <v>1193</v>
      </c>
      <c r="L1040" s="30" t="str">
        <f t="shared" si="289"/>
        <v>Yes</v>
      </c>
    </row>
    <row r="1041" spans="1:12">
      <c r="A1041" s="46" t="s">
        <v>378</v>
      </c>
      <c r="B1041" s="25" t="s">
        <v>49</v>
      </c>
      <c r="C1041" s="26">
        <v>66019</v>
      </c>
      <c r="D1041" s="27" t="str">
        <f t="shared" si="286"/>
        <v>N/A</v>
      </c>
      <c r="E1041" s="26">
        <v>66451</v>
      </c>
      <c r="F1041" s="27" t="str">
        <f t="shared" si="287"/>
        <v>N/A</v>
      </c>
      <c r="G1041" s="26">
        <v>66632</v>
      </c>
      <c r="H1041" s="27" t="str">
        <f t="shared" si="288"/>
        <v>N/A</v>
      </c>
      <c r="I1041" s="28">
        <v>0.65439999999999998</v>
      </c>
      <c r="J1041" s="28">
        <v>0.27239999999999998</v>
      </c>
      <c r="K1041" s="29" t="s">
        <v>1193</v>
      </c>
      <c r="L1041" s="30" t="str">
        <f t="shared" si="289"/>
        <v>Yes</v>
      </c>
    </row>
    <row r="1042" spans="1:12">
      <c r="A1042" s="46" t="s">
        <v>379</v>
      </c>
      <c r="B1042" s="25" t="s">
        <v>49</v>
      </c>
      <c r="C1042" s="31">
        <v>183.40376255000001</v>
      </c>
      <c r="D1042" s="27" t="str">
        <f t="shared" si="286"/>
        <v>N/A</v>
      </c>
      <c r="E1042" s="31">
        <v>191.37108545999999</v>
      </c>
      <c r="F1042" s="27" t="str">
        <f t="shared" si="287"/>
        <v>N/A</v>
      </c>
      <c r="G1042" s="31">
        <v>192.39787189</v>
      </c>
      <c r="H1042" s="27" t="str">
        <f t="shared" si="288"/>
        <v>N/A</v>
      </c>
      <c r="I1042" s="28">
        <v>4.3440000000000003</v>
      </c>
      <c r="J1042" s="28">
        <v>0.53649999999999998</v>
      </c>
      <c r="K1042" s="29" t="s">
        <v>1193</v>
      </c>
      <c r="L1042" s="30" t="str">
        <f t="shared" si="289"/>
        <v>Yes</v>
      </c>
    </row>
    <row r="1043" spans="1:12">
      <c r="A1043" s="46" t="s">
        <v>380</v>
      </c>
      <c r="B1043" s="25" t="s">
        <v>49</v>
      </c>
      <c r="C1043" s="31">
        <v>5410058</v>
      </c>
      <c r="D1043" s="27" t="str">
        <f t="shared" si="286"/>
        <v>N/A</v>
      </c>
      <c r="E1043" s="31">
        <v>6641937</v>
      </c>
      <c r="F1043" s="27" t="str">
        <f t="shared" si="287"/>
        <v>N/A</v>
      </c>
      <c r="G1043" s="31">
        <v>7063889</v>
      </c>
      <c r="H1043" s="27" t="str">
        <f t="shared" si="288"/>
        <v>N/A</v>
      </c>
      <c r="I1043" s="28">
        <v>22.77</v>
      </c>
      <c r="J1043" s="28">
        <v>6.3529999999999998</v>
      </c>
      <c r="K1043" s="29" t="s">
        <v>1193</v>
      </c>
      <c r="L1043" s="30" t="str">
        <f t="shared" si="289"/>
        <v>Yes</v>
      </c>
    </row>
    <row r="1044" spans="1:12">
      <c r="A1044" s="46" t="s">
        <v>100</v>
      </c>
      <c r="B1044" s="25" t="s">
        <v>49</v>
      </c>
      <c r="C1044" s="26">
        <v>15354</v>
      </c>
      <c r="D1044" s="27" t="str">
        <f t="shared" si="286"/>
        <v>N/A</v>
      </c>
      <c r="E1044" s="26">
        <v>16059</v>
      </c>
      <c r="F1044" s="27" t="str">
        <f t="shared" si="287"/>
        <v>N/A</v>
      </c>
      <c r="G1044" s="26">
        <v>16733</v>
      </c>
      <c r="H1044" s="27" t="str">
        <f t="shared" si="288"/>
        <v>N/A</v>
      </c>
      <c r="I1044" s="28">
        <v>4.5919999999999996</v>
      </c>
      <c r="J1044" s="28">
        <v>4.1970000000000001</v>
      </c>
      <c r="K1044" s="29" t="s">
        <v>1193</v>
      </c>
      <c r="L1044" s="30" t="str">
        <f t="shared" si="289"/>
        <v>Yes</v>
      </c>
    </row>
    <row r="1045" spans="1:12">
      <c r="A1045" s="46" t="s">
        <v>381</v>
      </c>
      <c r="B1045" s="25" t="s">
        <v>49</v>
      </c>
      <c r="C1045" s="31">
        <v>352.35495636000002</v>
      </c>
      <c r="D1045" s="27" t="str">
        <f t="shared" si="286"/>
        <v>N/A</v>
      </c>
      <c r="E1045" s="31">
        <v>413.59592751999998</v>
      </c>
      <c r="F1045" s="27" t="str">
        <f t="shared" si="287"/>
        <v>N/A</v>
      </c>
      <c r="G1045" s="31">
        <v>422.15317038000001</v>
      </c>
      <c r="H1045" s="27" t="str">
        <f t="shared" si="288"/>
        <v>N/A</v>
      </c>
      <c r="I1045" s="28">
        <v>17.38</v>
      </c>
      <c r="J1045" s="28">
        <v>2.069</v>
      </c>
      <c r="K1045" s="29" t="s">
        <v>1193</v>
      </c>
      <c r="L1045" s="30" t="str">
        <f t="shared" si="289"/>
        <v>Yes</v>
      </c>
    </row>
    <row r="1046" spans="1:12">
      <c r="A1046" s="46" t="s">
        <v>382</v>
      </c>
      <c r="B1046" s="25" t="s">
        <v>49</v>
      </c>
      <c r="C1046" s="31">
        <v>1475227</v>
      </c>
      <c r="D1046" s="27" t="str">
        <f t="shared" si="286"/>
        <v>N/A</v>
      </c>
      <c r="E1046" s="31">
        <v>1255357</v>
      </c>
      <c r="F1046" s="27" t="str">
        <f t="shared" si="287"/>
        <v>N/A</v>
      </c>
      <c r="G1046" s="31">
        <v>1128727</v>
      </c>
      <c r="H1046" s="27" t="str">
        <f t="shared" si="288"/>
        <v>N/A</v>
      </c>
      <c r="I1046" s="28">
        <v>-14.9</v>
      </c>
      <c r="J1046" s="28">
        <v>-10.1</v>
      </c>
      <c r="K1046" s="29" t="s">
        <v>1193</v>
      </c>
      <c r="L1046" s="30" t="str">
        <f t="shared" si="289"/>
        <v>Yes</v>
      </c>
    </row>
    <row r="1047" spans="1:12">
      <c r="A1047" s="46" t="s">
        <v>383</v>
      </c>
      <c r="B1047" s="25" t="s">
        <v>49</v>
      </c>
      <c r="C1047" s="26">
        <v>1205</v>
      </c>
      <c r="D1047" s="27" t="str">
        <f t="shared" si="286"/>
        <v>N/A</v>
      </c>
      <c r="E1047" s="26">
        <v>1041</v>
      </c>
      <c r="F1047" s="27" t="str">
        <f t="shared" si="287"/>
        <v>N/A</v>
      </c>
      <c r="G1047" s="26">
        <v>1010</v>
      </c>
      <c r="H1047" s="27" t="str">
        <f t="shared" si="288"/>
        <v>N/A</v>
      </c>
      <c r="I1047" s="28">
        <v>-13.6</v>
      </c>
      <c r="J1047" s="28">
        <v>-2.98</v>
      </c>
      <c r="K1047" s="29" t="s">
        <v>1193</v>
      </c>
      <c r="L1047" s="30" t="str">
        <f t="shared" ref="L1047:L1084" si="290">IF(J1047="Div by 0", "N/A", IF(K1047="N/A","N/A", IF(J1047&gt;VALUE(MID(K1047,1,2)), "No", IF(J1047&lt;-1*VALUE(MID(K1047,1,2)), "No", "Yes"))))</f>
        <v>Yes</v>
      </c>
    </row>
    <row r="1048" spans="1:12">
      <c r="A1048" s="46" t="s">
        <v>384</v>
      </c>
      <c r="B1048" s="25" t="s">
        <v>49</v>
      </c>
      <c r="C1048" s="31">
        <v>1224.2547718000001</v>
      </c>
      <c r="D1048" s="27" t="str">
        <f t="shared" si="286"/>
        <v>N/A</v>
      </c>
      <c r="E1048" s="31">
        <v>1205.9145053</v>
      </c>
      <c r="F1048" s="27" t="str">
        <f t="shared" si="287"/>
        <v>N/A</v>
      </c>
      <c r="G1048" s="31">
        <v>1117.5514851</v>
      </c>
      <c r="H1048" s="27" t="str">
        <f t="shared" si="288"/>
        <v>N/A</v>
      </c>
      <c r="I1048" s="28">
        <v>-1.5</v>
      </c>
      <c r="J1048" s="28">
        <v>-7.33</v>
      </c>
      <c r="K1048" s="29" t="s">
        <v>1193</v>
      </c>
      <c r="L1048" s="30" t="str">
        <f t="shared" si="290"/>
        <v>Yes</v>
      </c>
    </row>
    <row r="1049" spans="1:12">
      <c r="A1049" s="46" t="s">
        <v>385</v>
      </c>
      <c r="B1049" s="25" t="s">
        <v>49</v>
      </c>
      <c r="C1049" s="31">
        <v>18015910</v>
      </c>
      <c r="D1049" s="27" t="str">
        <f t="shared" si="286"/>
        <v>N/A</v>
      </c>
      <c r="E1049" s="31">
        <v>19660208</v>
      </c>
      <c r="F1049" s="27" t="str">
        <f t="shared" si="287"/>
        <v>N/A</v>
      </c>
      <c r="G1049" s="31">
        <v>20367591</v>
      </c>
      <c r="H1049" s="27" t="str">
        <f t="shared" si="288"/>
        <v>N/A</v>
      </c>
      <c r="I1049" s="28">
        <v>9.1270000000000007</v>
      </c>
      <c r="J1049" s="28">
        <v>3.5979999999999999</v>
      </c>
      <c r="K1049" s="29" t="s">
        <v>1193</v>
      </c>
      <c r="L1049" s="30" t="str">
        <f t="shared" si="290"/>
        <v>Yes</v>
      </c>
    </row>
    <row r="1050" spans="1:12">
      <c r="A1050" s="46" t="s">
        <v>101</v>
      </c>
      <c r="B1050" s="25" t="s">
        <v>49</v>
      </c>
      <c r="C1050" s="26">
        <v>94227</v>
      </c>
      <c r="D1050" s="27" t="str">
        <f t="shared" si="286"/>
        <v>N/A</v>
      </c>
      <c r="E1050" s="26">
        <v>96012</v>
      </c>
      <c r="F1050" s="27" t="str">
        <f t="shared" si="287"/>
        <v>N/A</v>
      </c>
      <c r="G1050" s="26">
        <v>98232</v>
      </c>
      <c r="H1050" s="27" t="str">
        <f t="shared" si="288"/>
        <v>N/A</v>
      </c>
      <c r="I1050" s="28">
        <v>1.8939999999999999</v>
      </c>
      <c r="J1050" s="28">
        <v>2.3119999999999998</v>
      </c>
      <c r="K1050" s="29" t="s">
        <v>1193</v>
      </c>
      <c r="L1050" s="30" t="str">
        <f t="shared" si="290"/>
        <v>Yes</v>
      </c>
    </row>
    <row r="1051" spans="1:12">
      <c r="A1051" s="46" t="s">
        <v>386</v>
      </c>
      <c r="B1051" s="25" t="s">
        <v>49</v>
      </c>
      <c r="C1051" s="31">
        <v>191.19689686000001</v>
      </c>
      <c r="D1051" s="27" t="str">
        <f t="shared" si="286"/>
        <v>N/A</v>
      </c>
      <c r="E1051" s="31">
        <v>204.76823730000001</v>
      </c>
      <c r="F1051" s="27" t="str">
        <f t="shared" si="287"/>
        <v>N/A</v>
      </c>
      <c r="G1051" s="31">
        <v>207.34171146</v>
      </c>
      <c r="H1051" s="27" t="str">
        <f t="shared" si="288"/>
        <v>N/A</v>
      </c>
      <c r="I1051" s="28">
        <v>7.0979999999999999</v>
      </c>
      <c r="J1051" s="28">
        <v>1.2569999999999999</v>
      </c>
      <c r="K1051" s="29" t="s">
        <v>1193</v>
      </c>
      <c r="L1051" s="30" t="str">
        <f t="shared" si="290"/>
        <v>Yes</v>
      </c>
    </row>
    <row r="1052" spans="1:12">
      <c r="A1052" s="46" t="s">
        <v>387</v>
      </c>
      <c r="B1052" s="25" t="s">
        <v>49</v>
      </c>
      <c r="C1052" s="31">
        <v>27447769</v>
      </c>
      <c r="D1052" s="27" t="str">
        <f t="shared" si="286"/>
        <v>N/A</v>
      </c>
      <c r="E1052" s="31">
        <v>24607053</v>
      </c>
      <c r="F1052" s="27" t="str">
        <f t="shared" si="287"/>
        <v>N/A</v>
      </c>
      <c r="G1052" s="31">
        <v>29046467</v>
      </c>
      <c r="H1052" s="27" t="str">
        <f t="shared" si="288"/>
        <v>N/A</v>
      </c>
      <c r="I1052" s="28">
        <v>-10.3</v>
      </c>
      <c r="J1052" s="28">
        <v>18.04</v>
      </c>
      <c r="K1052" s="29" t="s">
        <v>1193</v>
      </c>
      <c r="L1052" s="30" t="str">
        <f t="shared" si="290"/>
        <v>Yes</v>
      </c>
    </row>
    <row r="1053" spans="1:12">
      <c r="A1053" s="46" t="s">
        <v>102</v>
      </c>
      <c r="B1053" s="25" t="s">
        <v>49</v>
      </c>
      <c r="C1053" s="26">
        <v>54109</v>
      </c>
      <c r="D1053" s="27" t="str">
        <f t="shared" si="286"/>
        <v>N/A</v>
      </c>
      <c r="E1053" s="26">
        <v>52586</v>
      </c>
      <c r="F1053" s="27" t="str">
        <f t="shared" si="287"/>
        <v>N/A</v>
      </c>
      <c r="G1053" s="26">
        <v>53060</v>
      </c>
      <c r="H1053" s="27" t="str">
        <f t="shared" si="288"/>
        <v>N/A</v>
      </c>
      <c r="I1053" s="28">
        <v>-2.81</v>
      </c>
      <c r="J1053" s="28">
        <v>0.90139999999999998</v>
      </c>
      <c r="K1053" s="29" t="s">
        <v>1193</v>
      </c>
      <c r="L1053" s="30" t="str">
        <f t="shared" si="290"/>
        <v>Yes</v>
      </c>
    </row>
    <row r="1054" spans="1:12">
      <c r="A1054" s="46" t="s">
        <v>388</v>
      </c>
      <c r="B1054" s="25" t="s">
        <v>49</v>
      </c>
      <c r="C1054" s="31">
        <v>507.26808849000003</v>
      </c>
      <c r="D1054" s="27" t="str">
        <f t="shared" si="286"/>
        <v>N/A</v>
      </c>
      <c r="E1054" s="31">
        <v>467.93924238</v>
      </c>
      <c r="F1054" s="27" t="str">
        <f t="shared" si="287"/>
        <v>N/A</v>
      </c>
      <c r="G1054" s="31">
        <v>547.42681870000001</v>
      </c>
      <c r="H1054" s="27" t="str">
        <f t="shared" si="288"/>
        <v>N/A</v>
      </c>
      <c r="I1054" s="28">
        <v>-7.75</v>
      </c>
      <c r="J1054" s="28">
        <v>16.989999999999998</v>
      </c>
      <c r="K1054" s="29" t="s">
        <v>1193</v>
      </c>
      <c r="L1054" s="30" t="str">
        <f t="shared" si="290"/>
        <v>Yes</v>
      </c>
    </row>
    <row r="1055" spans="1:12">
      <c r="A1055" s="46" t="s">
        <v>389</v>
      </c>
      <c r="B1055" s="25" t="s">
        <v>49</v>
      </c>
      <c r="C1055" s="31">
        <v>225038440</v>
      </c>
      <c r="D1055" s="27" t="str">
        <f t="shared" si="286"/>
        <v>N/A</v>
      </c>
      <c r="E1055" s="31">
        <v>227189003</v>
      </c>
      <c r="F1055" s="27" t="str">
        <f t="shared" si="287"/>
        <v>N/A</v>
      </c>
      <c r="G1055" s="31">
        <v>213145249</v>
      </c>
      <c r="H1055" s="27" t="str">
        <f t="shared" si="288"/>
        <v>N/A</v>
      </c>
      <c r="I1055" s="28">
        <v>0.9556</v>
      </c>
      <c r="J1055" s="28">
        <v>-6.18</v>
      </c>
      <c r="K1055" s="29" t="s">
        <v>1193</v>
      </c>
      <c r="L1055" s="30" t="str">
        <f t="shared" si="290"/>
        <v>Yes</v>
      </c>
    </row>
    <row r="1056" spans="1:12">
      <c r="A1056" s="93" t="s">
        <v>625</v>
      </c>
      <c r="B1056" s="26" t="s">
        <v>49</v>
      </c>
      <c r="C1056" s="26">
        <v>25232</v>
      </c>
      <c r="D1056" s="27" t="str">
        <f t="shared" si="286"/>
        <v>N/A</v>
      </c>
      <c r="E1056" s="26">
        <v>28168</v>
      </c>
      <c r="F1056" s="27" t="str">
        <f t="shared" si="287"/>
        <v>N/A</v>
      </c>
      <c r="G1056" s="26">
        <v>27436</v>
      </c>
      <c r="H1056" s="27" t="str">
        <f t="shared" si="288"/>
        <v>N/A</v>
      </c>
      <c r="I1056" s="28">
        <v>11.64</v>
      </c>
      <c r="J1056" s="28">
        <v>-2.6</v>
      </c>
      <c r="K1056" s="37" t="s">
        <v>1193</v>
      </c>
      <c r="L1056" s="30" t="str">
        <f t="shared" si="290"/>
        <v>Yes</v>
      </c>
    </row>
    <row r="1057" spans="1:12">
      <c r="A1057" s="46" t="s">
        <v>390</v>
      </c>
      <c r="B1057" s="25" t="s">
        <v>49</v>
      </c>
      <c r="C1057" s="31">
        <v>8918.7714013999994</v>
      </c>
      <c r="D1057" s="27" t="str">
        <f t="shared" si="286"/>
        <v>N/A</v>
      </c>
      <c r="E1057" s="31">
        <v>8065.4999644999998</v>
      </c>
      <c r="F1057" s="27" t="str">
        <f t="shared" si="287"/>
        <v>N/A</v>
      </c>
      <c r="G1057" s="31">
        <v>7768.8164820000002</v>
      </c>
      <c r="H1057" s="27" t="str">
        <f t="shared" si="288"/>
        <v>N/A</v>
      </c>
      <c r="I1057" s="28">
        <v>-9.57</v>
      </c>
      <c r="J1057" s="28">
        <v>-3.68</v>
      </c>
      <c r="K1057" s="29" t="s">
        <v>1193</v>
      </c>
      <c r="L1057" s="30" t="str">
        <f t="shared" si="290"/>
        <v>Yes</v>
      </c>
    </row>
    <row r="1058" spans="1:12">
      <c r="A1058" s="46" t="s">
        <v>391</v>
      </c>
      <c r="B1058" s="25" t="s">
        <v>49</v>
      </c>
      <c r="C1058" s="31">
        <v>2517480</v>
      </c>
      <c r="D1058" s="27" t="str">
        <f t="shared" si="286"/>
        <v>N/A</v>
      </c>
      <c r="E1058" s="31">
        <v>2203024</v>
      </c>
      <c r="F1058" s="27" t="str">
        <f t="shared" si="287"/>
        <v>N/A</v>
      </c>
      <c r="G1058" s="31">
        <v>1851101</v>
      </c>
      <c r="H1058" s="27" t="str">
        <f t="shared" si="288"/>
        <v>N/A</v>
      </c>
      <c r="I1058" s="28">
        <v>-12.5</v>
      </c>
      <c r="J1058" s="28">
        <v>-16</v>
      </c>
      <c r="K1058" s="29" t="s">
        <v>1193</v>
      </c>
      <c r="L1058" s="30" t="str">
        <f t="shared" si="290"/>
        <v>Yes</v>
      </c>
    </row>
    <row r="1059" spans="1:12">
      <c r="A1059" s="46" t="s">
        <v>38</v>
      </c>
      <c r="B1059" s="25" t="s">
        <v>49</v>
      </c>
      <c r="C1059" s="26">
        <v>20711</v>
      </c>
      <c r="D1059" s="27" t="str">
        <f t="shared" si="286"/>
        <v>N/A</v>
      </c>
      <c r="E1059" s="26">
        <v>20673</v>
      </c>
      <c r="F1059" s="27" t="str">
        <f t="shared" si="287"/>
        <v>N/A</v>
      </c>
      <c r="G1059" s="26">
        <v>21219</v>
      </c>
      <c r="H1059" s="27" t="str">
        <f t="shared" si="288"/>
        <v>N/A</v>
      </c>
      <c r="I1059" s="28">
        <v>-0.183</v>
      </c>
      <c r="J1059" s="28">
        <v>2.641</v>
      </c>
      <c r="K1059" s="29" t="s">
        <v>1193</v>
      </c>
      <c r="L1059" s="30" t="str">
        <f t="shared" si="290"/>
        <v>Yes</v>
      </c>
    </row>
    <row r="1060" spans="1:12">
      <c r="A1060" s="46" t="s">
        <v>392</v>
      </c>
      <c r="B1060" s="25" t="s">
        <v>49</v>
      </c>
      <c r="C1060" s="31">
        <v>121.55279803000001</v>
      </c>
      <c r="D1060" s="27" t="str">
        <f t="shared" si="286"/>
        <v>N/A</v>
      </c>
      <c r="E1060" s="31">
        <v>106.56527838</v>
      </c>
      <c r="F1060" s="27" t="str">
        <f t="shared" si="287"/>
        <v>N/A</v>
      </c>
      <c r="G1060" s="31">
        <v>87.237899995000006</v>
      </c>
      <c r="H1060" s="27" t="str">
        <f t="shared" si="288"/>
        <v>N/A</v>
      </c>
      <c r="I1060" s="28">
        <v>-12.3</v>
      </c>
      <c r="J1060" s="28">
        <v>-18.100000000000001</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75731658</v>
      </c>
      <c r="D1064" s="27" t="str">
        <f t="shared" si="286"/>
        <v>N/A</v>
      </c>
      <c r="E1064" s="31">
        <v>89864386</v>
      </c>
      <c r="F1064" s="27" t="str">
        <f t="shared" si="287"/>
        <v>N/A</v>
      </c>
      <c r="G1064" s="31">
        <v>97662309</v>
      </c>
      <c r="H1064" s="27" t="str">
        <f t="shared" si="288"/>
        <v>N/A</v>
      </c>
      <c r="I1064" s="28">
        <v>18.66</v>
      </c>
      <c r="J1064" s="28">
        <v>8.6769999999999996</v>
      </c>
      <c r="K1064" s="29" t="s">
        <v>1193</v>
      </c>
      <c r="L1064" s="30" t="str">
        <f t="shared" si="290"/>
        <v>Yes</v>
      </c>
    </row>
    <row r="1065" spans="1:12">
      <c r="A1065" s="46" t="s">
        <v>397</v>
      </c>
      <c r="B1065" s="25" t="s">
        <v>49</v>
      </c>
      <c r="C1065" s="26">
        <v>25101</v>
      </c>
      <c r="D1065" s="27" t="str">
        <f t="shared" si="286"/>
        <v>N/A</v>
      </c>
      <c r="E1065" s="26">
        <v>24673</v>
      </c>
      <c r="F1065" s="27" t="str">
        <f t="shared" si="287"/>
        <v>N/A</v>
      </c>
      <c r="G1065" s="26">
        <v>18930</v>
      </c>
      <c r="H1065" s="27" t="str">
        <f t="shared" si="288"/>
        <v>N/A</v>
      </c>
      <c r="I1065" s="28">
        <v>-1.71</v>
      </c>
      <c r="J1065" s="28">
        <v>-23.3</v>
      </c>
      <c r="K1065" s="29" t="s">
        <v>1193</v>
      </c>
      <c r="L1065" s="30" t="str">
        <f t="shared" si="290"/>
        <v>Yes</v>
      </c>
    </row>
    <row r="1066" spans="1:12">
      <c r="A1066" s="46" t="s">
        <v>398</v>
      </c>
      <c r="B1066" s="25" t="s">
        <v>49</v>
      </c>
      <c r="C1066" s="31">
        <v>3017.0773276</v>
      </c>
      <c r="D1066" s="27" t="str">
        <f t="shared" si="286"/>
        <v>N/A</v>
      </c>
      <c r="E1066" s="31">
        <v>3642.2156203</v>
      </c>
      <c r="F1066" s="27" t="str">
        <f t="shared" si="287"/>
        <v>N/A</v>
      </c>
      <c r="G1066" s="31">
        <v>5159.1288431000003</v>
      </c>
      <c r="H1066" s="27" t="str">
        <f t="shared" si="288"/>
        <v>N/A</v>
      </c>
      <c r="I1066" s="28">
        <v>20.72</v>
      </c>
      <c r="J1066" s="28">
        <v>41.65</v>
      </c>
      <c r="K1066" s="29" t="s">
        <v>1193</v>
      </c>
      <c r="L1066" s="30" t="str">
        <f t="shared" si="290"/>
        <v>No</v>
      </c>
    </row>
    <row r="1067" spans="1:12">
      <c r="A1067" s="46" t="s">
        <v>399</v>
      </c>
      <c r="B1067" s="25" t="s">
        <v>49</v>
      </c>
      <c r="C1067" s="31">
        <v>0</v>
      </c>
      <c r="D1067" s="27" t="str">
        <f t="shared" si="286"/>
        <v>N/A</v>
      </c>
      <c r="E1067" s="31">
        <v>0</v>
      </c>
      <c r="F1067" s="27" t="str">
        <f t="shared" si="287"/>
        <v>N/A</v>
      </c>
      <c r="G1067" s="31">
        <v>0</v>
      </c>
      <c r="H1067" s="27" t="str">
        <f t="shared" si="288"/>
        <v>N/A</v>
      </c>
      <c r="I1067" s="28" t="s">
        <v>1207</v>
      </c>
      <c r="J1067" s="28" t="s">
        <v>1207</v>
      </c>
      <c r="K1067" s="29" t="s">
        <v>1193</v>
      </c>
      <c r="L1067" s="30" t="str">
        <f t="shared" si="290"/>
        <v>N/A</v>
      </c>
    </row>
    <row r="1068" spans="1:12">
      <c r="A1068" s="46" t="s">
        <v>400</v>
      </c>
      <c r="B1068" s="25" t="s">
        <v>49</v>
      </c>
      <c r="C1068" s="26">
        <v>0</v>
      </c>
      <c r="D1068" s="27" t="str">
        <f t="shared" si="286"/>
        <v>N/A</v>
      </c>
      <c r="E1068" s="26">
        <v>0</v>
      </c>
      <c r="F1068" s="27" t="str">
        <f t="shared" si="287"/>
        <v>N/A</v>
      </c>
      <c r="G1068" s="26">
        <v>0</v>
      </c>
      <c r="H1068" s="27" t="str">
        <f t="shared" si="288"/>
        <v>N/A</v>
      </c>
      <c r="I1068" s="28" t="s">
        <v>1207</v>
      </c>
      <c r="J1068" s="28" t="s">
        <v>1207</v>
      </c>
      <c r="K1068" s="29" t="s">
        <v>1193</v>
      </c>
      <c r="L1068" s="30" t="str">
        <f t="shared" si="290"/>
        <v>N/A</v>
      </c>
    </row>
    <row r="1069" spans="1:12">
      <c r="A1069" s="46" t="s">
        <v>401</v>
      </c>
      <c r="B1069" s="25" t="s">
        <v>49</v>
      </c>
      <c r="C1069" s="31" t="s">
        <v>1207</v>
      </c>
      <c r="D1069" s="27" t="str">
        <f t="shared" si="286"/>
        <v>N/A</v>
      </c>
      <c r="E1069" s="31" t="s">
        <v>1207</v>
      </c>
      <c r="F1069" s="27" t="str">
        <f t="shared" si="287"/>
        <v>N/A</v>
      </c>
      <c r="G1069" s="31" t="s">
        <v>1207</v>
      </c>
      <c r="H1069" s="27" t="str">
        <f t="shared" si="288"/>
        <v>N/A</v>
      </c>
      <c r="I1069" s="28" t="s">
        <v>1207</v>
      </c>
      <c r="J1069" s="28" t="s">
        <v>1207</v>
      </c>
      <c r="K1069" s="29" t="s">
        <v>1193</v>
      </c>
      <c r="L1069" s="30" t="str">
        <f t="shared" si="290"/>
        <v>N/A</v>
      </c>
    </row>
    <row r="1070" spans="1:12" ht="12.75" customHeight="1">
      <c r="A1070" s="46" t="s">
        <v>402</v>
      </c>
      <c r="B1070" s="25" t="s">
        <v>49</v>
      </c>
      <c r="C1070" s="31">
        <v>56828</v>
      </c>
      <c r="D1070" s="27" t="str">
        <f t="shared" si="286"/>
        <v>N/A</v>
      </c>
      <c r="E1070" s="31">
        <v>55088</v>
      </c>
      <c r="F1070" s="27" t="str">
        <f t="shared" si="287"/>
        <v>N/A</v>
      </c>
      <c r="G1070" s="31">
        <v>42051</v>
      </c>
      <c r="H1070" s="27" t="str">
        <f t="shared" si="288"/>
        <v>N/A</v>
      </c>
      <c r="I1070" s="28">
        <v>-3.06</v>
      </c>
      <c r="J1070" s="28">
        <v>-23.7</v>
      </c>
      <c r="K1070" s="29" t="s">
        <v>1193</v>
      </c>
      <c r="L1070" s="30" t="str">
        <f t="shared" si="290"/>
        <v>Yes</v>
      </c>
    </row>
    <row r="1071" spans="1:12">
      <c r="A1071" s="46" t="s">
        <v>626</v>
      </c>
      <c r="B1071" s="25" t="s">
        <v>49</v>
      </c>
      <c r="C1071" s="26">
        <v>1163</v>
      </c>
      <c r="D1071" s="27" t="str">
        <f t="shared" si="286"/>
        <v>N/A</v>
      </c>
      <c r="E1071" s="26">
        <v>1118</v>
      </c>
      <c r="F1071" s="27" t="str">
        <f t="shared" si="287"/>
        <v>N/A</v>
      </c>
      <c r="G1071" s="26">
        <v>1173</v>
      </c>
      <c r="H1071" s="27" t="str">
        <f t="shared" si="288"/>
        <v>N/A</v>
      </c>
      <c r="I1071" s="28">
        <v>-3.87</v>
      </c>
      <c r="J1071" s="28">
        <v>4.9189999999999996</v>
      </c>
      <c r="K1071" s="29" t="s">
        <v>1193</v>
      </c>
      <c r="L1071" s="30" t="str">
        <f t="shared" si="290"/>
        <v>Yes</v>
      </c>
    </row>
    <row r="1072" spans="1:12">
      <c r="A1072" s="46" t="s">
        <v>403</v>
      </c>
      <c r="B1072" s="25" t="s">
        <v>49</v>
      </c>
      <c r="C1072" s="31">
        <v>48.863284608999997</v>
      </c>
      <c r="D1072" s="27" t="str">
        <f t="shared" si="286"/>
        <v>N/A</v>
      </c>
      <c r="E1072" s="31">
        <v>49.273703040999997</v>
      </c>
      <c r="F1072" s="27" t="str">
        <f t="shared" si="287"/>
        <v>N/A</v>
      </c>
      <c r="G1072" s="31">
        <v>35.849104859000001</v>
      </c>
      <c r="H1072" s="27" t="str">
        <f t="shared" si="288"/>
        <v>N/A</v>
      </c>
      <c r="I1072" s="28">
        <v>0.83989999999999998</v>
      </c>
      <c r="J1072" s="28">
        <v>-27.2</v>
      </c>
      <c r="K1072" s="29" t="s">
        <v>1193</v>
      </c>
      <c r="L1072" s="30" t="str">
        <f t="shared" si="290"/>
        <v>Yes</v>
      </c>
    </row>
    <row r="1073" spans="1:12">
      <c r="A1073" s="46" t="s">
        <v>404</v>
      </c>
      <c r="B1073" s="25" t="s">
        <v>49</v>
      </c>
      <c r="C1073" s="31">
        <v>51765903</v>
      </c>
      <c r="D1073" s="27" t="str">
        <f t="shared" si="286"/>
        <v>N/A</v>
      </c>
      <c r="E1073" s="31">
        <v>56398966</v>
      </c>
      <c r="F1073" s="27" t="str">
        <f t="shared" si="287"/>
        <v>N/A</v>
      </c>
      <c r="G1073" s="31">
        <v>63043478</v>
      </c>
      <c r="H1073" s="27" t="str">
        <f t="shared" si="288"/>
        <v>N/A</v>
      </c>
      <c r="I1073" s="28">
        <v>8.9499999999999993</v>
      </c>
      <c r="J1073" s="28">
        <v>11.78</v>
      </c>
      <c r="K1073" s="29" t="s">
        <v>1193</v>
      </c>
      <c r="L1073" s="30" t="str">
        <f t="shared" si="290"/>
        <v>Yes</v>
      </c>
    </row>
    <row r="1074" spans="1:12">
      <c r="A1074" s="46" t="s">
        <v>135</v>
      </c>
      <c r="B1074" s="25" t="s">
        <v>49</v>
      </c>
      <c r="C1074" s="26">
        <v>3975</v>
      </c>
      <c r="D1074" s="27" t="str">
        <f t="shared" si="286"/>
        <v>N/A</v>
      </c>
      <c r="E1074" s="26">
        <v>4381</v>
      </c>
      <c r="F1074" s="27" t="str">
        <f t="shared" si="287"/>
        <v>N/A</v>
      </c>
      <c r="G1074" s="26">
        <v>4753</v>
      </c>
      <c r="H1074" s="27" t="str">
        <f t="shared" si="288"/>
        <v>N/A</v>
      </c>
      <c r="I1074" s="28">
        <v>10.210000000000001</v>
      </c>
      <c r="J1074" s="28">
        <v>8.4909999999999997</v>
      </c>
      <c r="K1074" s="29" t="s">
        <v>1193</v>
      </c>
      <c r="L1074" s="30" t="str">
        <f t="shared" si="290"/>
        <v>Yes</v>
      </c>
    </row>
    <row r="1075" spans="1:12">
      <c r="A1075" s="46" t="s">
        <v>405</v>
      </c>
      <c r="B1075" s="25" t="s">
        <v>49</v>
      </c>
      <c r="C1075" s="31">
        <v>13022.868678999999</v>
      </c>
      <c r="D1075" s="27" t="str">
        <f t="shared" si="286"/>
        <v>N/A</v>
      </c>
      <c r="E1075" s="31">
        <v>12873.537092</v>
      </c>
      <c r="F1075" s="27" t="str">
        <f t="shared" si="287"/>
        <v>N/A</v>
      </c>
      <c r="G1075" s="31">
        <v>13263.933935999999</v>
      </c>
      <c r="H1075" s="27" t="str">
        <f t="shared" si="288"/>
        <v>N/A</v>
      </c>
      <c r="I1075" s="28">
        <v>-1.1499999999999999</v>
      </c>
      <c r="J1075" s="28">
        <v>3.0329999999999999</v>
      </c>
      <c r="K1075" s="29" t="s">
        <v>1193</v>
      </c>
      <c r="L1075" s="30" t="str">
        <f t="shared" si="290"/>
        <v>Yes</v>
      </c>
    </row>
    <row r="1076" spans="1:12">
      <c r="A1076" s="46" t="s">
        <v>952</v>
      </c>
      <c r="B1076" s="25" t="s">
        <v>49</v>
      </c>
      <c r="C1076" s="31" t="s">
        <v>49</v>
      </c>
      <c r="D1076" s="27" t="str">
        <f t="shared" si="286"/>
        <v>N/A</v>
      </c>
      <c r="E1076" s="31">
        <v>796272</v>
      </c>
      <c r="F1076" s="27" t="str">
        <f t="shared" si="287"/>
        <v>N/A</v>
      </c>
      <c r="G1076" s="31">
        <v>783202</v>
      </c>
      <c r="H1076" s="27" t="str">
        <f t="shared" si="288"/>
        <v>N/A</v>
      </c>
      <c r="I1076" s="28" t="s">
        <v>49</v>
      </c>
      <c r="J1076" s="28">
        <v>-1.64</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18956</v>
      </c>
      <c r="F1077" s="27" t="str">
        <f t="shared" si="287"/>
        <v>N/A</v>
      </c>
      <c r="G1077" s="26">
        <v>17727</v>
      </c>
      <c r="H1077" s="27" t="str">
        <f t="shared" si="288"/>
        <v>N/A</v>
      </c>
      <c r="I1077" s="28" t="s">
        <v>49</v>
      </c>
      <c r="J1077" s="28">
        <v>-6.48</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42.006330448999996</v>
      </c>
      <c r="F1078" s="27" t="str">
        <f t="shared" si="287"/>
        <v>N/A</v>
      </c>
      <c r="G1078" s="31">
        <v>44.181305352999999</v>
      </c>
      <c r="H1078" s="27" t="str">
        <f t="shared" si="288"/>
        <v>N/A</v>
      </c>
      <c r="I1078" s="28" t="s">
        <v>49</v>
      </c>
      <c r="J1078" s="28">
        <v>5.1779999999999999</v>
      </c>
      <c r="K1078" s="29" t="s">
        <v>1193</v>
      </c>
      <c r="L1078" s="30" t="str">
        <f t="shared" si="291"/>
        <v>Yes</v>
      </c>
    </row>
    <row r="1079" spans="1:12">
      <c r="A1079" s="46" t="s">
        <v>955</v>
      </c>
      <c r="B1079" s="25" t="s">
        <v>49</v>
      </c>
      <c r="C1079" s="31" t="s">
        <v>49</v>
      </c>
      <c r="D1079" s="27" t="str">
        <f t="shared" si="286"/>
        <v>N/A</v>
      </c>
      <c r="E1079" s="31">
        <v>241342</v>
      </c>
      <c r="F1079" s="27" t="str">
        <f t="shared" si="287"/>
        <v>N/A</v>
      </c>
      <c r="G1079" s="31">
        <v>352391</v>
      </c>
      <c r="H1079" s="27" t="str">
        <f t="shared" si="288"/>
        <v>N/A</v>
      </c>
      <c r="I1079" s="28" t="s">
        <v>49</v>
      </c>
      <c r="J1079" s="28">
        <v>46.01</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80</v>
      </c>
      <c r="K1080" s="29" t="s">
        <v>1193</v>
      </c>
      <c r="L1080" s="30" t="str">
        <f t="shared" si="291"/>
        <v>No</v>
      </c>
    </row>
    <row r="1081" spans="1:12">
      <c r="A1081" s="46" t="s">
        <v>957</v>
      </c>
      <c r="B1081" s="25" t="s">
        <v>49</v>
      </c>
      <c r="C1081" s="31" t="s">
        <v>49</v>
      </c>
      <c r="D1081" s="27" t="str">
        <f t="shared" si="286"/>
        <v>N/A</v>
      </c>
      <c r="E1081" s="31">
        <v>48268.4</v>
      </c>
      <c r="F1081" s="27" t="str">
        <f t="shared" si="287"/>
        <v>N/A</v>
      </c>
      <c r="G1081" s="31">
        <v>39154.555555999999</v>
      </c>
      <c r="H1081" s="27" t="str">
        <f t="shared" si="288"/>
        <v>N/A</v>
      </c>
      <c r="I1081" s="28" t="s">
        <v>49</v>
      </c>
      <c r="J1081" s="28">
        <v>-18.899999999999999</v>
      </c>
      <c r="K1081" s="29" t="s">
        <v>1193</v>
      </c>
      <c r="L1081" s="30" t="str">
        <f t="shared" si="291"/>
        <v>Yes</v>
      </c>
    </row>
    <row r="1082" spans="1:12" ht="12.75" customHeight="1">
      <c r="A1082" s="46" t="s">
        <v>406</v>
      </c>
      <c r="B1082" s="25" t="s">
        <v>49</v>
      </c>
      <c r="C1082" s="31">
        <v>15046769</v>
      </c>
      <c r="D1082" s="27" t="str">
        <f t="shared" si="286"/>
        <v>N/A</v>
      </c>
      <c r="E1082" s="31">
        <v>16476586</v>
      </c>
      <c r="F1082" s="27" t="str">
        <f t="shared" si="287"/>
        <v>N/A</v>
      </c>
      <c r="G1082" s="31">
        <v>15896255</v>
      </c>
      <c r="H1082" s="27" t="str">
        <f t="shared" si="288"/>
        <v>N/A</v>
      </c>
      <c r="I1082" s="28">
        <v>9.5020000000000007</v>
      </c>
      <c r="J1082" s="28">
        <v>-3.52</v>
      </c>
      <c r="K1082" s="29" t="s">
        <v>1193</v>
      </c>
      <c r="L1082" s="30" t="str">
        <f t="shared" si="290"/>
        <v>Yes</v>
      </c>
    </row>
    <row r="1083" spans="1:12">
      <c r="A1083" s="46" t="s">
        <v>407</v>
      </c>
      <c r="B1083" s="25" t="s">
        <v>49</v>
      </c>
      <c r="C1083" s="26">
        <v>68335</v>
      </c>
      <c r="D1083" s="27" t="str">
        <f t="shared" si="286"/>
        <v>N/A</v>
      </c>
      <c r="E1083" s="26">
        <v>68347</v>
      </c>
      <c r="F1083" s="27" t="str">
        <f t="shared" si="287"/>
        <v>N/A</v>
      </c>
      <c r="G1083" s="26">
        <v>69081</v>
      </c>
      <c r="H1083" s="27" t="str">
        <f t="shared" si="288"/>
        <v>N/A</v>
      </c>
      <c r="I1083" s="28">
        <v>1.7600000000000001E-2</v>
      </c>
      <c r="J1083" s="28">
        <v>1.0740000000000001</v>
      </c>
      <c r="K1083" s="29" t="s">
        <v>1193</v>
      </c>
      <c r="L1083" s="30" t="str">
        <f t="shared" si="290"/>
        <v>Yes</v>
      </c>
    </row>
    <row r="1084" spans="1:12">
      <c r="A1084" s="46" t="s">
        <v>408</v>
      </c>
      <c r="B1084" s="25" t="s">
        <v>49</v>
      </c>
      <c r="C1084" s="31">
        <v>220.19124898999999</v>
      </c>
      <c r="D1084" s="27" t="str">
        <f t="shared" si="286"/>
        <v>N/A</v>
      </c>
      <c r="E1084" s="31">
        <v>241.07255622</v>
      </c>
      <c r="F1084" s="27" t="str">
        <f t="shared" si="287"/>
        <v>N/A</v>
      </c>
      <c r="G1084" s="31">
        <v>230.11037766999999</v>
      </c>
      <c r="H1084" s="27" t="str">
        <f t="shared" si="288"/>
        <v>N/A</v>
      </c>
      <c r="I1084" s="28">
        <v>9.4830000000000005</v>
      </c>
      <c r="J1084" s="28">
        <v>-4.55</v>
      </c>
      <c r="K1084" s="29" t="s">
        <v>1193</v>
      </c>
      <c r="L1084" s="30" t="str">
        <f t="shared" si="290"/>
        <v>Yes</v>
      </c>
    </row>
    <row r="1085" spans="1:12">
      <c r="A1085" s="46" t="s">
        <v>409</v>
      </c>
      <c r="B1085" s="25" t="s">
        <v>49</v>
      </c>
      <c r="C1085" s="31">
        <v>42395867</v>
      </c>
      <c r="D1085" s="27" t="str">
        <f t="shared" ref="D1085:D1093" si="292">IF($B1085="N/A","N/A",IF(C1085&gt;10,"No",IF(C1085&lt;-10,"No","Yes")))</f>
        <v>N/A</v>
      </c>
      <c r="E1085" s="31">
        <v>66492908</v>
      </c>
      <c r="F1085" s="27" t="str">
        <f t="shared" ref="F1085:F1093" si="293">IF($B1085="N/A","N/A",IF(E1085&gt;10,"No",IF(E1085&lt;-10,"No","Yes")))</f>
        <v>N/A</v>
      </c>
      <c r="G1085" s="31">
        <v>91767421</v>
      </c>
      <c r="H1085" s="27" t="str">
        <f t="shared" ref="H1085:H1093" si="294">IF($B1085="N/A","N/A",IF(G1085&gt;10,"No",IF(G1085&lt;-10,"No","Yes")))</f>
        <v>N/A</v>
      </c>
      <c r="I1085" s="28">
        <v>56.84</v>
      </c>
      <c r="J1085" s="28">
        <v>38.01</v>
      </c>
      <c r="K1085" s="29" t="s">
        <v>1193</v>
      </c>
      <c r="L1085" s="30" t="str">
        <f t="shared" ref="L1085:L1093" si="295">IF(J1085="Div by 0", "N/A", IF(K1085="N/A","N/A", IF(J1085&gt;VALUE(MID(K1085,1,2)), "No", IF(J1085&lt;-1*VALUE(MID(K1085,1,2)), "No", "Yes"))))</f>
        <v>No</v>
      </c>
    </row>
    <row r="1086" spans="1:12">
      <c r="A1086" s="46" t="s">
        <v>136</v>
      </c>
      <c r="B1086" s="25" t="s">
        <v>49</v>
      </c>
      <c r="C1086" s="26">
        <v>1325</v>
      </c>
      <c r="D1086" s="27" t="str">
        <f t="shared" si="292"/>
        <v>N/A</v>
      </c>
      <c r="E1086" s="26">
        <v>1866</v>
      </c>
      <c r="F1086" s="27" t="str">
        <f t="shared" si="293"/>
        <v>N/A</v>
      </c>
      <c r="G1086" s="26">
        <v>2050</v>
      </c>
      <c r="H1086" s="27" t="str">
        <f t="shared" si="294"/>
        <v>N/A</v>
      </c>
      <c r="I1086" s="28">
        <v>40.83</v>
      </c>
      <c r="J1086" s="28">
        <v>9.8610000000000007</v>
      </c>
      <c r="K1086" s="29" t="s">
        <v>1193</v>
      </c>
      <c r="L1086" s="30" t="str">
        <f t="shared" si="295"/>
        <v>Yes</v>
      </c>
    </row>
    <row r="1087" spans="1:12">
      <c r="A1087" s="46" t="s">
        <v>410</v>
      </c>
      <c r="B1087" s="25" t="s">
        <v>49</v>
      </c>
      <c r="C1087" s="31">
        <v>31996.880754999998</v>
      </c>
      <c r="D1087" s="27" t="str">
        <f t="shared" si="292"/>
        <v>N/A</v>
      </c>
      <c r="E1087" s="31">
        <v>35633.927116999999</v>
      </c>
      <c r="F1087" s="27" t="str">
        <f t="shared" si="293"/>
        <v>N/A</v>
      </c>
      <c r="G1087" s="31">
        <v>44764.595609999997</v>
      </c>
      <c r="H1087" s="27" t="str">
        <f t="shared" si="294"/>
        <v>N/A</v>
      </c>
      <c r="I1087" s="28">
        <v>11.37</v>
      </c>
      <c r="J1087" s="28">
        <v>25.62</v>
      </c>
      <c r="K1087" s="29" t="s">
        <v>1193</v>
      </c>
      <c r="L1087" s="30" t="str">
        <f t="shared" si="295"/>
        <v>Yes</v>
      </c>
    </row>
    <row r="1088" spans="1:12">
      <c r="A1088" s="46" t="s">
        <v>411</v>
      </c>
      <c r="B1088" s="25" t="s">
        <v>49</v>
      </c>
      <c r="C1088" s="31">
        <v>14603841</v>
      </c>
      <c r="D1088" s="27" t="str">
        <f t="shared" si="292"/>
        <v>N/A</v>
      </c>
      <c r="E1088" s="31">
        <v>14512046</v>
      </c>
      <c r="F1088" s="27" t="str">
        <f t="shared" si="293"/>
        <v>N/A</v>
      </c>
      <c r="G1088" s="31">
        <v>16914756</v>
      </c>
      <c r="H1088" s="27" t="str">
        <f t="shared" si="294"/>
        <v>N/A</v>
      </c>
      <c r="I1088" s="28">
        <v>-0.629</v>
      </c>
      <c r="J1088" s="28">
        <v>16.559999999999999</v>
      </c>
      <c r="K1088" s="29" t="s">
        <v>1193</v>
      </c>
      <c r="L1088" s="30" t="str">
        <f t="shared" si="295"/>
        <v>Yes</v>
      </c>
    </row>
    <row r="1089" spans="1:12">
      <c r="A1089" s="46" t="s">
        <v>412</v>
      </c>
      <c r="B1089" s="25" t="s">
        <v>49</v>
      </c>
      <c r="C1089" s="26">
        <v>25584</v>
      </c>
      <c r="D1089" s="27" t="str">
        <f t="shared" si="292"/>
        <v>N/A</v>
      </c>
      <c r="E1089" s="26">
        <v>26706</v>
      </c>
      <c r="F1089" s="27" t="str">
        <f t="shared" si="293"/>
        <v>N/A</v>
      </c>
      <c r="G1089" s="26">
        <v>22616</v>
      </c>
      <c r="H1089" s="27" t="str">
        <f t="shared" si="294"/>
        <v>N/A</v>
      </c>
      <c r="I1089" s="28">
        <v>4.3860000000000001</v>
      </c>
      <c r="J1089" s="28">
        <v>-15.3</v>
      </c>
      <c r="K1089" s="29" t="s">
        <v>1193</v>
      </c>
      <c r="L1089" s="30" t="str">
        <f t="shared" si="295"/>
        <v>Yes</v>
      </c>
    </row>
    <row r="1090" spans="1:12">
      <c r="A1090" s="46" t="s">
        <v>413</v>
      </c>
      <c r="B1090" s="25" t="s">
        <v>49</v>
      </c>
      <c r="C1090" s="31">
        <v>570.81930112999999</v>
      </c>
      <c r="D1090" s="27" t="str">
        <f t="shared" si="292"/>
        <v>N/A</v>
      </c>
      <c r="E1090" s="31">
        <v>543.40020969</v>
      </c>
      <c r="F1090" s="27" t="str">
        <f t="shared" si="293"/>
        <v>N/A</v>
      </c>
      <c r="G1090" s="31">
        <v>747.91103642999997</v>
      </c>
      <c r="H1090" s="27" t="str">
        <f t="shared" si="294"/>
        <v>N/A</v>
      </c>
      <c r="I1090" s="28">
        <v>-4.8</v>
      </c>
      <c r="J1090" s="28">
        <v>37.64</v>
      </c>
      <c r="K1090" s="29" t="s">
        <v>1193</v>
      </c>
      <c r="L1090" s="30" t="str">
        <f t="shared" si="295"/>
        <v>No</v>
      </c>
    </row>
    <row r="1091" spans="1:12">
      <c r="A1091" s="46" t="s">
        <v>414</v>
      </c>
      <c r="B1091" s="25" t="s">
        <v>49</v>
      </c>
      <c r="C1091" s="31">
        <v>7955903</v>
      </c>
      <c r="D1091" s="27" t="str">
        <f t="shared" si="292"/>
        <v>N/A</v>
      </c>
      <c r="E1091" s="31">
        <v>9210275</v>
      </c>
      <c r="F1091" s="27" t="str">
        <f t="shared" si="293"/>
        <v>N/A</v>
      </c>
      <c r="G1091" s="31">
        <v>10828830</v>
      </c>
      <c r="H1091" s="27" t="str">
        <f t="shared" si="294"/>
        <v>N/A</v>
      </c>
      <c r="I1091" s="28">
        <v>15.77</v>
      </c>
      <c r="J1091" s="28">
        <v>17.57</v>
      </c>
      <c r="K1091" s="29" t="s">
        <v>1193</v>
      </c>
      <c r="L1091" s="30" t="str">
        <f t="shared" si="295"/>
        <v>Yes</v>
      </c>
    </row>
    <row r="1092" spans="1:12">
      <c r="A1092" s="46" t="s">
        <v>137</v>
      </c>
      <c r="B1092" s="25" t="s">
        <v>49</v>
      </c>
      <c r="C1092" s="26">
        <v>1338</v>
      </c>
      <c r="D1092" s="27" t="str">
        <f t="shared" si="292"/>
        <v>N/A</v>
      </c>
      <c r="E1092" s="26">
        <v>1503</v>
      </c>
      <c r="F1092" s="27" t="str">
        <f t="shared" si="293"/>
        <v>N/A</v>
      </c>
      <c r="G1092" s="26">
        <v>1783</v>
      </c>
      <c r="H1092" s="27" t="str">
        <f t="shared" si="294"/>
        <v>N/A</v>
      </c>
      <c r="I1092" s="28">
        <v>12.33</v>
      </c>
      <c r="J1092" s="28">
        <v>18.63</v>
      </c>
      <c r="K1092" s="29" t="s">
        <v>1193</v>
      </c>
      <c r="L1092" s="30" t="str">
        <f t="shared" si="295"/>
        <v>Yes</v>
      </c>
    </row>
    <row r="1093" spans="1:12">
      <c r="A1093" s="46" t="s">
        <v>415</v>
      </c>
      <c r="B1093" s="25" t="s">
        <v>49</v>
      </c>
      <c r="C1093" s="31">
        <v>5946.1158445000001</v>
      </c>
      <c r="D1093" s="27" t="str">
        <f t="shared" si="292"/>
        <v>N/A</v>
      </c>
      <c r="E1093" s="31">
        <v>6127.9274783999999</v>
      </c>
      <c r="F1093" s="27" t="str">
        <f t="shared" si="293"/>
        <v>N/A</v>
      </c>
      <c r="G1093" s="31">
        <v>6073.3763319999998</v>
      </c>
      <c r="H1093" s="27" t="str">
        <f t="shared" si="294"/>
        <v>N/A</v>
      </c>
      <c r="I1093" s="28">
        <v>3.0579999999999998</v>
      </c>
      <c r="J1093" s="28">
        <v>-0.89</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472.24738502000002</v>
      </c>
      <c r="D1095" s="27" t="str">
        <f t="shared" ref="D1095:D1106" si="296">IF($B1095="N/A","N/A",IF(C1095&gt;10,"No",IF(C1095&lt;-10,"No","Yes")))</f>
        <v>N/A</v>
      </c>
      <c r="E1095" s="31">
        <v>502.38358903</v>
      </c>
      <c r="F1095" s="27" t="str">
        <f t="shared" ref="F1095:F1106" si="297">IF($B1095="N/A","N/A",IF(E1095&gt;10,"No",IF(E1095&lt;-10,"No","Yes")))</f>
        <v>N/A</v>
      </c>
      <c r="G1095" s="31">
        <v>490.43246062999998</v>
      </c>
      <c r="H1095" s="27" t="str">
        <f t="shared" ref="H1095:H1106" si="298">IF($B1095="N/A","N/A",IF(G1095&gt;10,"No",IF(G1095&lt;-10,"No","Yes")))</f>
        <v>N/A</v>
      </c>
      <c r="I1095" s="28">
        <v>6.3810000000000002</v>
      </c>
      <c r="J1095" s="28">
        <v>-2.38</v>
      </c>
      <c r="K1095" s="29" t="s">
        <v>1193</v>
      </c>
      <c r="L1095" s="30" t="str">
        <f t="shared" ref="L1095:L1106" si="299">IF(J1095="Div by 0", "N/A", IF(K1095="N/A","N/A", IF(J1095&gt;VALUE(MID(K1095,1,2)), "No", IF(J1095&lt;-1*VALUE(MID(K1095,1,2)), "No", "Yes"))))</f>
        <v>Yes</v>
      </c>
    </row>
    <row r="1096" spans="1:12">
      <c r="A1096" s="48" t="s">
        <v>524</v>
      </c>
      <c r="B1096" s="25" t="s">
        <v>49</v>
      </c>
      <c r="C1096" s="31">
        <v>304.89355667000001</v>
      </c>
      <c r="D1096" s="27" t="str">
        <f t="shared" si="296"/>
        <v>N/A</v>
      </c>
      <c r="E1096" s="31">
        <v>335.88247021000001</v>
      </c>
      <c r="F1096" s="27" t="str">
        <f t="shared" si="297"/>
        <v>N/A</v>
      </c>
      <c r="G1096" s="31">
        <v>288.04815553999998</v>
      </c>
      <c r="H1096" s="27" t="str">
        <f t="shared" si="298"/>
        <v>N/A</v>
      </c>
      <c r="I1096" s="28">
        <v>10.16</v>
      </c>
      <c r="J1096" s="28">
        <v>-14.2</v>
      </c>
      <c r="K1096" s="29" t="s">
        <v>1193</v>
      </c>
      <c r="L1096" s="30" t="str">
        <f t="shared" si="299"/>
        <v>Yes</v>
      </c>
    </row>
    <row r="1097" spans="1:12">
      <c r="A1097" s="48" t="s">
        <v>527</v>
      </c>
      <c r="B1097" s="25" t="s">
        <v>49</v>
      </c>
      <c r="C1097" s="31">
        <v>600.61758087999999</v>
      </c>
      <c r="D1097" s="27" t="str">
        <f t="shared" si="296"/>
        <v>N/A</v>
      </c>
      <c r="E1097" s="31">
        <v>625.91210845000001</v>
      </c>
      <c r="F1097" s="27" t="str">
        <f t="shared" si="297"/>
        <v>N/A</v>
      </c>
      <c r="G1097" s="31">
        <v>637.52126399999997</v>
      </c>
      <c r="H1097" s="27" t="str">
        <f t="shared" si="298"/>
        <v>N/A</v>
      </c>
      <c r="I1097" s="28">
        <v>4.2110000000000003</v>
      </c>
      <c r="J1097" s="28">
        <v>1.855</v>
      </c>
      <c r="K1097" s="29" t="s">
        <v>1193</v>
      </c>
      <c r="L1097" s="30" t="str">
        <f t="shared" si="299"/>
        <v>Yes</v>
      </c>
    </row>
    <row r="1098" spans="1:12">
      <c r="A1098" s="46" t="s">
        <v>568</v>
      </c>
      <c r="B1098" s="25" t="s">
        <v>49</v>
      </c>
      <c r="C1098" s="31">
        <v>6431.1264730000003</v>
      </c>
      <c r="D1098" s="27" t="str">
        <f t="shared" si="296"/>
        <v>N/A</v>
      </c>
      <c r="E1098" s="31">
        <v>6413.5100387000002</v>
      </c>
      <c r="F1098" s="27" t="str">
        <f t="shared" si="297"/>
        <v>N/A</v>
      </c>
      <c r="G1098" s="31">
        <v>6168.5778295</v>
      </c>
      <c r="H1098" s="27" t="str">
        <f t="shared" si="298"/>
        <v>N/A</v>
      </c>
      <c r="I1098" s="28">
        <v>-0.27400000000000002</v>
      </c>
      <c r="J1098" s="28">
        <v>-3.82</v>
      </c>
      <c r="K1098" s="29" t="s">
        <v>1193</v>
      </c>
      <c r="L1098" s="30" t="str">
        <f t="shared" si="299"/>
        <v>Yes</v>
      </c>
    </row>
    <row r="1099" spans="1:12">
      <c r="A1099" s="48" t="s">
        <v>524</v>
      </c>
      <c r="B1099" s="25" t="s">
        <v>49</v>
      </c>
      <c r="C1099" s="31">
        <v>11804.963018</v>
      </c>
      <c r="D1099" s="27" t="str">
        <f t="shared" si="296"/>
        <v>N/A</v>
      </c>
      <c r="E1099" s="31">
        <v>11981.214135</v>
      </c>
      <c r="F1099" s="27" t="str">
        <f t="shared" si="297"/>
        <v>N/A</v>
      </c>
      <c r="G1099" s="31">
        <v>11661.103842</v>
      </c>
      <c r="H1099" s="27" t="str">
        <f t="shared" si="298"/>
        <v>N/A</v>
      </c>
      <c r="I1099" s="28">
        <v>1.4930000000000001</v>
      </c>
      <c r="J1099" s="28">
        <v>-2.67</v>
      </c>
      <c r="K1099" s="29" t="s">
        <v>1193</v>
      </c>
      <c r="L1099" s="30" t="str">
        <f t="shared" si="299"/>
        <v>Yes</v>
      </c>
    </row>
    <row r="1100" spans="1:12">
      <c r="A1100" s="48" t="s">
        <v>527</v>
      </c>
      <c r="B1100" s="25" t="s">
        <v>49</v>
      </c>
      <c r="C1100" s="31">
        <v>2348.6842697000002</v>
      </c>
      <c r="D1100" s="27" t="str">
        <f t="shared" si="296"/>
        <v>N/A</v>
      </c>
      <c r="E1100" s="31">
        <v>2333.7212546999999</v>
      </c>
      <c r="F1100" s="27" t="str">
        <f t="shared" si="297"/>
        <v>N/A</v>
      </c>
      <c r="G1100" s="31">
        <v>2215.8543728</v>
      </c>
      <c r="H1100" s="27" t="str">
        <f t="shared" si="298"/>
        <v>N/A</v>
      </c>
      <c r="I1100" s="28">
        <v>-0.63700000000000001</v>
      </c>
      <c r="J1100" s="28">
        <v>-5.05</v>
      </c>
      <c r="K1100" s="29" t="s">
        <v>1193</v>
      </c>
      <c r="L1100" s="30" t="str">
        <f t="shared" si="299"/>
        <v>Yes</v>
      </c>
    </row>
    <row r="1101" spans="1:12">
      <c r="A1101" s="46" t="s">
        <v>221</v>
      </c>
      <c r="B1101" s="25" t="s">
        <v>49</v>
      </c>
      <c r="C1101" s="31">
        <v>178.10273697</v>
      </c>
      <c r="D1101" s="27" t="str">
        <f t="shared" si="296"/>
        <v>N/A</v>
      </c>
      <c r="E1101" s="31">
        <v>156.19459696000001</v>
      </c>
      <c r="F1101" s="27" t="str">
        <f t="shared" si="297"/>
        <v>N/A</v>
      </c>
      <c r="G1101" s="31">
        <v>182.58457428</v>
      </c>
      <c r="H1101" s="27" t="str">
        <f t="shared" si="298"/>
        <v>N/A</v>
      </c>
      <c r="I1101" s="28">
        <v>-12.3</v>
      </c>
      <c r="J1101" s="28">
        <v>16.899999999999999</v>
      </c>
      <c r="K1101" s="29" t="s">
        <v>1193</v>
      </c>
      <c r="L1101" s="30" t="str">
        <f t="shared" si="299"/>
        <v>Yes</v>
      </c>
    </row>
    <row r="1102" spans="1:12">
      <c r="A1102" s="48" t="s">
        <v>524</v>
      </c>
      <c r="B1102" s="25" t="s">
        <v>49</v>
      </c>
      <c r="C1102" s="31">
        <v>64.104522191000001</v>
      </c>
      <c r="D1102" s="27" t="str">
        <f t="shared" si="296"/>
        <v>N/A</v>
      </c>
      <c r="E1102" s="31">
        <v>57.139623772999997</v>
      </c>
      <c r="F1102" s="27" t="str">
        <f t="shared" si="297"/>
        <v>N/A</v>
      </c>
      <c r="G1102" s="31">
        <v>72.286712972000004</v>
      </c>
      <c r="H1102" s="27" t="str">
        <f t="shared" si="298"/>
        <v>N/A</v>
      </c>
      <c r="I1102" s="28">
        <v>-10.9</v>
      </c>
      <c r="J1102" s="28">
        <v>26.51</v>
      </c>
      <c r="K1102" s="29" t="s">
        <v>1193</v>
      </c>
      <c r="L1102" s="30" t="str">
        <f t="shared" si="299"/>
        <v>Yes</v>
      </c>
    </row>
    <row r="1103" spans="1:12">
      <c r="A1103" s="48" t="s">
        <v>527</v>
      </c>
      <c r="B1103" s="25" t="s">
        <v>49</v>
      </c>
      <c r="C1103" s="31">
        <v>265.31209102000003</v>
      </c>
      <c r="D1103" s="27" t="str">
        <f t="shared" si="296"/>
        <v>N/A</v>
      </c>
      <c r="E1103" s="31">
        <v>229.40241705</v>
      </c>
      <c r="F1103" s="27" t="str">
        <f t="shared" si="297"/>
        <v>N/A</v>
      </c>
      <c r="G1103" s="31">
        <v>262.42079364</v>
      </c>
      <c r="H1103" s="27" t="str">
        <f t="shared" si="298"/>
        <v>N/A</v>
      </c>
      <c r="I1103" s="28">
        <v>-13.5</v>
      </c>
      <c r="J1103" s="28">
        <v>14.39</v>
      </c>
      <c r="K1103" s="29" t="s">
        <v>1193</v>
      </c>
      <c r="L1103" s="30" t="str">
        <f t="shared" si="299"/>
        <v>Yes</v>
      </c>
    </row>
    <row r="1104" spans="1:12">
      <c r="A1104" s="46" t="s">
        <v>628</v>
      </c>
      <c r="B1104" s="25" t="s">
        <v>49</v>
      </c>
      <c r="C1104" s="31">
        <v>3258.8463585</v>
      </c>
      <c r="D1104" s="27" t="str">
        <f t="shared" si="296"/>
        <v>N/A</v>
      </c>
      <c r="E1104" s="31">
        <v>3529.5119048000001</v>
      </c>
      <c r="F1104" s="27" t="str">
        <f t="shared" si="297"/>
        <v>N/A</v>
      </c>
      <c r="G1104" s="31">
        <v>3683.0149040000001</v>
      </c>
      <c r="H1104" s="27" t="str">
        <f t="shared" si="298"/>
        <v>N/A</v>
      </c>
      <c r="I1104" s="28">
        <v>8.3059999999999992</v>
      </c>
      <c r="J1104" s="28">
        <v>4.3490000000000002</v>
      </c>
      <c r="K1104" s="29" t="s">
        <v>1193</v>
      </c>
      <c r="L1104" s="30" t="str">
        <f t="shared" si="299"/>
        <v>Yes</v>
      </c>
    </row>
    <row r="1105" spans="1:12">
      <c r="A1105" s="48" t="s">
        <v>524</v>
      </c>
      <c r="B1105" s="25" t="s">
        <v>49</v>
      </c>
      <c r="C1105" s="31">
        <v>2332.8098819000002</v>
      </c>
      <c r="D1105" s="27" t="str">
        <f t="shared" si="296"/>
        <v>N/A</v>
      </c>
      <c r="E1105" s="31">
        <v>2489.2240126000002</v>
      </c>
      <c r="F1105" s="27" t="str">
        <f t="shared" si="297"/>
        <v>N/A</v>
      </c>
      <c r="G1105" s="31">
        <v>2556.5285257999999</v>
      </c>
      <c r="H1105" s="27" t="str">
        <f t="shared" si="298"/>
        <v>N/A</v>
      </c>
      <c r="I1105" s="28">
        <v>6.7050000000000001</v>
      </c>
      <c r="J1105" s="28">
        <v>2.7040000000000002</v>
      </c>
      <c r="K1105" s="29" t="s">
        <v>1193</v>
      </c>
      <c r="L1105" s="30" t="str">
        <f t="shared" si="299"/>
        <v>Yes</v>
      </c>
    </row>
    <row r="1106" spans="1:12">
      <c r="A1106" s="48" t="s">
        <v>527</v>
      </c>
      <c r="B1106" s="25" t="s">
        <v>49</v>
      </c>
      <c r="C1106" s="31">
        <v>3976.3571396000002</v>
      </c>
      <c r="D1106" s="27" t="str">
        <f t="shared" si="296"/>
        <v>N/A</v>
      </c>
      <c r="E1106" s="31">
        <v>4307.4446656</v>
      </c>
      <c r="F1106" s="27" t="str">
        <f t="shared" si="297"/>
        <v>N/A</v>
      </c>
      <c r="G1106" s="31">
        <v>4511.3689126999998</v>
      </c>
      <c r="H1106" s="27" t="str">
        <f t="shared" si="298"/>
        <v>N/A</v>
      </c>
      <c r="I1106" s="28">
        <v>8.3260000000000005</v>
      </c>
      <c r="J1106" s="28">
        <v>4.734</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16.584691653</v>
      </c>
      <c r="D1108" s="27" t="str">
        <f t="shared" ref="D1108:D1125" si="300">IF($B1108="N/A","N/A",IF(C1108&gt;10,"No",IF(C1108&lt;-10,"No","Yes")))</f>
        <v>N/A</v>
      </c>
      <c r="E1108" s="32">
        <v>17.084441510000001</v>
      </c>
      <c r="F1108" s="27" t="str">
        <f t="shared" ref="F1108:F1125" si="301">IF($B1108="N/A","N/A",IF(E1108&gt;10,"No",IF(E1108&lt;-10,"No","Yes")))</f>
        <v>N/A</v>
      </c>
      <c r="G1108" s="32">
        <v>15.376056824999999</v>
      </c>
      <c r="H1108" s="27" t="str">
        <f t="shared" ref="H1108:H1125" si="302">IF($B1108="N/A","N/A",IF(G1108&gt;10,"No",IF(G1108&lt;-10,"No","Yes")))</f>
        <v>N/A</v>
      </c>
      <c r="I1108" s="28">
        <v>3.0129999999999999</v>
      </c>
      <c r="J1108" s="28">
        <v>-10</v>
      </c>
      <c r="K1108" s="29" t="s">
        <v>1193</v>
      </c>
      <c r="L1108" s="30" t="str">
        <f t="shared" ref="L1108:L1125" si="303">IF(J1108="Div by 0", "N/A", IF(K1108="N/A","N/A", IF(J1108&gt;VALUE(MID(K1108,1,2)), "No", IF(J1108&lt;-1*VALUE(MID(K1108,1,2)), "No", "Yes"))))</f>
        <v>Yes</v>
      </c>
    </row>
    <row r="1109" spans="1:12">
      <c r="A1109" s="48" t="s">
        <v>524</v>
      </c>
      <c r="B1109" s="25" t="s">
        <v>49</v>
      </c>
      <c r="C1109" s="32">
        <v>17.745058310000001</v>
      </c>
      <c r="D1109" s="27" t="str">
        <f t="shared" si="300"/>
        <v>N/A</v>
      </c>
      <c r="E1109" s="32">
        <v>17.909015963000002</v>
      </c>
      <c r="F1109" s="27" t="str">
        <f t="shared" si="301"/>
        <v>N/A</v>
      </c>
      <c r="G1109" s="32">
        <v>16.047345445000001</v>
      </c>
      <c r="H1109" s="27" t="str">
        <f t="shared" si="302"/>
        <v>N/A</v>
      </c>
      <c r="I1109" s="28">
        <v>0.92400000000000004</v>
      </c>
      <c r="J1109" s="28">
        <v>-10.4</v>
      </c>
      <c r="K1109" s="29" t="s">
        <v>1193</v>
      </c>
      <c r="L1109" s="30" t="str">
        <f t="shared" si="303"/>
        <v>Yes</v>
      </c>
    </row>
    <row r="1110" spans="1:12">
      <c r="A1110" s="48" t="s">
        <v>527</v>
      </c>
      <c r="B1110" s="25" t="s">
        <v>49</v>
      </c>
      <c r="C1110" s="32">
        <v>15.674006383</v>
      </c>
      <c r="D1110" s="27" t="str">
        <f t="shared" si="300"/>
        <v>N/A</v>
      </c>
      <c r="E1110" s="32">
        <v>16.462666269</v>
      </c>
      <c r="F1110" s="27" t="str">
        <f t="shared" si="301"/>
        <v>N/A</v>
      </c>
      <c r="G1110" s="32">
        <v>14.860358256</v>
      </c>
      <c r="H1110" s="27" t="str">
        <f t="shared" si="302"/>
        <v>N/A</v>
      </c>
      <c r="I1110" s="28">
        <v>5.032</v>
      </c>
      <c r="J1110" s="28">
        <v>-9.73</v>
      </c>
      <c r="K1110" s="29" t="s">
        <v>1193</v>
      </c>
      <c r="L1110" s="30" t="str">
        <f t="shared" si="303"/>
        <v>Yes</v>
      </c>
    </row>
    <row r="1111" spans="1:12">
      <c r="A1111" s="46" t="s">
        <v>432</v>
      </c>
      <c r="B1111" s="25" t="s">
        <v>49</v>
      </c>
      <c r="C1111" s="32">
        <v>22.043059592999999</v>
      </c>
      <c r="D1111" s="27" t="str">
        <f t="shared" si="300"/>
        <v>N/A</v>
      </c>
      <c r="E1111" s="32">
        <v>21.300486856999999</v>
      </c>
      <c r="F1111" s="27" t="str">
        <f t="shared" si="301"/>
        <v>N/A</v>
      </c>
      <c r="G1111" s="32">
        <v>20.839174025999998</v>
      </c>
      <c r="H1111" s="27" t="str">
        <f t="shared" si="302"/>
        <v>N/A</v>
      </c>
      <c r="I1111" s="28">
        <v>-3.37</v>
      </c>
      <c r="J1111" s="28">
        <v>-2.17</v>
      </c>
      <c r="K1111" s="29" t="s">
        <v>1193</v>
      </c>
      <c r="L1111" s="30" t="str">
        <f t="shared" si="303"/>
        <v>Yes</v>
      </c>
    </row>
    <row r="1112" spans="1:12">
      <c r="A1112" s="48" t="s">
        <v>524</v>
      </c>
      <c r="B1112" s="25" t="s">
        <v>49</v>
      </c>
      <c r="C1112" s="32">
        <v>42.458762964000002</v>
      </c>
      <c r="D1112" s="27" t="str">
        <f t="shared" si="300"/>
        <v>N/A</v>
      </c>
      <c r="E1112" s="32">
        <v>41.849658996999999</v>
      </c>
      <c r="F1112" s="27" t="str">
        <f t="shared" si="301"/>
        <v>N/A</v>
      </c>
      <c r="G1112" s="32">
        <v>41.181235842</v>
      </c>
      <c r="H1112" s="27" t="str">
        <f t="shared" si="302"/>
        <v>N/A</v>
      </c>
      <c r="I1112" s="28">
        <v>-1.43</v>
      </c>
      <c r="J1112" s="28">
        <v>-1.6</v>
      </c>
      <c r="K1112" s="29" t="s">
        <v>1193</v>
      </c>
      <c r="L1112" s="30" t="str">
        <f t="shared" si="303"/>
        <v>Yes</v>
      </c>
    </row>
    <row r="1113" spans="1:12">
      <c r="A1113" s="48" t="s">
        <v>527</v>
      </c>
      <c r="B1113" s="25" t="s">
        <v>49</v>
      </c>
      <c r="C1113" s="32">
        <v>6.5230868138</v>
      </c>
      <c r="D1113" s="27" t="str">
        <f t="shared" si="300"/>
        <v>N/A</v>
      </c>
      <c r="E1113" s="32">
        <v>6.2327926494000003</v>
      </c>
      <c r="F1113" s="27" t="str">
        <f t="shared" si="301"/>
        <v>N/A</v>
      </c>
      <c r="G1113" s="32">
        <v>6.1907296566000003</v>
      </c>
      <c r="H1113" s="27" t="str">
        <f t="shared" si="302"/>
        <v>N/A</v>
      </c>
      <c r="I1113" s="28">
        <v>-4.45</v>
      </c>
      <c r="J1113" s="28">
        <v>-0.67500000000000004</v>
      </c>
      <c r="K1113" s="29" t="s">
        <v>1193</v>
      </c>
      <c r="L1113" s="30" t="str">
        <f t="shared" si="303"/>
        <v>Yes</v>
      </c>
    </row>
    <row r="1114" spans="1:12">
      <c r="A1114" s="46" t="s">
        <v>433</v>
      </c>
      <c r="B1114" s="25" t="s">
        <v>49</v>
      </c>
      <c r="C1114" s="32">
        <v>35.110179610000003</v>
      </c>
      <c r="D1114" s="27" t="str">
        <f t="shared" si="300"/>
        <v>N/A</v>
      </c>
      <c r="E1114" s="32">
        <v>33.379247307</v>
      </c>
      <c r="F1114" s="27" t="str">
        <f t="shared" si="301"/>
        <v>N/A</v>
      </c>
      <c r="G1114" s="32">
        <v>33.353238834999999</v>
      </c>
      <c r="H1114" s="27" t="str">
        <f t="shared" si="302"/>
        <v>N/A</v>
      </c>
      <c r="I1114" s="28">
        <v>-4.93</v>
      </c>
      <c r="J1114" s="28">
        <v>-7.8E-2</v>
      </c>
      <c r="K1114" s="29" t="s">
        <v>1193</v>
      </c>
      <c r="L1114" s="30" t="str">
        <f t="shared" si="303"/>
        <v>Yes</v>
      </c>
    </row>
    <row r="1115" spans="1:12">
      <c r="A1115" s="48" t="s">
        <v>524</v>
      </c>
      <c r="B1115" s="25" t="s">
        <v>49</v>
      </c>
      <c r="C1115" s="32">
        <v>33.181743136999998</v>
      </c>
      <c r="D1115" s="27" t="str">
        <f t="shared" si="300"/>
        <v>N/A</v>
      </c>
      <c r="E1115" s="32">
        <v>32.307577006999999</v>
      </c>
      <c r="F1115" s="27" t="str">
        <f t="shared" si="301"/>
        <v>N/A</v>
      </c>
      <c r="G1115" s="32">
        <v>32.399225911000002</v>
      </c>
      <c r="H1115" s="27" t="str">
        <f t="shared" si="302"/>
        <v>N/A</v>
      </c>
      <c r="I1115" s="28">
        <v>-2.63</v>
      </c>
      <c r="J1115" s="28">
        <v>0.28370000000000001</v>
      </c>
      <c r="K1115" s="29" t="s">
        <v>1193</v>
      </c>
      <c r="L1115" s="30" t="str">
        <f t="shared" si="303"/>
        <v>Yes</v>
      </c>
    </row>
    <row r="1116" spans="1:12">
      <c r="A1116" s="48" t="s">
        <v>527</v>
      </c>
      <c r="B1116" s="25" t="s">
        <v>49</v>
      </c>
      <c r="C1116" s="32">
        <v>36.549721030000001</v>
      </c>
      <c r="D1116" s="27" t="str">
        <f t="shared" si="300"/>
        <v>N/A</v>
      </c>
      <c r="E1116" s="32">
        <v>34.140489379999998</v>
      </c>
      <c r="F1116" s="27" t="str">
        <f t="shared" si="301"/>
        <v>N/A</v>
      </c>
      <c r="G1116" s="32">
        <v>34.011536331000002</v>
      </c>
      <c r="H1116" s="27" t="str">
        <f t="shared" si="302"/>
        <v>N/A</v>
      </c>
      <c r="I1116" s="28">
        <v>-6.59</v>
      </c>
      <c r="J1116" s="28">
        <v>-0.378</v>
      </c>
      <c r="K1116" s="29" t="s">
        <v>1193</v>
      </c>
      <c r="L1116" s="30" t="str">
        <f t="shared" si="303"/>
        <v>Yes</v>
      </c>
    </row>
    <row r="1117" spans="1:12">
      <c r="A1117" s="46" t="s">
        <v>629</v>
      </c>
      <c r="B1117" s="25" t="s">
        <v>49</v>
      </c>
      <c r="C1117" s="32">
        <v>86.160714286000001</v>
      </c>
      <c r="D1117" s="27" t="str">
        <f t="shared" si="300"/>
        <v>N/A</v>
      </c>
      <c r="E1117" s="32">
        <v>85.215277293</v>
      </c>
      <c r="F1117" s="27" t="str">
        <f t="shared" si="301"/>
        <v>N/A</v>
      </c>
      <c r="G1117" s="32">
        <v>85.011786151999999</v>
      </c>
      <c r="H1117" s="27" t="str">
        <f t="shared" si="302"/>
        <v>N/A</v>
      </c>
      <c r="I1117" s="28">
        <v>-1.1000000000000001</v>
      </c>
      <c r="J1117" s="28">
        <v>-0.23899999999999999</v>
      </c>
      <c r="K1117" s="29" t="s">
        <v>1193</v>
      </c>
      <c r="L1117" s="30" t="str">
        <f t="shared" si="303"/>
        <v>Yes</v>
      </c>
    </row>
    <row r="1118" spans="1:12">
      <c r="A1118" s="48" t="s">
        <v>524</v>
      </c>
      <c r="B1118" s="25" t="s">
        <v>49</v>
      </c>
      <c r="C1118" s="32">
        <v>81.999789875000005</v>
      </c>
      <c r="D1118" s="27" t="str">
        <f t="shared" si="300"/>
        <v>N/A</v>
      </c>
      <c r="E1118" s="32">
        <v>81.735741587000007</v>
      </c>
      <c r="F1118" s="27" t="str">
        <f t="shared" si="301"/>
        <v>N/A</v>
      </c>
      <c r="G1118" s="32">
        <v>81.357356096000004</v>
      </c>
      <c r="H1118" s="27" t="str">
        <f t="shared" si="302"/>
        <v>N/A</v>
      </c>
      <c r="I1118" s="28">
        <v>-0.32200000000000001</v>
      </c>
      <c r="J1118" s="28">
        <v>-0.46300000000000002</v>
      </c>
      <c r="K1118" s="29" t="s">
        <v>1193</v>
      </c>
      <c r="L1118" s="30" t="str">
        <f t="shared" si="303"/>
        <v>Yes</v>
      </c>
    </row>
    <row r="1119" spans="1:12">
      <c r="A1119" s="48" t="s">
        <v>527</v>
      </c>
      <c r="B1119" s="25" t="s">
        <v>49</v>
      </c>
      <c r="C1119" s="32">
        <v>89.395678828000001</v>
      </c>
      <c r="D1119" s="27" t="str">
        <f t="shared" si="300"/>
        <v>N/A</v>
      </c>
      <c r="E1119" s="32">
        <v>87.817472163999994</v>
      </c>
      <c r="F1119" s="27" t="str">
        <f t="shared" si="301"/>
        <v>N/A</v>
      </c>
      <c r="G1119" s="32">
        <v>87.690235397999999</v>
      </c>
      <c r="H1119" s="27" t="str">
        <f t="shared" si="302"/>
        <v>N/A</v>
      </c>
      <c r="I1119" s="28">
        <v>-1.77</v>
      </c>
      <c r="J1119" s="28">
        <v>-0.14499999999999999</v>
      </c>
      <c r="K1119" s="29" t="s">
        <v>1193</v>
      </c>
      <c r="L1119" s="30" t="str">
        <f t="shared" si="303"/>
        <v>Yes</v>
      </c>
    </row>
    <row r="1120" spans="1:12">
      <c r="A1120" s="46" t="s">
        <v>434</v>
      </c>
      <c r="B1120" s="25" t="s">
        <v>49</v>
      </c>
      <c r="C1120" s="26">
        <v>1.2272389373999999</v>
      </c>
      <c r="D1120" s="27" t="str">
        <f t="shared" si="300"/>
        <v>N/A</v>
      </c>
      <c r="E1120" s="26">
        <v>1.4532788407999999</v>
      </c>
      <c r="F1120" s="27" t="str">
        <f t="shared" si="301"/>
        <v>N/A</v>
      </c>
      <c r="G1120" s="26">
        <v>1.5231184334000001</v>
      </c>
      <c r="H1120" s="27" t="str">
        <f t="shared" si="302"/>
        <v>N/A</v>
      </c>
      <c r="I1120" s="28">
        <v>18.420000000000002</v>
      </c>
      <c r="J1120" s="28">
        <v>4.806</v>
      </c>
      <c r="K1120" s="29" t="s">
        <v>1193</v>
      </c>
      <c r="L1120" s="30" t="str">
        <f t="shared" si="303"/>
        <v>Yes</v>
      </c>
    </row>
    <row r="1121" spans="1:12">
      <c r="A1121" s="48" t="s">
        <v>524</v>
      </c>
      <c r="B1121" s="25" t="s">
        <v>49</v>
      </c>
      <c r="C1121" s="26">
        <v>0.51002283680000005</v>
      </c>
      <c r="D1121" s="27" t="str">
        <f t="shared" si="300"/>
        <v>N/A</v>
      </c>
      <c r="E1121" s="26">
        <v>0.56821225310000001</v>
      </c>
      <c r="F1121" s="27" t="str">
        <f t="shared" si="301"/>
        <v>N/A</v>
      </c>
      <c r="G1121" s="26">
        <v>0.59231560250000004</v>
      </c>
      <c r="H1121" s="27" t="str">
        <f t="shared" si="302"/>
        <v>N/A</v>
      </c>
      <c r="I1121" s="28">
        <v>11.41</v>
      </c>
      <c r="J1121" s="28">
        <v>4.242</v>
      </c>
      <c r="K1121" s="29" t="s">
        <v>1193</v>
      </c>
      <c r="L1121" s="30" t="str">
        <f t="shared" si="303"/>
        <v>Yes</v>
      </c>
    </row>
    <row r="1122" spans="1:12">
      <c r="A1122" s="48" t="s">
        <v>527</v>
      </c>
      <c r="B1122" s="25" t="s">
        <v>49</v>
      </c>
      <c r="C1122" s="26">
        <v>1.8508020215000001</v>
      </c>
      <c r="D1122" s="27" t="str">
        <f t="shared" si="300"/>
        <v>N/A</v>
      </c>
      <c r="E1122" s="26">
        <v>2.1648196655</v>
      </c>
      <c r="F1122" s="27" t="str">
        <f t="shared" si="301"/>
        <v>N/A</v>
      </c>
      <c r="G1122" s="26">
        <v>2.2579678363000002</v>
      </c>
      <c r="H1122" s="27" t="str">
        <f t="shared" si="302"/>
        <v>N/A</v>
      </c>
      <c r="I1122" s="28">
        <v>16.97</v>
      </c>
      <c r="J1122" s="28">
        <v>4.3029999999999999</v>
      </c>
      <c r="K1122" s="29" t="s">
        <v>1193</v>
      </c>
      <c r="L1122" s="30" t="str">
        <f t="shared" si="303"/>
        <v>Yes</v>
      </c>
    </row>
    <row r="1123" spans="1:12" ht="12.75" customHeight="1">
      <c r="A1123" s="46" t="s">
        <v>435</v>
      </c>
      <c r="B1123" s="25" t="s">
        <v>49</v>
      </c>
      <c r="C1123" s="26">
        <v>249.12113273</v>
      </c>
      <c r="D1123" s="27" t="str">
        <f t="shared" si="300"/>
        <v>N/A</v>
      </c>
      <c r="E1123" s="26">
        <v>252.50889531000001</v>
      </c>
      <c r="F1123" s="27" t="str">
        <f t="shared" si="301"/>
        <v>N/A</v>
      </c>
      <c r="G1123" s="26">
        <v>248.69160231999999</v>
      </c>
      <c r="H1123" s="27" t="str">
        <f t="shared" si="302"/>
        <v>N/A</v>
      </c>
      <c r="I1123" s="28">
        <v>1.36</v>
      </c>
      <c r="J1123" s="28">
        <v>-1.51</v>
      </c>
      <c r="K1123" s="29" t="s">
        <v>1193</v>
      </c>
      <c r="L1123" s="30" t="str">
        <f t="shared" si="303"/>
        <v>Yes</v>
      </c>
    </row>
    <row r="1124" spans="1:12">
      <c r="A1124" s="48" t="s">
        <v>524</v>
      </c>
      <c r="B1124" s="25" t="s">
        <v>49</v>
      </c>
      <c r="C1124" s="26">
        <v>247.21810597999999</v>
      </c>
      <c r="D1124" s="27" t="str">
        <f t="shared" si="300"/>
        <v>N/A</v>
      </c>
      <c r="E1124" s="26">
        <v>248.98108883</v>
      </c>
      <c r="F1124" s="27" t="str">
        <f t="shared" si="301"/>
        <v>N/A</v>
      </c>
      <c r="G1124" s="26">
        <v>246.69899093000001</v>
      </c>
      <c r="H1124" s="27" t="str">
        <f t="shared" si="302"/>
        <v>N/A</v>
      </c>
      <c r="I1124" s="28">
        <v>0.71309999999999996</v>
      </c>
      <c r="J1124" s="28">
        <v>-0.91700000000000004</v>
      </c>
      <c r="K1124" s="29" t="s">
        <v>1193</v>
      </c>
      <c r="L1124" s="30" t="str">
        <f t="shared" si="303"/>
        <v>Yes</v>
      </c>
    </row>
    <row r="1125" spans="1:12">
      <c r="A1125" s="48" t="s">
        <v>527</v>
      </c>
      <c r="B1125" s="25" t="s">
        <v>49</v>
      </c>
      <c r="C1125" s="26">
        <v>258.59574093999998</v>
      </c>
      <c r="D1125" s="27" t="str">
        <f t="shared" si="300"/>
        <v>N/A</v>
      </c>
      <c r="E1125" s="26">
        <v>269.98208267000001</v>
      </c>
      <c r="F1125" s="27" t="str">
        <f t="shared" si="301"/>
        <v>N/A</v>
      </c>
      <c r="G1125" s="26">
        <v>258.33374276000001</v>
      </c>
      <c r="H1125" s="27" t="str">
        <f t="shared" si="302"/>
        <v>N/A</v>
      </c>
      <c r="I1125" s="28">
        <v>4.4029999999999996</v>
      </c>
      <c r="J1125" s="28">
        <v>-4.3099999999999996</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-66.7</v>
      </c>
      <c r="J1128" s="28">
        <v>200</v>
      </c>
      <c r="K1128" s="47" t="s">
        <v>49</v>
      </c>
      <c r="L1128" s="30" t="str">
        <f t="shared" si="307"/>
        <v>N/A</v>
      </c>
    </row>
    <row r="1129" spans="1:12">
      <c r="A1129" s="48" t="s">
        <v>570</v>
      </c>
      <c r="B1129" s="25" t="s">
        <v>49</v>
      </c>
      <c r="C1129" s="26">
        <v>11</v>
      </c>
      <c r="D1129" s="27" t="str">
        <f t="shared" si="304"/>
        <v>N/A</v>
      </c>
      <c r="E1129" s="26">
        <v>11</v>
      </c>
      <c r="F1129" s="27" t="str">
        <f t="shared" si="305"/>
        <v>N/A</v>
      </c>
      <c r="G1129" s="26">
        <v>11</v>
      </c>
      <c r="H1129" s="27" t="str">
        <f t="shared" si="306"/>
        <v>N/A</v>
      </c>
      <c r="I1129" s="28">
        <v>0</v>
      </c>
      <c r="J1129" s="28">
        <v>200</v>
      </c>
      <c r="K1129" s="47" t="s">
        <v>49</v>
      </c>
      <c r="L1129" s="30" t="str">
        <f t="shared" si="307"/>
        <v>N/A</v>
      </c>
    </row>
    <row r="1130" spans="1:12">
      <c r="A1130" s="48" t="s">
        <v>571</v>
      </c>
      <c r="B1130" s="25" t="s">
        <v>49</v>
      </c>
      <c r="C1130" s="26">
        <v>0</v>
      </c>
      <c r="D1130" s="27" t="str">
        <f t="shared" si="304"/>
        <v>N/A</v>
      </c>
      <c r="E1130" s="26">
        <v>11</v>
      </c>
      <c r="F1130" s="27" t="str">
        <f t="shared" si="305"/>
        <v>N/A</v>
      </c>
      <c r="G1130" s="26">
        <v>0</v>
      </c>
      <c r="H1130" s="27" t="str">
        <f t="shared" si="306"/>
        <v>N/A</v>
      </c>
      <c r="I1130" s="28" t="s">
        <v>1207</v>
      </c>
      <c r="J1130" s="28">
        <v>-100</v>
      </c>
      <c r="K1130" s="47" t="s">
        <v>49</v>
      </c>
      <c r="L1130" s="30" t="str">
        <f t="shared" si="307"/>
        <v>N/A</v>
      </c>
    </row>
    <row r="1131" spans="1:12">
      <c r="A1131" s="48" t="s">
        <v>572</v>
      </c>
      <c r="B1131" s="25" t="s">
        <v>49</v>
      </c>
      <c r="C1131" s="26">
        <v>11</v>
      </c>
      <c r="D1131" s="27" t="str">
        <f t="shared" si="304"/>
        <v>N/A</v>
      </c>
      <c r="E1131" s="26">
        <v>11</v>
      </c>
      <c r="F1131" s="27" t="str">
        <f t="shared" si="305"/>
        <v>N/A</v>
      </c>
      <c r="G1131" s="26">
        <v>0</v>
      </c>
      <c r="H1131" s="27" t="str">
        <f t="shared" si="306"/>
        <v>N/A</v>
      </c>
      <c r="I1131" s="28">
        <v>-50</v>
      </c>
      <c r="J1131" s="28">
        <v>-100</v>
      </c>
      <c r="K1131" s="47" t="s">
        <v>49</v>
      </c>
      <c r="L1131" s="30" t="str">
        <f t="shared" si="307"/>
        <v>N/A</v>
      </c>
    </row>
    <row r="1132" spans="1:12">
      <c r="A1132" s="48" t="s">
        <v>573</v>
      </c>
      <c r="B1132" s="25" t="s">
        <v>49</v>
      </c>
      <c r="C1132" s="26">
        <v>0</v>
      </c>
      <c r="D1132" s="27" t="str">
        <f t="shared" si="304"/>
        <v>N/A</v>
      </c>
      <c r="E1132" s="26">
        <v>0</v>
      </c>
      <c r="F1132" s="27" t="str">
        <f t="shared" si="305"/>
        <v>N/A</v>
      </c>
      <c r="G1132" s="26">
        <v>0</v>
      </c>
      <c r="H1132" s="27" t="str">
        <f t="shared" si="306"/>
        <v>N/A</v>
      </c>
      <c r="I1132" s="28" t="s">
        <v>1207</v>
      </c>
      <c r="J1132" s="28" t="s">
        <v>1207</v>
      </c>
      <c r="K1132" s="47" t="s">
        <v>49</v>
      </c>
      <c r="L1132" s="30" t="str">
        <f t="shared" si="307"/>
        <v>N/A</v>
      </c>
    </row>
    <row r="1133" spans="1:12">
      <c r="A1133" s="46" t="s">
        <v>742</v>
      </c>
      <c r="B1133" s="25" t="s">
        <v>49</v>
      </c>
      <c r="C1133" s="31">
        <v>1496195</v>
      </c>
      <c r="D1133" s="27" t="str">
        <f t="shared" si="304"/>
        <v>N/A</v>
      </c>
      <c r="E1133" s="31">
        <v>509265</v>
      </c>
      <c r="F1133" s="27" t="str">
        <f t="shared" si="305"/>
        <v>N/A</v>
      </c>
      <c r="G1133" s="31">
        <v>3101811</v>
      </c>
      <c r="H1133" s="27" t="str">
        <f t="shared" si="306"/>
        <v>N/A</v>
      </c>
      <c r="I1133" s="28">
        <v>-66</v>
      </c>
      <c r="J1133" s="28">
        <v>509.1</v>
      </c>
      <c r="K1133" s="47" t="s">
        <v>49</v>
      </c>
      <c r="L1133" s="30" t="str">
        <f t="shared" si="307"/>
        <v>N/A</v>
      </c>
    </row>
    <row r="1134" spans="1:12">
      <c r="A1134" s="48" t="s">
        <v>574</v>
      </c>
      <c r="B1134" s="25" t="s">
        <v>49</v>
      </c>
      <c r="C1134" s="31">
        <v>1491957</v>
      </c>
      <c r="D1134" s="27" t="str">
        <f t="shared" si="304"/>
        <v>N/A</v>
      </c>
      <c r="E1134" s="31">
        <v>501276</v>
      </c>
      <c r="F1134" s="27" t="str">
        <f t="shared" si="305"/>
        <v>N/A</v>
      </c>
      <c r="G1134" s="31">
        <v>3065890</v>
      </c>
      <c r="H1134" s="27" t="str">
        <f t="shared" si="306"/>
        <v>N/A</v>
      </c>
      <c r="I1134" s="28">
        <v>-66.400000000000006</v>
      </c>
      <c r="J1134" s="28">
        <v>511.6</v>
      </c>
      <c r="K1134" s="47" t="s">
        <v>49</v>
      </c>
      <c r="L1134" s="30" t="str">
        <f t="shared" si="307"/>
        <v>N/A</v>
      </c>
    </row>
    <row r="1135" spans="1:12">
      <c r="A1135" s="48" t="s">
        <v>568</v>
      </c>
      <c r="B1135" s="25" t="s">
        <v>49</v>
      </c>
      <c r="C1135" s="31">
        <v>138491</v>
      </c>
      <c r="D1135" s="27" t="str">
        <f t="shared" si="304"/>
        <v>N/A</v>
      </c>
      <c r="E1135" s="31">
        <v>229816</v>
      </c>
      <c r="F1135" s="27" t="str">
        <f t="shared" si="305"/>
        <v>N/A</v>
      </c>
      <c r="G1135" s="31">
        <v>147247</v>
      </c>
      <c r="H1135" s="27" t="str">
        <f t="shared" si="306"/>
        <v>N/A</v>
      </c>
      <c r="I1135" s="28">
        <v>65.94</v>
      </c>
      <c r="J1135" s="28">
        <v>-35.9</v>
      </c>
      <c r="K1135" s="47" t="s">
        <v>49</v>
      </c>
      <c r="L1135" s="30" t="str">
        <f t="shared" si="307"/>
        <v>N/A</v>
      </c>
    </row>
    <row r="1136" spans="1:12">
      <c r="A1136" s="48" t="s">
        <v>221</v>
      </c>
      <c r="B1136" s="25" t="s">
        <v>49</v>
      </c>
      <c r="C1136" s="31">
        <v>630713</v>
      </c>
      <c r="D1136" s="27" t="str">
        <f t="shared" si="304"/>
        <v>N/A</v>
      </c>
      <c r="E1136" s="31">
        <v>275998</v>
      </c>
      <c r="F1136" s="27" t="str">
        <f t="shared" si="305"/>
        <v>N/A</v>
      </c>
      <c r="G1136" s="31">
        <v>76818</v>
      </c>
      <c r="H1136" s="27" t="str">
        <f t="shared" si="306"/>
        <v>N/A</v>
      </c>
      <c r="I1136" s="28">
        <v>-56.2</v>
      </c>
      <c r="J1136" s="28">
        <v>-72.2</v>
      </c>
      <c r="K1136" s="47" t="s">
        <v>49</v>
      </c>
      <c r="L1136" s="30" t="str">
        <f t="shared" si="307"/>
        <v>N/A</v>
      </c>
    </row>
    <row r="1137" spans="1:12">
      <c r="A1137" s="48" t="s">
        <v>569</v>
      </c>
      <c r="B1137" s="25" t="s">
        <v>49</v>
      </c>
      <c r="C1137" s="31">
        <v>167653</v>
      </c>
      <c r="D1137" s="27" t="str">
        <f t="shared" si="304"/>
        <v>N/A</v>
      </c>
      <c r="E1137" s="31">
        <v>187770</v>
      </c>
      <c r="F1137" s="27" t="str">
        <f t="shared" si="305"/>
        <v>N/A</v>
      </c>
      <c r="G1137" s="31">
        <v>145428</v>
      </c>
      <c r="H1137" s="27" t="str">
        <f t="shared" si="306"/>
        <v>N/A</v>
      </c>
      <c r="I1137" s="28">
        <v>12</v>
      </c>
      <c r="J1137" s="28">
        <v>-22.5</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54547</v>
      </c>
      <c r="D1139" s="27" t="str">
        <f t="shared" ref="D1139:D1153" si="308">IF($B1139="N/A","N/A",IF(C1139&gt;10,"No",IF(C1139&lt;-10,"No","Yes")))</f>
        <v>N/A</v>
      </c>
      <c r="E1139" s="31">
        <v>46193</v>
      </c>
      <c r="F1139" s="27" t="str">
        <f t="shared" ref="F1139:F1153" si="309">IF($B1139="N/A","N/A",IF(E1139&gt;10,"No",IF(E1139&lt;-10,"No","Yes")))</f>
        <v>N/A</v>
      </c>
      <c r="G1139" s="31">
        <v>43771</v>
      </c>
      <c r="H1139" s="27" t="str">
        <f t="shared" ref="H1139:H1153" si="310">IF($B1139="N/A","N/A",IF(G1139&gt;10,"No",IF(G1139&lt;-10,"No","Yes")))</f>
        <v>N/A</v>
      </c>
      <c r="I1139" s="28">
        <v>-15.3</v>
      </c>
      <c r="J1139" s="28">
        <v>-5.24</v>
      </c>
      <c r="K1139" s="29" t="s">
        <v>1193</v>
      </c>
      <c r="L1139" s="30" t="str">
        <f t="shared" ref="L1139:L1153" si="311">IF(J1139="Div by 0", "N/A", IF(K1139="N/A","N/A", IF(J1139&gt;VALUE(MID(K1139,1,2)), "No", IF(J1139&lt;-1*VALUE(MID(K1139,1,2)), "No", "Yes"))))</f>
        <v>Yes</v>
      </c>
    </row>
    <row r="1140" spans="1:12">
      <c r="A1140" s="46" t="s">
        <v>576</v>
      </c>
      <c r="B1140" s="25" t="s">
        <v>49</v>
      </c>
      <c r="C1140" s="26">
        <v>379</v>
      </c>
      <c r="D1140" s="27" t="str">
        <f t="shared" si="308"/>
        <v>N/A</v>
      </c>
      <c r="E1140" s="26">
        <v>337</v>
      </c>
      <c r="F1140" s="27" t="str">
        <f t="shared" si="309"/>
        <v>N/A</v>
      </c>
      <c r="G1140" s="26">
        <v>308</v>
      </c>
      <c r="H1140" s="27" t="str">
        <f t="shared" si="310"/>
        <v>N/A</v>
      </c>
      <c r="I1140" s="28">
        <v>-11.1</v>
      </c>
      <c r="J1140" s="28">
        <v>-8.61</v>
      </c>
      <c r="K1140" s="29" t="s">
        <v>1193</v>
      </c>
      <c r="L1140" s="30" t="str">
        <f t="shared" si="311"/>
        <v>Yes</v>
      </c>
    </row>
    <row r="1141" spans="1:12">
      <c r="A1141" s="46" t="s">
        <v>577</v>
      </c>
      <c r="B1141" s="25" t="s">
        <v>49</v>
      </c>
      <c r="C1141" s="31">
        <v>143.92348285</v>
      </c>
      <c r="D1141" s="27" t="str">
        <f t="shared" si="308"/>
        <v>N/A</v>
      </c>
      <c r="E1141" s="31">
        <v>137.07121662</v>
      </c>
      <c r="F1141" s="27" t="str">
        <f t="shared" si="309"/>
        <v>N/A</v>
      </c>
      <c r="G1141" s="31">
        <v>142.11363635999999</v>
      </c>
      <c r="H1141" s="27" t="str">
        <f t="shared" si="310"/>
        <v>N/A</v>
      </c>
      <c r="I1141" s="28">
        <v>-4.76</v>
      </c>
      <c r="J1141" s="28">
        <v>3.6789999999999998</v>
      </c>
      <c r="K1141" s="29" t="s">
        <v>1193</v>
      </c>
      <c r="L1141" s="30" t="str">
        <f t="shared" si="311"/>
        <v>Yes</v>
      </c>
    </row>
    <row r="1142" spans="1:12">
      <c r="A1142" s="46" t="s">
        <v>578</v>
      </c>
      <c r="B1142" s="25" t="s">
        <v>49</v>
      </c>
      <c r="C1142" s="31">
        <v>73727</v>
      </c>
      <c r="D1142" s="27" t="str">
        <f t="shared" si="308"/>
        <v>N/A</v>
      </c>
      <c r="E1142" s="31">
        <v>105228</v>
      </c>
      <c r="F1142" s="27" t="str">
        <f t="shared" si="309"/>
        <v>N/A</v>
      </c>
      <c r="G1142" s="31">
        <v>156219</v>
      </c>
      <c r="H1142" s="27" t="str">
        <f t="shared" si="310"/>
        <v>N/A</v>
      </c>
      <c r="I1142" s="28">
        <v>42.73</v>
      </c>
      <c r="J1142" s="28">
        <v>48.46</v>
      </c>
      <c r="K1142" s="29" t="s">
        <v>1193</v>
      </c>
      <c r="L1142" s="30" t="str">
        <f t="shared" si="311"/>
        <v>No</v>
      </c>
    </row>
    <row r="1143" spans="1:12">
      <c r="A1143" s="46" t="s">
        <v>579</v>
      </c>
      <c r="B1143" s="25" t="s">
        <v>49</v>
      </c>
      <c r="C1143" s="26">
        <v>666</v>
      </c>
      <c r="D1143" s="27" t="str">
        <f t="shared" si="308"/>
        <v>N/A</v>
      </c>
      <c r="E1143" s="26">
        <v>1027</v>
      </c>
      <c r="F1143" s="27" t="str">
        <f t="shared" si="309"/>
        <v>N/A</v>
      </c>
      <c r="G1143" s="26">
        <v>1335</v>
      </c>
      <c r="H1143" s="27" t="str">
        <f t="shared" si="310"/>
        <v>N/A</v>
      </c>
      <c r="I1143" s="28">
        <v>54.2</v>
      </c>
      <c r="J1143" s="28">
        <v>29.99</v>
      </c>
      <c r="K1143" s="29" t="s">
        <v>1193</v>
      </c>
      <c r="L1143" s="30" t="str">
        <f t="shared" si="311"/>
        <v>Yes</v>
      </c>
    </row>
    <row r="1144" spans="1:12">
      <c r="A1144" s="46" t="s">
        <v>580</v>
      </c>
      <c r="B1144" s="25" t="s">
        <v>49</v>
      </c>
      <c r="C1144" s="31">
        <v>110.7012012</v>
      </c>
      <c r="D1144" s="27" t="str">
        <f t="shared" si="308"/>
        <v>N/A</v>
      </c>
      <c r="E1144" s="31">
        <v>102.46153846</v>
      </c>
      <c r="F1144" s="27" t="str">
        <f t="shared" si="309"/>
        <v>N/A</v>
      </c>
      <c r="G1144" s="31">
        <v>117.01797753</v>
      </c>
      <c r="H1144" s="27" t="str">
        <f t="shared" si="310"/>
        <v>N/A</v>
      </c>
      <c r="I1144" s="28">
        <v>-7.44</v>
      </c>
      <c r="J1144" s="28">
        <v>14.21</v>
      </c>
      <c r="K1144" s="29" t="s">
        <v>1193</v>
      </c>
      <c r="L1144" s="30" t="str">
        <f t="shared" si="311"/>
        <v>Yes</v>
      </c>
    </row>
    <row r="1145" spans="1:12">
      <c r="A1145" s="46" t="s">
        <v>590</v>
      </c>
      <c r="B1145" s="25" t="s">
        <v>49</v>
      </c>
      <c r="C1145" s="31">
        <v>244104</v>
      </c>
      <c r="D1145" s="27" t="str">
        <f t="shared" si="308"/>
        <v>N/A</v>
      </c>
      <c r="E1145" s="31">
        <v>265722</v>
      </c>
      <c r="F1145" s="27" t="str">
        <f t="shared" si="309"/>
        <v>N/A</v>
      </c>
      <c r="G1145" s="31">
        <v>353335</v>
      </c>
      <c r="H1145" s="27" t="str">
        <f t="shared" si="310"/>
        <v>N/A</v>
      </c>
      <c r="I1145" s="28">
        <v>8.8559999999999999</v>
      </c>
      <c r="J1145" s="28">
        <v>32.97</v>
      </c>
      <c r="K1145" s="29" t="s">
        <v>1193</v>
      </c>
      <c r="L1145" s="30" t="str">
        <f t="shared" si="311"/>
        <v>No</v>
      </c>
    </row>
    <row r="1146" spans="1:12">
      <c r="A1146" s="46" t="s">
        <v>592</v>
      </c>
      <c r="B1146" s="25" t="s">
        <v>49</v>
      </c>
      <c r="C1146" s="26">
        <v>2419</v>
      </c>
      <c r="D1146" s="27" t="str">
        <f t="shared" si="308"/>
        <v>N/A</v>
      </c>
      <c r="E1146" s="26">
        <v>2218</v>
      </c>
      <c r="F1146" s="27" t="str">
        <f t="shared" si="309"/>
        <v>N/A</v>
      </c>
      <c r="G1146" s="26">
        <v>2544</v>
      </c>
      <c r="H1146" s="27" t="str">
        <f t="shared" si="310"/>
        <v>N/A</v>
      </c>
      <c r="I1146" s="28">
        <v>-8.31</v>
      </c>
      <c r="J1146" s="28">
        <v>14.7</v>
      </c>
      <c r="K1146" s="29" t="s">
        <v>1193</v>
      </c>
      <c r="L1146" s="30" t="str">
        <f t="shared" si="311"/>
        <v>Yes</v>
      </c>
    </row>
    <row r="1147" spans="1:12">
      <c r="A1147" s="46" t="s">
        <v>591</v>
      </c>
      <c r="B1147" s="25" t="s">
        <v>49</v>
      </c>
      <c r="C1147" s="31">
        <v>100.91112029999999</v>
      </c>
      <c r="D1147" s="27" t="str">
        <f t="shared" si="308"/>
        <v>N/A</v>
      </c>
      <c r="E1147" s="31">
        <v>119.8025248</v>
      </c>
      <c r="F1147" s="27" t="str">
        <f t="shared" si="309"/>
        <v>N/A</v>
      </c>
      <c r="G1147" s="31">
        <v>138.88954403</v>
      </c>
      <c r="H1147" s="27" t="str">
        <f t="shared" si="310"/>
        <v>N/A</v>
      </c>
      <c r="I1147" s="28">
        <v>18.72</v>
      </c>
      <c r="J1147" s="28">
        <v>15.93</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271201797</v>
      </c>
      <c r="D1151" s="27" t="str">
        <f t="shared" si="308"/>
        <v>N/A</v>
      </c>
      <c r="E1151" s="31">
        <v>298343582</v>
      </c>
      <c r="F1151" s="27" t="str">
        <f t="shared" si="309"/>
        <v>N/A</v>
      </c>
      <c r="G1151" s="31">
        <v>309790776</v>
      </c>
      <c r="H1151" s="27" t="str">
        <f t="shared" si="310"/>
        <v>N/A</v>
      </c>
      <c r="I1151" s="28">
        <v>10.01</v>
      </c>
      <c r="J1151" s="28">
        <v>3.8370000000000002</v>
      </c>
      <c r="K1151" s="29" t="s">
        <v>1193</v>
      </c>
      <c r="L1151" s="30" t="str">
        <f t="shared" si="311"/>
        <v>Yes</v>
      </c>
    </row>
    <row r="1152" spans="1:12">
      <c r="A1152" s="46" t="s">
        <v>584</v>
      </c>
      <c r="B1152" s="25" t="s">
        <v>49</v>
      </c>
      <c r="C1152" s="26">
        <v>16126</v>
      </c>
      <c r="D1152" s="27" t="str">
        <f t="shared" si="308"/>
        <v>N/A</v>
      </c>
      <c r="E1152" s="26">
        <v>16639</v>
      </c>
      <c r="F1152" s="27" t="str">
        <f t="shared" si="309"/>
        <v>N/A</v>
      </c>
      <c r="G1152" s="26">
        <v>15920</v>
      </c>
      <c r="H1152" s="27" t="str">
        <f t="shared" si="310"/>
        <v>N/A</v>
      </c>
      <c r="I1152" s="28">
        <v>3.181</v>
      </c>
      <c r="J1152" s="28">
        <v>-4.32</v>
      </c>
      <c r="K1152" s="29" t="s">
        <v>1193</v>
      </c>
      <c r="L1152" s="30" t="str">
        <f t="shared" si="311"/>
        <v>Yes</v>
      </c>
    </row>
    <row r="1153" spans="1:12">
      <c r="A1153" s="46" t="s">
        <v>585</v>
      </c>
      <c r="B1153" s="25" t="s">
        <v>49</v>
      </c>
      <c r="C1153" s="31">
        <v>16817.673137000002</v>
      </c>
      <c r="D1153" s="27" t="str">
        <f t="shared" si="308"/>
        <v>N/A</v>
      </c>
      <c r="E1153" s="31">
        <v>17930.379349999999</v>
      </c>
      <c r="F1153" s="27" t="str">
        <f t="shared" si="309"/>
        <v>N/A</v>
      </c>
      <c r="G1153" s="31">
        <v>19459.219598</v>
      </c>
      <c r="H1153" s="27" t="str">
        <f t="shared" si="310"/>
        <v>N/A</v>
      </c>
      <c r="I1153" s="28">
        <v>6.6159999999999997</v>
      </c>
      <c r="J1153" s="28">
        <v>8.5269999999999992</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277841805</v>
      </c>
      <c r="D1155" s="27" t="str">
        <f t="shared" ref="D1155:D1170" si="312">IF($B1155="N/A","N/A",IF(C1155&gt;10,"No",IF(C1155&lt;-10,"No","Yes")))</f>
        <v>N/A</v>
      </c>
      <c r="E1155" s="31">
        <v>305274248</v>
      </c>
      <c r="F1155" s="27" t="str">
        <f t="shared" ref="F1155:F1170" si="313">IF($B1155="N/A","N/A",IF(E1155&gt;10,"No",IF(E1155&lt;-10,"No","Yes")))</f>
        <v>N/A</v>
      </c>
      <c r="G1155" s="31">
        <v>318287867</v>
      </c>
      <c r="H1155" s="27" t="str">
        <f t="shared" ref="H1155:H1170" si="314">IF($B1155="N/A","N/A",IF(G1155&gt;10,"No",IF(G1155&lt;-10,"No","Yes")))</f>
        <v>N/A</v>
      </c>
      <c r="I1155" s="28">
        <v>9.8729999999999993</v>
      </c>
      <c r="J1155" s="28">
        <v>4.2629999999999999</v>
      </c>
      <c r="K1155" s="29" t="s">
        <v>1193</v>
      </c>
      <c r="L1155" s="30" t="str">
        <f t="shared" ref="L1155:L1170" si="315">IF(J1155="Div by 0", "N/A", IF(K1155="N/A","N/A", IF(J1155&gt;VALUE(MID(K1155,1,2)), "No", IF(J1155&lt;-1*VALUE(MID(K1155,1,2)), "No", "Yes"))))</f>
        <v>Yes</v>
      </c>
    </row>
    <row r="1156" spans="1:12">
      <c r="A1156" s="49" t="s">
        <v>437</v>
      </c>
      <c r="B1156" s="25" t="s">
        <v>49</v>
      </c>
      <c r="C1156" s="26">
        <v>17686</v>
      </c>
      <c r="D1156" s="27" t="str">
        <f t="shared" si="312"/>
        <v>N/A</v>
      </c>
      <c r="E1156" s="26">
        <v>18146</v>
      </c>
      <c r="F1156" s="27" t="str">
        <f t="shared" si="313"/>
        <v>N/A</v>
      </c>
      <c r="G1156" s="26">
        <v>17792</v>
      </c>
      <c r="H1156" s="27" t="str">
        <f t="shared" si="314"/>
        <v>N/A</v>
      </c>
      <c r="I1156" s="28">
        <v>2.601</v>
      </c>
      <c r="J1156" s="28">
        <v>-1.95</v>
      </c>
      <c r="K1156" s="29" t="s">
        <v>1193</v>
      </c>
      <c r="L1156" s="30" t="str">
        <f t="shared" si="315"/>
        <v>Yes</v>
      </c>
    </row>
    <row r="1157" spans="1:12" ht="12.75" customHeight="1">
      <c r="A1157" s="49" t="s">
        <v>749</v>
      </c>
      <c r="B1157" s="25" t="s">
        <v>49</v>
      </c>
      <c r="C1157" s="31">
        <v>15709.702872</v>
      </c>
      <c r="D1157" s="27" t="str">
        <f t="shared" si="312"/>
        <v>N/A</v>
      </c>
      <c r="E1157" s="31">
        <v>16823.225394000001</v>
      </c>
      <c r="F1157" s="27" t="str">
        <f t="shared" si="313"/>
        <v>N/A</v>
      </c>
      <c r="G1157" s="31">
        <v>17889.381013999999</v>
      </c>
      <c r="H1157" s="27" t="str">
        <f t="shared" si="314"/>
        <v>N/A</v>
      </c>
      <c r="I1157" s="28">
        <v>7.0880000000000001</v>
      </c>
      <c r="J1157" s="28">
        <v>6.3369999999999997</v>
      </c>
      <c r="K1157" s="29" t="s">
        <v>1193</v>
      </c>
      <c r="L1157" s="30" t="str">
        <f t="shared" si="315"/>
        <v>Yes</v>
      </c>
    </row>
    <row r="1158" spans="1:12">
      <c r="A1158" s="48" t="s">
        <v>524</v>
      </c>
      <c r="B1158" s="25" t="s">
        <v>49</v>
      </c>
      <c r="C1158" s="31">
        <v>8708.0647231000003</v>
      </c>
      <c r="D1158" s="27" t="str">
        <f t="shared" si="312"/>
        <v>N/A</v>
      </c>
      <c r="E1158" s="31">
        <v>8978.2613872000002</v>
      </c>
      <c r="F1158" s="27" t="str">
        <f t="shared" si="313"/>
        <v>N/A</v>
      </c>
      <c r="G1158" s="31">
        <v>9428.6366226999999</v>
      </c>
      <c r="H1158" s="27" t="str">
        <f t="shared" si="314"/>
        <v>N/A</v>
      </c>
      <c r="I1158" s="28">
        <v>3.1030000000000002</v>
      </c>
      <c r="J1158" s="28">
        <v>5.016</v>
      </c>
      <c r="K1158" s="29" t="s">
        <v>1193</v>
      </c>
      <c r="L1158" s="30" t="str">
        <f t="shared" si="315"/>
        <v>Yes</v>
      </c>
    </row>
    <row r="1159" spans="1:12">
      <c r="A1159" s="48" t="s">
        <v>527</v>
      </c>
      <c r="B1159" s="25" t="s">
        <v>49</v>
      </c>
      <c r="C1159" s="31">
        <v>20474.182493</v>
      </c>
      <c r="D1159" s="27" t="str">
        <f t="shared" si="312"/>
        <v>N/A</v>
      </c>
      <c r="E1159" s="31">
        <v>22005.264725000001</v>
      </c>
      <c r="F1159" s="27" t="str">
        <f t="shared" si="313"/>
        <v>N/A</v>
      </c>
      <c r="G1159" s="31">
        <v>22962.726423</v>
      </c>
      <c r="H1159" s="27" t="str">
        <f t="shared" si="314"/>
        <v>N/A</v>
      </c>
      <c r="I1159" s="28">
        <v>7.4779999999999998</v>
      </c>
      <c r="J1159" s="28">
        <v>4.351</v>
      </c>
      <c r="K1159" s="29" t="s">
        <v>1193</v>
      </c>
      <c r="L1159" s="30" t="str">
        <f t="shared" si="315"/>
        <v>Yes</v>
      </c>
    </row>
    <row r="1160" spans="1:12" ht="12.75" customHeight="1">
      <c r="A1160" s="46" t="s">
        <v>438</v>
      </c>
      <c r="B1160" s="25" t="s">
        <v>49</v>
      </c>
      <c r="C1160" s="30">
        <v>11.476069352</v>
      </c>
      <c r="D1160" s="27" t="str">
        <f t="shared" si="312"/>
        <v>N/A</v>
      </c>
      <c r="E1160" s="30">
        <v>11.518271434000001</v>
      </c>
      <c r="F1160" s="27" t="str">
        <f t="shared" si="313"/>
        <v>N/A</v>
      </c>
      <c r="G1160" s="30">
        <v>11.183958261000001</v>
      </c>
      <c r="H1160" s="27" t="str">
        <f t="shared" si="314"/>
        <v>N/A</v>
      </c>
      <c r="I1160" s="28">
        <v>0.36770000000000003</v>
      </c>
      <c r="J1160" s="28">
        <v>-2.9</v>
      </c>
      <c r="K1160" s="29" t="s">
        <v>1193</v>
      </c>
      <c r="L1160" s="30" t="str">
        <f t="shared" si="315"/>
        <v>Yes</v>
      </c>
    </row>
    <row r="1161" spans="1:12">
      <c r="A1161" s="48" t="s">
        <v>524</v>
      </c>
      <c r="B1161" s="25" t="s">
        <v>49</v>
      </c>
      <c r="C1161" s="30">
        <v>10.759902142</v>
      </c>
      <c r="D1161" s="27" t="str">
        <f t="shared" si="312"/>
        <v>N/A</v>
      </c>
      <c r="E1161" s="30">
        <v>10.826650678</v>
      </c>
      <c r="F1161" s="27" t="str">
        <f t="shared" si="313"/>
        <v>N/A</v>
      </c>
      <c r="G1161" s="30">
        <v>10.003150362</v>
      </c>
      <c r="H1161" s="27" t="str">
        <f t="shared" si="314"/>
        <v>N/A</v>
      </c>
      <c r="I1161" s="28">
        <v>0.62029999999999996</v>
      </c>
      <c r="J1161" s="28">
        <v>-7.61</v>
      </c>
      <c r="K1161" s="29" t="s">
        <v>1193</v>
      </c>
      <c r="L1161" s="30" t="str">
        <f t="shared" si="315"/>
        <v>Yes</v>
      </c>
    </row>
    <row r="1162" spans="1:12">
      <c r="A1162" s="48" t="s">
        <v>527</v>
      </c>
      <c r="B1162" s="25" t="s">
        <v>49</v>
      </c>
      <c r="C1162" s="30">
        <v>12.06575896</v>
      </c>
      <c r="D1162" s="27" t="str">
        <f t="shared" si="312"/>
        <v>N/A</v>
      </c>
      <c r="E1162" s="30">
        <v>12.070852821000001</v>
      </c>
      <c r="F1162" s="27" t="str">
        <f t="shared" si="313"/>
        <v>N/A</v>
      </c>
      <c r="G1162" s="30">
        <v>12.082731351</v>
      </c>
      <c r="H1162" s="27" t="str">
        <f t="shared" si="314"/>
        <v>N/A</v>
      </c>
      <c r="I1162" s="28">
        <v>4.2200000000000001E-2</v>
      </c>
      <c r="J1162" s="28">
        <v>9.8400000000000001E-2</v>
      </c>
      <c r="K1162" s="29" t="s">
        <v>1193</v>
      </c>
      <c r="L1162" s="30" t="str">
        <f t="shared" si="315"/>
        <v>Yes</v>
      </c>
    </row>
    <row r="1163" spans="1:12" ht="12.75" customHeight="1">
      <c r="A1163" s="49" t="s">
        <v>745</v>
      </c>
      <c r="B1163" s="25" t="s">
        <v>49</v>
      </c>
      <c r="C1163" s="31">
        <v>271201797</v>
      </c>
      <c r="D1163" s="27" t="str">
        <f t="shared" si="312"/>
        <v>N/A</v>
      </c>
      <c r="E1163" s="31">
        <v>298343582</v>
      </c>
      <c r="F1163" s="27" t="str">
        <f t="shared" si="313"/>
        <v>N/A</v>
      </c>
      <c r="G1163" s="31">
        <v>309790776</v>
      </c>
      <c r="H1163" s="27" t="str">
        <f t="shared" si="314"/>
        <v>N/A</v>
      </c>
      <c r="I1163" s="28">
        <v>10.01</v>
      </c>
      <c r="J1163" s="28">
        <v>3.8370000000000002</v>
      </c>
      <c r="K1163" s="29" t="s">
        <v>1193</v>
      </c>
      <c r="L1163" s="30" t="str">
        <f t="shared" si="315"/>
        <v>Yes</v>
      </c>
    </row>
    <row r="1164" spans="1:12" ht="13.5" customHeight="1">
      <c r="A1164" s="49" t="s">
        <v>852</v>
      </c>
      <c r="B1164" s="25" t="s">
        <v>49</v>
      </c>
      <c r="C1164" s="26">
        <v>16126</v>
      </c>
      <c r="D1164" s="27" t="str">
        <f t="shared" si="312"/>
        <v>N/A</v>
      </c>
      <c r="E1164" s="26">
        <v>16639</v>
      </c>
      <c r="F1164" s="27" t="str">
        <f t="shared" si="313"/>
        <v>N/A</v>
      </c>
      <c r="G1164" s="26">
        <v>15920</v>
      </c>
      <c r="H1164" s="27" t="str">
        <f t="shared" si="314"/>
        <v>N/A</v>
      </c>
      <c r="I1164" s="28">
        <v>3.181</v>
      </c>
      <c r="J1164" s="28">
        <v>-4.32</v>
      </c>
      <c r="K1164" s="29" t="s">
        <v>1193</v>
      </c>
      <c r="L1164" s="30" t="str">
        <f t="shared" si="315"/>
        <v>Yes</v>
      </c>
    </row>
    <row r="1165" spans="1:12" ht="25.5">
      <c r="A1165" s="49" t="s">
        <v>750</v>
      </c>
      <c r="B1165" s="25" t="s">
        <v>49</v>
      </c>
      <c r="C1165" s="31">
        <v>16817.673137000002</v>
      </c>
      <c r="D1165" s="27" t="str">
        <f t="shared" si="312"/>
        <v>N/A</v>
      </c>
      <c r="E1165" s="31">
        <v>17930.379349999999</v>
      </c>
      <c r="F1165" s="27" t="str">
        <f t="shared" si="313"/>
        <v>N/A</v>
      </c>
      <c r="G1165" s="31">
        <v>19459.219598</v>
      </c>
      <c r="H1165" s="27" t="str">
        <f t="shared" si="314"/>
        <v>N/A</v>
      </c>
      <c r="I1165" s="28">
        <v>6.6159999999999997</v>
      </c>
      <c r="J1165" s="28">
        <v>8.5269999999999992</v>
      </c>
      <c r="K1165" s="29" t="s">
        <v>1193</v>
      </c>
      <c r="L1165" s="30" t="str">
        <f t="shared" si="315"/>
        <v>Yes</v>
      </c>
    </row>
    <row r="1166" spans="1:12">
      <c r="A1166" s="48" t="s">
        <v>586</v>
      </c>
      <c r="B1166" s="25" t="s">
        <v>49</v>
      </c>
      <c r="C1166" s="31">
        <v>8970.7639779000001</v>
      </c>
      <c r="D1166" s="27" t="str">
        <f t="shared" si="312"/>
        <v>N/A</v>
      </c>
      <c r="E1166" s="31">
        <v>9280.9971683999993</v>
      </c>
      <c r="F1166" s="27" t="str">
        <f t="shared" si="313"/>
        <v>N/A</v>
      </c>
      <c r="G1166" s="31">
        <v>9934.9377497000005</v>
      </c>
      <c r="H1166" s="27" t="str">
        <f t="shared" si="314"/>
        <v>N/A</v>
      </c>
      <c r="I1166" s="28">
        <v>3.4580000000000002</v>
      </c>
      <c r="J1166" s="28">
        <v>7.0460000000000003</v>
      </c>
      <c r="K1166" s="29" t="s">
        <v>1193</v>
      </c>
      <c r="L1166" s="30" t="str">
        <f t="shared" si="315"/>
        <v>Yes</v>
      </c>
    </row>
    <row r="1167" spans="1:12">
      <c r="A1167" s="48" t="s">
        <v>587</v>
      </c>
      <c r="B1167" s="25" t="s">
        <v>49</v>
      </c>
      <c r="C1167" s="31">
        <v>22397.455589000001</v>
      </c>
      <c r="D1167" s="27" t="str">
        <f t="shared" si="312"/>
        <v>N/A</v>
      </c>
      <c r="E1167" s="31">
        <v>23770.563338</v>
      </c>
      <c r="F1167" s="27" t="str">
        <f t="shared" si="313"/>
        <v>N/A</v>
      </c>
      <c r="G1167" s="31">
        <v>25234.422157000001</v>
      </c>
      <c r="H1167" s="27" t="str">
        <f t="shared" si="314"/>
        <v>N/A</v>
      </c>
      <c r="I1167" s="28">
        <v>6.1310000000000002</v>
      </c>
      <c r="J1167" s="28">
        <v>6.1580000000000004</v>
      </c>
      <c r="K1167" s="29" t="s">
        <v>1193</v>
      </c>
      <c r="L1167" s="30" t="str">
        <f t="shared" si="315"/>
        <v>Yes</v>
      </c>
    </row>
    <row r="1168" spans="1:12" ht="25.5">
      <c r="A1168" s="46" t="s">
        <v>439</v>
      </c>
      <c r="B1168" s="25" t="s">
        <v>49</v>
      </c>
      <c r="C1168" s="30">
        <v>10.463818522</v>
      </c>
      <c r="D1168" s="27" t="str">
        <f t="shared" si="312"/>
        <v>N/A</v>
      </c>
      <c r="E1168" s="30">
        <v>10.561695050999999</v>
      </c>
      <c r="F1168" s="27" t="str">
        <f t="shared" si="313"/>
        <v>N/A</v>
      </c>
      <c r="G1168" s="30">
        <v>10.00722884</v>
      </c>
      <c r="H1168" s="27" t="str">
        <f t="shared" si="314"/>
        <v>N/A</v>
      </c>
      <c r="I1168" s="28">
        <v>0.93540000000000001</v>
      </c>
      <c r="J1168" s="28">
        <v>-5.25</v>
      </c>
      <c r="K1168" s="29" t="s">
        <v>1193</v>
      </c>
      <c r="L1168" s="30" t="str">
        <f t="shared" si="315"/>
        <v>Yes</v>
      </c>
    </row>
    <row r="1169" spans="1:12">
      <c r="A1169" s="48" t="s">
        <v>524</v>
      </c>
      <c r="B1169" s="25" t="s">
        <v>49</v>
      </c>
      <c r="C1169" s="30">
        <v>10.066489560999999</v>
      </c>
      <c r="D1169" s="27" t="str">
        <f t="shared" si="312"/>
        <v>N/A</v>
      </c>
      <c r="E1169" s="30">
        <v>10.057708162000001</v>
      </c>
      <c r="F1169" s="27" t="str">
        <f t="shared" si="313"/>
        <v>N/A</v>
      </c>
      <c r="G1169" s="30">
        <v>9.0130364992000001</v>
      </c>
      <c r="H1169" s="27" t="str">
        <f t="shared" si="314"/>
        <v>N/A</v>
      </c>
      <c r="I1169" s="28">
        <v>-8.6999999999999994E-2</v>
      </c>
      <c r="J1169" s="28">
        <v>-10.4</v>
      </c>
      <c r="K1169" s="29" t="s">
        <v>1193</v>
      </c>
      <c r="L1169" s="30" t="str">
        <f t="shared" si="315"/>
        <v>Yes</v>
      </c>
    </row>
    <row r="1170" spans="1:12">
      <c r="A1170" s="48" t="s">
        <v>527</v>
      </c>
      <c r="B1170" s="25" t="s">
        <v>49</v>
      </c>
      <c r="C1170" s="30">
        <v>10.805225817</v>
      </c>
      <c r="D1170" s="27" t="str">
        <f t="shared" si="312"/>
        <v>N/A</v>
      </c>
      <c r="E1170" s="30">
        <v>10.971793765999999</v>
      </c>
      <c r="F1170" s="27" t="str">
        <f t="shared" si="313"/>
        <v>N/A</v>
      </c>
      <c r="G1170" s="30">
        <v>10.766155750999999</v>
      </c>
      <c r="H1170" s="27" t="str">
        <f t="shared" si="314"/>
        <v>N/A</v>
      </c>
      <c r="I1170" s="28">
        <v>1.542</v>
      </c>
      <c r="J1170" s="28">
        <v>-1.87</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422511</v>
      </c>
      <c r="D1172" s="27" t="str">
        <f>IF($B1172="N/A","N/A",IF(C1172&gt;10,"No",IF(C1172&lt;-10,"No","Yes")))</f>
        <v>N/A</v>
      </c>
      <c r="E1172" s="26">
        <v>443642</v>
      </c>
      <c r="F1172" s="27" t="str">
        <f>IF($B1172="N/A","N/A",IF(E1172&gt;10,"No",IF(E1172&lt;-10,"No","Yes")))</f>
        <v>N/A</v>
      </c>
      <c r="G1172" s="26">
        <v>441421</v>
      </c>
      <c r="H1172" s="27" t="str">
        <f>IF($B1172="N/A","N/A",IF(G1172&gt;10,"No",IF(G1172&lt;-10,"No","Yes")))</f>
        <v>N/A</v>
      </c>
      <c r="I1172" s="28">
        <v>5.0010000000000003</v>
      </c>
      <c r="J1172" s="28">
        <v>-0.501</v>
      </c>
      <c r="K1172" s="29" t="s">
        <v>1193</v>
      </c>
      <c r="L1172" s="30" t="str">
        <f t="shared" ref="L1172:L1212" si="316">IF(J1172="Div by 0", "N/A", IF(K1172="N/A","N/A", IF(J1172&gt;VALUE(MID(K1172,1,2)), "No", IF(J1172&lt;-1*VALUE(MID(K1172,1,2)), "No", "Yes"))))</f>
        <v>Yes</v>
      </c>
    </row>
    <row r="1173" spans="1:12">
      <c r="A1173" s="46" t="s">
        <v>37</v>
      </c>
      <c r="B1173" s="25" t="s">
        <v>49</v>
      </c>
      <c r="C1173" s="26">
        <v>354767</v>
      </c>
      <c r="D1173" s="27" t="str">
        <f>IF($B1173="N/A","N/A",IF(C1173&gt;10,"No",IF(C1173&lt;-10,"No","Yes")))</f>
        <v>N/A</v>
      </c>
      <c r="E1173" s="26">
        <v>359240</v>
      </c>
      <c r="F1173" s="27" t="str">
        <f>IF($B1173="N/A","N/A",IF(E1173&gt;10,"No",IF(E1173&lt;-10,"No","Yes")))</f>
        <v>N/A</v>
      </c>
      <c r="G1173" s="26">
        <v>361423</v>
      </c>
      <c r="H1173" s="27" t="str">
        <f>IF($B1173="N/A","N/A",IF(G1173&gt;10,"No",IF(G1173&lt;-10,"No","Yes")))</f>
        <v>N/A</v>
      </c>
      <c r="I1173" s="28">
        <v>1.2609999999999999</v>
      </c>
      <c r="J1173" s="28">
        <v>0.60770000000000002</v>
      </c>
      <c r="K1173" s="29" t="s">
        <v>1193</v>
      </c>
      <c r="L1173" s="30" t="str">
        <f t="shared" si="316"/>
        <v>Yes</v>
      </c>
    </row>
    <row r="1174" spans="1:12">
      <c r="A1174" s="46" t="s">
        <v>440</v>
      </c>
      <c r="B1174" s="30" t="s">
        <v>104</v>
      </c>
      <c r="C1174" s="32">
        <v>83.966334603999996</v>
      </c>
      <c r="D1174" s="27" t="str">
        <f>IF($B1174="N/A","N/A",IF(C1174&gt;90,"No",IF(C1174&lt;65,"No","Yes")))</f>
        <v>Yes</v>
      </c>
      <c r="E1174" s="32">
        <v>80.975200724999993</v>
      </c>
      <c r="F1174" s="27" t="str">
        <f>IF($B1174="N/A","N/A",IF(E1174&gt;90,"No",IF(E1174&lt;65,"No","Yes")))</f>
        <v>Yes</v>
      </c>
      <c r="G1174" s="32">
        <v>81.877164883000006</v>
      </c>
      <c r="H1174" s="27" t="str">
        <f>IF($B1174="N/A","N/A",IF(G1174&gt;90,"No",IF(G1174&lt;65,"No","Yes")))</f>
        <v>Yes</v>
      </c>
      <c r="I1174" s="28">
        <v>-3.56</v>
      </c>
      <c r="J1174" s="28">
        <v>1.1140000000000001</v>
      </c>
      <c r="K1174" s="29" t="s">
        <v>1193</v>
      </c>
      <c r="L1174" s="30" t="str">
        <f t="shared" si="316"/>
        <v>Yes</v>
      </c>
    </row>
    <row r="1175" spans="1:12">
      <c r="A1175" s="46" t="s">
        <v>441</v>
      </c>
      <c r="B1175" s="30" t="s">
        <v>103</v>
      </c>
      <c r="C1175" s="32">
        <v>90.929931647000004</v>
      </c>
      <c r="D1175" s="27" t="str">
        <f>IF($B1175="N/A","N/A",IF(C1175&gt;100,"No",IF(C1175&lt;90,"No","Yes")))</f>
        <v>Yes</v>
      </c>
      <c r="E1175" s="32">
        <v>89.519912027999993</v>
      </c>
      <c r="F1175" s="27" t="str">
        <f>IF($B1175="N/A","N/A",IF(E1175&gt;100,"No",IF(E1175&lt;90,"No","Yes")))</f>
        <v>No</v>
      </c>
      <c r="G1175" s="32">
        <v>90.332468421000002</v>
      </c>
      <c r="H1175" s="27" t="str">
        <f>IF($B1175="N/A","N/A",IF(G1175&gt;100,"No",IF(G1175&lt;90,"No","Yes")))</f>
        <v>Yes</v>
      </c>
      <c r="I1175" s="28">
        <v>-1.55</v>
      </c>
      <c r="J1175" s="28">
        <v>0.90769999999999995</v>
      </c>
      <c r="K1175" s="29" t="s">
        <v>1193</v>
      </c>
      <c r="L1175" s="30" t="str">
        <f t="shared" si="316"/>
        <v>Yes</v>
      </c>
    </row>
    <row r="1176" spans="1:12">
      <c r="A1176" s="46" t="s">
        <v>442</v>
      </c>
      <c r="B1176" s="30" t="s">
        <v>105</v>
      </c>
      <c r="C1176" s="32">
        <v>92.891617255</v>
      </c>
      <c r="D1176" s="27" t="str">
        <f>IF($B1176="N/A","N/A",IF(C1176&gt;100,"No",IF(C1176&lt;85,"No","Yes")))</f>
        <v>Yes</v>
      </c>
      <c r="E1176" s="32">
        <v>89.710703261000006</v>
      </c>
      <c r="F1176" s="27" t="str">
        <f>IF($B1176="N/A","N/A",IF(E1176&gt;100,"No",IF(E1176&lt;85,"No","Yes")))</f>
        <v>Yes</v>
      </c>
      <c r="G1176" s="32">
        <v>89.381568512000001</v>
      </c>
      <c r="H1176" s="27" t="str">
        <f>IF($B1176="N/A","N/A",IF(G1176&gt;100,"No",IF(G1176&lt;85,"No","Yes")))</f>
        <v>Yes</v>
      </c>
      <c r="I1176" s="28">
        <v>-3.42</v>
      </c>
      <c r="J1176" s="28">
        <v>-0.36699999999999999</v>
      </c>
      <c r="K1176" s="29" t="s">
        <v>1193</v>
      </c>
      <c r="L1176" s="30" t="str">
        <f t="shared" si="316"/>
        <v>Yes</v>
      </c>
    </row>
    <row r="1177" spans="1:12">
      <c r="A1177" s="46" t="s">
        <v>443</v>
      </c>
      <c r="B1177" s="30" t="s">
        <v>106</v>
      </c>
      <c r="C1177" s="32">
        <v>62.396095756000001</v>
      </c>
      <c r="D1177" s="27" t="str">
        <f>IF($B1177="N/A","N/A",IF(C1177&gt;100,"No",IF(C1177&lt;80,"No","Yes")))</f>
        <v>No</v>
      </c>
      <c r="E1177" s="32">
        <v>57.528615471999998</v>
      </c>
      <c r="F1177" s="27" t="str">
        <f>IF($B1177="N/A","N/A",IF(E1177&gt;100,"No",IF(E1177&lt;80,"No","Yes")))</f>
        <v>No</v>
      </c>
      <c r="G1177" s="32">
        <v>59.213042962000003</v>
      </c>
      <c r="H1177" s="27" t="str">
        <f>IF($B1177="N/A","N/A",IF(G1177&gt;100,"No",IF(G1177&lt;80,"No","Yes")))</f>
        <v>No</v>
      </c>
      <c r="I1177" s="28">
        <v>-7.8</v>
      </c>
      <c r="J1177" s="28">
        <v>2.9279999999999999</v>
      </c>
      <c r="K1177" s="29" t="s">
        <v>1193</v>
      </c>
      <c r="L1177" s="30" t="str">
        <f t="shared" si="316"/>
        <v>Yes</v>
      </c>
    </row>
    <row r="1178" spans="1:12">
      <c r="A1178" s="46" t="s">
        <v>444</v>
      </c>
      <c r="B1178" s="30" t="s">
        <v>106</v>
      </c>
      <c r="C1178" s="32">
        <v>61.017524985000001</v>
      </c>
      <c r="D1178" s="27" t="str">
        <f>IF($B1178="N/A","N/A",IF(C1178&gt;100,"No",IF(C1178&lt;80,"No","Yes")))</f>
        <v>No</v>
      </c>
      <c r="E1178" s="32">
        <v>58.464750809999998</v>
      </c>
      <c r="F1178" s="27" t="str">
        <f>IF($B1178="N/A","N/A",IF(E1178&gt;100,"No",IF(E1178&lt;80,"No","Yes")))</f>
        <v>No</v>
      </c>
      <c r="G1178" s="32">
        <v>57.695320432999999</v>
      </c>
      <c r="H1178" s="27" t="str">
        <f>IF($B1178="N/A","N/A",IF(G1178&gt;100,"No",IF(G1178&lt;80,"No","Yes")))</f>
        <v>No</v>
      </c>
      <c r="I1178" s="28">
        <v>-4.18</v>
      </c>
      <c r="J1178" s="28">
        <v>-1.32</v>
      </c>
      <c r="K1178" s="29" t="s">
        <v>1193</v>
      </c>
      <c r="L1178" s="30" t="str">
        <f t="shared" si="316"/>
        <v>Yes</v>
      </c>
    </row>
    <row r="1179" spans="1:12">
      <c r="A1179" s="51" t="s">
        <v>445</v>
      </c>
      <c r="B1179" s="25" t="s">
        <v>49</v>
      </c>
      <c r="C1179" s="26">
        <v>318192.17</v>
      </c>
      <c r="D1179" s="27" t="str">
        <f t="shared" ref="D1179:D1210" si="317">IF($B1179="N/A","N/A",IF(C1179&gt;10,"No",IF(C1179&lt;-10,"No","Yes")))</f>
        <v>N/A</v>
      </c>
      <c r="E1179" s="26">
        <v>323018.82</v>
      </c>
      <c r="F1179" s="27" t="str">
        <f t="shared" ref="F1179:F1210" si="318">IF($B1179="N/A","N/A",IF(E1179&gt;10,"No",IF(E1179&lt;-10,"No","Yes")))</f>
        <v>N/A</v>
      </c>
      <c r="G1179" s="26">
        <v>333909.92</v>
      </c>
      <c r="H1179" s="27" t="str">
        <f t="shared" ref="H1179:H1210" si="319">IF($B1179="N/A","N/A",IF(G1179&gt;10,"No",IF(G1179&lt;-10,"No","Yes")))</f>
        <v>N/A</v>
      </c>
      <c r="I1179" s="28">
        <v>1.5169999999999999</v>
      </c>
      <c r="J1179" s="28">
        <v>3.3719999999999999</v>
      </c>
      <c r="K1179" s="29" t="s">
        <v>1193</v>
      </c>
      <c r="L1179" s="30" t="str">
        <f t="shared" si="316"/>
        <v>Yes</v>
      </c>
    </row>
    <row r="1180" spans="1:12">
      <c r="A1180" s="51" t="s">
        <v>523</v>
      </c>
      <c r="B1180" s="25" t="s">
        <v>49</v>
      </c>
      <c r="C1180" s="26">
        <v>71102</v>
      </c>
      <c r="D1180" s="27" t="str">
        <f t="shared" si="317"/>
        <v>N/A</v>
      </c>
      <c r="E1180" s="26">
        <v>71841</v>
      </c>
      <c r="F1180" s="27" t="str">
        <f t="shared" si="318"/>
        <v>N/A</v>
      </c>
      <c r="G1180" s="26">
        <v>70142</v>
      </c>
      <c r="H1180" s="27" t="str">
        <f t="shared" si="319"/>
        <v>N/A</v>
      </c>
      <c r="I1180" s="28">
        <v>1.0389999999999999</v>
      </c>
      <c r="J1180" s="28">
        <v>-2.36</v>
      </c>
      <c r="K1180" s="29" t="s">
        <v>1193</v>
      </c>
      <c r="L1180" s="30" t="str">
        <f t="shared" si="316"/>
        <v>Yes</v>
      </c>
    </row>
    <row r="1181" spans="1:12">
      <c r="A1181" s="48" t="s">
        <v>702</v>
      </c>
      <c r="B1181" s="25" t="s">
        <v>49</v>
      </c>
      <c r="C1181" s="26">
        <v>28066</v>
      </c>
      <c r="D1181" s="27" t="str">
        <f t="shared" si="317"/>
        <v>N/A</v>
      </c>
      <c r="E1181" s="26">
        <v>27422</v>
      </c>
      <c r="F1181" s="27" t="str">
        <f t="shared" si="318"/>
        <v>N/A</v>
      </c>
      <c r="G1181" s="26">
        <v>26793</v>
      </c>
      <c r="H1181" s="27" t="str">
        <f t="shared" si="319"/>
        <v>N/A</v>
      </c>
      <c r="I1181" s="28">
        <v>-2.29</v>
      </c>
      <c r="J1181" s="28">
        <v>-2.29</v>
      </c>
      <c r="K1181" s="29" t="s">
        <v>1193</v>
      </c>
      <c r="L1181" s="30" t="str">
        <f t="shared" si="316"/>
        <v>Yes</v>
      </c>
    </row>
    <row r="1182" spans="1:12">
      <c r="A1182" s="48" t="s">
        <v>703</v>
      </c>
      <c r="B1182" s="25" t="s">
        <v>49</v>
      </c>
      <c r="C1182" s="26">
        <v>1685</v>
      </c>
      <c r="D1182" s="27" t="str">
        <f t="shared" si="317"/>
        <v>N/A</v>
      </c>
      <c r="E1182" s="26">
        <v>2081</v>
      </c>
      <c r="F1182" s="27" t="str">
        <f t="shared" si="318"/>
        <v>N/A</v>
      </c>
      <c r="G1182" s="26">
        <v>2513</v>
      </c>
      <c r="H1182" s="27" t="str">
        <f t="shared" si="319"/>
        <v>N/A</v>
      </c>
      <c r="I1182" s="28">
        <v>23.5</v>
      </c>
      <c r="J1182" s="28">
        <v>20.76</v>
      </c>
      <c r="K1182" s="29" t="s">
        <v>1193</v>
      </c>
      <c r="L1182" s="30" t="str">
        <f t="shared" si="316"/>
        <v>Yes</v>
      </c>
    </row>
    <row r="1183" spans="1:12">
      <c r="A1183" s="48" t="s">
        <v>704</v>
      </c>
      <c r="B1183" s="25" t="s">
        <v>49</v>
      </c>
      <c r="C1183" s="26">
        <v>3155</v>
      </c>
      <c r="D1183" s="27" t="str">
        <f t="shared" si="317"/>
        <v>N/A</v>
      </c>
      <c r="E1183" s="26">
        <v>3546</v>
      </c>
      <c r="F1183" s="27" t="str">
        <f t="shared" si="318"/>
        <v>N/A</v>
      </c>
      <c r="G1183" s="26">
        <v>3249</v>
      </c>
      <c r="H1183" s="27" t="str">
        <f t="shared" si="319"/>
        <v>N/A</v>
      </c>
      <c r="I1183" s="28">
        <v>12.39</v>
      </c>
      <c r="J1183" s="28">
        <v>-8.3800000000000008</v>
      </c>
      <c r="K1183" s="29" t="s">
        <v>1193</v>
      </c>
      <c r="L1183" s="30" t="str">
        <f t="shared" si="316"/>
        <v>Yes</v>
      </c>
    </row>
    <row r="1184" spans="1:12">
      <c r="A1184" s="48" t="s">
        <v>705</v>
      </c>
      <c r="B1184" s="25" t="s">
        <v>49</v>
      </c>
      <c r="C1184" s="26">
        <v>38196</v>
      </c>
      <c r="D1184" s="27" t="str">
        <f t="shared" si="317"/>
        <v>N/A</v>
      </c>
      <c r="E1184" s="26">
        <v>38792</v>
      </c>
      <c r="F1184" s="27" t="str">
        <f t="shared" si="318"/>
        <v>N/A</v>
      </c>
      <c r="G1184" s="26">
        <v>37587</v>
      </c>
      <c r="H1184" s="27" t="str">
        <f t="shared" si="319"/>
        <v>N/A</v>
      </c>
      <c r="I1184" s="28">
        <v>1.56</v>
      </c>
      <c r="J1184" s="28">
        <v>-3.11</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233921</v>
      </c>
      <c r="D1186" s="27" t="str">
        <f t="shared" si="317"/>
        <v>N/A</v>
      </c>
      <c r="E1186" s="26">
        <v>250746</v>
      </c>
      <c r="F1186" s="27" t="str">
        <f t="shared" si="318"/>
        <v>N/A</v>
      </c>
      <c r="G1186" s="26">
        <v>260999</v>
      </c>
      <c r="H1186" s="27" t="str">
        <f t="shared" si="319"/>
        <v>N/A</v>
      </c>
      <c r="I1186" s="28">
        <v>7.1929999999999996</v>
      </c>
      <c r="J1186" s="28">
        <v>4.0890000000000004</v>
      </c>
      <c r="K1186" s="29" t="s">
        <v>1193</v>
      </c>
      <c r="L1186" s="30" t="str">
        <f t="shared" si="316"/>
        <v>Yes</v>
      </c>
    </row>
    <row r="1187" spans="1:12">
      <c r="A1187" s="48" t="s">
        <v>707</v>
      </c>
      <c r="B1187" s="25" t="s">
        <v>49</v>
      </c>
      <c r="C1187" s="26">
        <v>192496</v>
      </c>
      <c r="D1187" s="27" t="str">
        <f t="shared" si="317"/>
        <v>N/A</v>
      </c>
      <c r="E1187" s="26">
        <v>206816</v>
      </c>
      <c r="F1187" s="27" t="str">
        <f t="shared" si="318"/>
        <v>N/A</v>
      </c>
      <c r="G1187" s="26">
        <v>214684</v>
      </c>
      <c r="H1187" s="27" t="str">
        <f t="shared" si="319"/>
        <v>N/A</v>
      </c>
      <c r="I1187" s="28">
        <v>7.4390000000000001</v>
      </c>
      <c r="J1187" s="28">
        <v>3.8039999999999998</v>
      </c>
      <c r="K1187" s="29" t="s">
        <v>1193</v>
      </c>
      <c r="L1187" s="30" t="str">
        <f t="shared" si="316"/>
        <v>Yes</v>
      </c>
    </row>
    <row r="1188" spans="1:12">
      <c r="A1188" s="48" t="s">
        <v>708</v>
      </c>
      <c r="B1188" s="25" t="s">
        <v>49</v>
      </c>
      <c r="C1188" s="26">
        <v>3731</v>
      </c>
      <c r="D1188" s="27" t="str">
        <f t="shared" si="317"/>
        <v>N/A</v>
      </c>
      <c r="E1188" s="26">
        <v>4339</v>
      </c>
      <c r="F1188" s="27" t="str">
        <f t="shared" si="318"/>
        <v>N/A</v>
      </c>
      <c r="G1188" s="26">
        <v>5659</v>
      </c>
      <c r="H1188" s="27" t="str">
        <f t="shared" si="319"/>
        <v>N/A</v>
      </c>
      <c r="I1188" s="28">
        <v>16.3</v>
      </c>
      <c r="J1188" s="28">
        <v>30.42</v>
      </c>
      <c r="K1188" s="29" t="s">
        <v>1193</v>
      </c>
      <c r="L1188" s="30" t="str">
        <f t="shared" si="316"/>
        <v>No</v>
      </c>
    </row>
    <row r="1189" spans="1:12">
      <c r="A1189" s="48" t="s">
        <v>791</v>
      </c>
      <c r="B1189" s="25" t="s">
        <v>49</v>
      </c>
      <c r="C1189" s="26">
        <v>4218</v>
      </c>
      <c r="D1189" s="27" t="str">
        <f t="shared" si="317"/>
        <v>N/A</v>
      </c>
      <c r="E1189" s="26">
        <v>4627</v>
      </c>
      <c r="F1189" s="27" t="str">
        <f t="shared" si="318"/>
        <v>N/A</v>
      </c>
      <c r="G1189" s="26">
        <v>5373</v>
      </c>
      <c r="H1189" s="27" t="str">
        <f t="shared" si="319"/>
        <v>N/A</v>
      </c>
      <c r="I1189" s="28">
        <v>9.6969999999999992</v>
      </c>
      <c r="J1189" s="28">
        <v>16.12</v>
      </c>
      <c r="K1189" s="29" t="s">
        <v>1193</v>
      </c>
      <c r="L1189" s="30" t="str">
        <f t="shared" si="316"/>
        <v>Yes</v>
      </c>
    </row>
    <row r="1190" spans="1:12">
      <c r="A1190" s="48" t="s">
        <v>723</v>
      </c>
      <c r="B1190" s="25" t="s">
        <v>49</v>
      </c>
      <c r="C1190" s="26">
        <v>33476</v>
      </c>
      <c r="D1190" s="27" t="str">
        <f t="shared" si="317"/>
        <v>N/A</v>
      </c>
      <c r="E1190" s="26">
        <v>34964</v>
      </c>
      <c r="F1190" s="27" t="str">
        <f t="shared" si="318"/>
        <v>N/A</v>
      </c>
      <c r="G1190" s="26">
        <v>35283</v>
      </c>
      <c r="H1190" s="27" t="str">
        <f t="shared" si="319"/>
        <v>N/A</v>
      </c>
      <c r="I1190" s="28">
        <v>4.4450000000000003</v>
      </c>
      <c r="J1190" s="28">
        <v>0.91239999999999999</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82167</v>
      </c>
      <c r="D1192" s="27" t="str">
        <f t="shared" si="317"/>
        <v>N/A</v>
      </c>
      <c r="E1192" s="26">
        <v>84657</v>
      </c>
      <c r="F1192" s="27" t="str">
        <f t="shared" si="318"/>
        <v>N/A</v>
      </c>
      <c r="G1192" s="26">
        <v>75811</v>
      </c>
      <c r="H1192" s="27" t="str">
        <f t="shared" si="319"/>
        <v>N/A</v>
      </c>
      <c r="I1192" s="28">
        <v>3.03</v>
      </c>
      <c r="J1192" s="28">
        <v>-10.4</v>
      </c>
      <c r="K1192" s="29" t="s">
        <v>1193</v>
      </c>
      <c r="L1192" s="30" t="str">
        <f t="shared" si="316"/>
        <v>Yes</v>
      </c>
    </row>
    <row r="1193" spans="1:12">
      <c r="A1193" s="48" t="s">
        <v>710</v>
      </c>
      <c r="B1193" s="25" t="s">
        <v>49</v>
      </c>
      <c r="C1193" s="26">
        <v>13191</v>
      </c>
      <c r="D1193" s="27" t="str">
        <f t="shared" si="317"/>
        <v>N/A</v>
      </c>
      <c r="E1193" s="26">
        <v>12712</v>
      </c>
      <c r="F1193" s="27" t="str">
        <f t="shared" si="318"/>
        <v>N/A</v>
      </c>
      <c r="G1193" s="26">
        <v>10549</v>
      </c>
      <c r="H1193" s="27" t="str">
        <f t="shared" si="319"/>
        <v>N/A</v>
      </c>
      <c r="I1193" s="28">
        <v>-3.63</v>
      </c>
      <c r="J1193" s="28">
        <v>-17</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39</v>
      </c>
      <c r="D1195" s="27" t="str">
        <f t="shared" si="317"/>
        <v>N/A</v>
      </c>
      <c r="E1195" s="26">
        <v>90</v>
      </c>
      <c r="F1195" s="27" t="str">
        <f t="shared" si="318"/>
        <v>N/A</v>
      </c>
      <c r="G1195" s="26">
        <v>151</v>
      </c>
      <c r="H1195" s="27" t="str">
        <f t="shared" si="319"/>
        <v>N/A</v>
      </c>
      <c r="I1195" s="28">
        <v>130.80000000000001</v>
      </c>
      <c r="J1195" s="28">
        <v>67.78</v>
      </c>
      <c r="K1195" s="29" t="s">
        <v>1193</v>
      </c>
      <c r="L1195" s="30" t="str">
        <f t="shared" si="316"/>
        <v>No</v>
      </c>
    </row>
    <row r="1196" spans="1:12">
      <c r="A1196" s="48" t="s">
        <v>713</v>
      </c>
      <c r="B1196" s="25" t="s">
        <v>49</v>
      </c>
      <c r="C1196" s="26">
        <v>28788</v>
      </c>
      <c r="D1196" s="27" t="str">
        <f t="shared" si="317"/>
        <v>N/A</v>
      </c>
      <c r="E1196" s="26">
        <v>32809</v>
      </c>
      <c r="F1196" s="27" t="str">
        <f t="shared" si="318"/>
        <v>N/A</v>
      </c>
      <c r="G1196" s="26">
        <v>29769</v>
      </c>
      <c r="H1196" s="27" t="str">
        <f t="shared" si="319"/>
        <v>N/A</v>
      </c>
      <c r="I1196" s="28">
        <v>13.97</v>
      </c>
      <c r="J1196" s="28">
        <v>-9.27</v>
      </c>
      <c r="K1196" s="29" t="s">
        <v>1193</v>
      </c>
      <c r="L1196" s="30" t="str">
        <f t="shared" si="316"/>
        <v>Yes</v>
      </c>
    </row>
    <row r="1197" spans="1:12">
      <c r="A1197" s="48" t="s">
        <v>714</v>
      </c>
      <c r="B1197" s="25" t="s">
        <v>49</v>
      </c>
      <c r="C1197" s="26">
        <v>7919</v>
      </c>
      <c r="D1197" s="27" t="str">
        <f t="shared" si="317"/>
        <v>N/A</v>
      </c>
      <c r="E1197" s="26">
        <v>6448</v>
      </c>
      <c r="F1197" s="27" t="str">
        <f t="shared" si="318"/>
        <v>N/A</v>
      </c>
      <c r="G1197" s="26">
        <v>5973</v>
      </c>
      <c r="H1197" s="27" t="str">
        <f t="shared" si="319"/>
        <v>N/A</v>
      </c>
      <c r="I1197" s="28">
        <v>-18.600000000000001</v>
      </c>
      <c r="J1197" s="28">
        <v>-7.37</v>
      </c>
      <c r="K1197" s="29" t="s">
        <v>1193</v>
      </c>
      <c r="L1197" s="30" t="str">
        <f t="shared" si="316"/>
        <v>Yes</v>
      </c>
    </row>
    <row r="1198" spans="1:12">
      <c r="A1198" s="48" t="s">
        <v>715</v>
      </c>
      <c r="B1198" s="25" t="s">
        <v>49</v>
      </c>
      <c r="C1198" s="26">
        <v>32230</v>
      </c>
      <c r="D1198" s="27" t="str">
        <f t="shared" si="317"/>
        <v>N/A</v>
      </c>
      <c r="E1198" s="26">
        <v>32598</v>
      </c>
      <c r="F1198" s="27" t="str">
        <f t="shared" si="318"/>
        <v>N/A</v>
      </c>
      <c r="G1198" s="26">
        <v>29369</v>
      </c>
      <c r="H1198" s="27" t="str">
        <f t="shared" si="319"/>
        <v>N/A</v>
      </c>
      <c r="I1198" s="28">
        <v>1.1419999999999999</v>
      </c>
      <c r="J1198" s="28">
        <v>-9.91</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35321</v>
      </c>
      <c r="D1200" s="27" t="str">
        <f t="shared" si="317"/>
        <v>N/A</v>
      </c>
      <c r="E1200" s="26">
        <v>36398</v>
      </c>
      <c r="F1200" s="27" t="str">
        <f t="shared" si="318"/>
        <v>N/A</v>
      </c>
      <c r="G1200" s="26">
        <v>34469</v>
      </c>
      <c r="H1200" s="27" t="str">
        <f t="shared" si="319"/>
        <v>N/A</v>
      </c>
      <c r="I1200" s="28">
        <v>3.0489999999999999</v>
      </c>
      <c r="J1200" s="28">
        <v>-5.3</v>
      </c>
      <c r="K1200" s="29" t="s">
        <v>1193</v>
      </c>
      <c r="L1200" s="30" t="str">
        <f t="shared" si="316"/>
        <v>Yes</v>
      </c>
    </row>
    <row r="1201" spans="1:12">
      <c r="A1201" s="48" t="s">
        <v>717</v>
      </c>
      <c r="B1201" s="25" t="s">
        <v>49</v>
      </c>
      <c r="C1201" s="26">
        <v>16486</v>
      </c>
      <c r="D1201" s="27" t="str">
        <f t="shared" si="317"/>
        <v>N/A</v>
      </c>
      <c r="E1201" s="26">
        <v>18064</v>
      </c>
      <c r="F1201" s="27" t="str">
        <f t="shared" si="318"/>
        <v>N/A</v>
      </c>
      <c r="G1201" s="26">
        <v>18026</v>
      </c>
      <c r="H1201" s="27" t="str">
        <f t="shared" si="319"/>
        <v>N/A</v>
      </c>
      <c r="I1201" s="28">
        <v>9.5719999999999992</v>
      </c>
      <c r="J1201" s="28">
        <v>-0.21</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11</v>
      </c>
      <c r="D1203" s="27" t="str">
        <f t="shared" si="317"/>
        <v>N/A</v>
      </c>
      <c r="E1203" s="26">
        <v>11</v>
      </c>
      <c r="F1203" s="27" t="str">
        <f t="shared" si="318"/>
        <v>N/A</v>
      </c>
      <c r="G1203" s="26">
        <v>14</v>
      </c>
      <c r="H1203" s="27" t="str">
        <f t="shared" si="319"/>
        <v>N/A</v>
      </c>
      <c r="I1203" s="28">
        <v>12.5</v>
      </c>
      <c r="J1203" s="28">
        <v>55.56</v>
      </c>
      <c r="K1203" s="29" t="s">
        <v>1193</v>
      </c>
      <c r="L1203" s="30" t="str">
        <f t="shared" si="316"/>
        <v>No</v>
      </c>
    </row>
    <row r="1204" spans="1:12">
      <c r="A1204" s="48" t="s">
        <v>720</v>
      </c>
      <c r="B1204" s="25" t="s">
        <v>49</v>
      </c>
      <c r="C1204" s="26">
        <v>18126</v>
      </c>
      <c r="D1204" s="27" t="str">
        <f t="shared" si="317"/>
        <v>N/A</v>
      </c>
      <c r="E1204" s="26">
        <v>17724</v>
      </c>
      <c r="F1204" s="27" t="str">
        <f t="shared" si="318"/>
        <v>N/A</v>
      </c>
      <c r="G1204" s="26">
        <v>15888</v>
      </c>
      <c r="H1204" s="27" t="str">
        <f t="shared" si="319"/>
        <v>N/A</v>
      </c>
      <c r="I1204" s="28">
        <v>-2.2200000000000002</v>
      </c>
      <c r="J1204" s="28">
        <v>-10.4</v>
      </c>
      <c r="K1204" s="29" t="s">
        <v>1193</v>
      </c>
      <c r="L1204" s="30" t="str">
        <f t="shared" si="316"/>
        <v>Yes</v>
      </c>
    </row>
    <row r="1205" spans="1:12">
      <c r="A1205" s="48" t="s">
        <v>721</v>
      </c>
      <c r="B1205" s="25" t="s">
        <v>49</v>
      </c>
      <c r="C1205" s="26">
        <v>701</v>
      </c>
      <c r="D1205" s="27" t="str">
        <f t="shared" si="317"/>
        <v>N/A</v>
      </c>
      <c r="E1205" s="26">
        <v>601</v>
      </c>
      <c r="F1205" s="27" t="str">
        <f t="shared" si="318"/>
        <v>N/A</v>
      </c>
      <c r="G1205" s="26">
        <v>541</v>
      </c>
      <c r="H1205" s="27" t="str">
        <f t="shared" si="319"/>
        <v>N/A</v>
      </c>
      <c r="I1205" s="28">
        <v>-14.3</v>
      </c>
      <c r="J1205" s="28">
        <v>-9.98</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3514161793</v>
      </c>
      <c r="D1207" s="27" t="str">
        <f t="shared" si="317"/>
        <v>N/A</v>
      </c>
      <c r="E1207" s="31">
        <v>3708612808</v>
      </c>
      <c r="F1207" s="27" t="str">
        <f t="shared" si="318"/>
        <v>N/A</v>
      </c>
      <c r="G1207" s="31">
        <v>3826010549</v>
      </c>
      <c r="H1207" s="27" t="str">
        <f t="shared" si="319"/>
        <v>N/A</v>
      </c>
      <c r="I1207" s="28">
        <v>5.5330000000000004</v>
      </c>
      <c r="J1207" s="28">
        <v>3.1659999999999999</v>
      </c>
      <c r="K1207" s="29" t="s">
        <v>1193</v>
      </c>
      <c r="L1207" s="30" t="str">
        <f t="shared" si="316"/>
        <v>Yes</v>
      </c>
    </row>
    <row r="1208" spans="1:12">
      <c r="A1208" s="46" t="s">
        <v>446</v>
      </c>
      <c r="B1208" s="25" t="s">
        <v>49</v>
      </c>
      <c r="C1208" s="31">
        <v>8317.3261595999993</v>
      </c>
      <c r="D1208" s="27" t="str">
        <f t="shared" si="317"/>
        <v>N/A</v>
      </c>
      <c r="E1208" s="31">
        <v>8359.4718443999991</v>
      </c>
      <c r="F1208" s="27" t="str">
        <f t="shared" si="318"/>
        <v>N/A</v>
      </c>
      <c r="G1208" s="31">
        <v>8667.4864789000003</v>
      </c>
      <c r="H1208" s="27" t="str">
        <f t="shared" si="319"/>
        <v>N/A</v>
      </c>
      <c r="I1208" s="28">
        <v>0.50670000000000004</v>
      </c>
      <c r="J1208" s="28">
        <v>3.6850000000000001</v>
      </c>
      <c r="K1208" s="29" t="s">
        <v>1193</v>
      </c>
      <c r="L1208" s="30" t="str">
        <f t="shared" si="316"/>
        <v>Yes</v>
      </c>
    </row>
    <row r="1209" spans="1:12" ht="12.75" customHeight="1">
      <c r="A1209" s="46" t="s">
        <v>447</v>
      </c>
      <c r="B1209" s="25" t="s">
        <v>49</v>
      </c>
      <c r="C1209" s="31">
        <v>9905.5486925000005</v>
      </c>
      <c r="D1209" s="27" t="str">
        <f t="shared" si="317"/>
        <v>N/A</v>
      </c>
      <c r="E1209" s="31">
        <v>10323.496292</v>
      </c>
      <c r="F1209" s="27" t="str">
        <f t="shared" si="318"/>
        <v>N/A</v>
      </c>
      <c r="G1209" s="31">
        <v>10585.963121000001</v>
      </c>
      <c r="H1209" s="27" t="str">
        <f t="shared" si="319"/>
        <v>N/A</v>
      </c>
      <c r="I1209" s="28">
        <v>4.2190000000000003</v>
      </c>
      <c r="J1209" s="28">
        <v>2.5419999999999998</v>
      </c>
      <c r="K1209" s="29" t="s">
        <v>1193</v>
      </c>
      <c r="L1209" s="30" t="str">
        <f t="shared" si="316"/>
        <v>Yes</v>
      </c>
    </row>
    <row r="1210" spans="1:12">
      <c r="A1210" s="54" t="s">
        <v>533</v>
      </c>
      <c r="B1210" s="25" t="s">
        <v>49</v>
      </c>
      <c r="C1210" s="31">
        <v>43522714</v>
      </c>
      <c r="D1210" s="27" t="str">
        <f t="shared" si="317"/>
        <v>N/A</v>
      </c>
      <c r="E1210" s="31">
        <v>50636072</v>
      </c>
      <c r="F1210" s="27" t="str">
        <f t="shared" si="318"/>
        <v>N/A</v>
      </c>
      <c r="G1210" s="31">
        <v>54691898</v>
      </c>
      <c r="H1210" s="27" t="str">
        <f t="shared" si="319"/>
        <v>N/A</v>
      </c>
      <c r="I1210" s="28">
        <v>16.34</v>
      </c>
      <c r="J1210" s="28">
        <v>8.01</v>
      </c>
      <c r="K1210" s="29" t="s">
        <v>1193</v>
      </c>
      <c r="L1210" s="30" t="str">
        <f t="shared" si="316"/>
        <v>Yes</v>
      </c>
    </row>
    <row r="1211" spans="1:12" ht="12.75" customHeight="1">
      <c r="A1211" s="55" t="s">
        <v>850</v>
      </c>
      <c r="B1211" s="36" t="s">
        <v>121</v>
      </c>
      <c r="C1211" s="34">
        <v>820</v>
      </c>
      <c r="D1211" s="27" t="str">
        <f>IF($B1211="N/A","N/A",IF(C1211&gt;0,"No",IF(C1211&lt;0,"No","Yes")))</f>
        <v>No</v>
      </c>
      <c r="E1211" s="34">
        <v>683</v>
      </c>
      <c r="F1211" s="27" t="str">
        <f>IF($B1211="N/A","N/A",IF(E1211&gt;0,"No",IF(E1211&lt;0,"No","Yes")))</f>
        <v>No</v>
      </c>
      <c r="G1211" s="34">
        <v>257</v>
      </c>
      <c r="H1211" s="27" t="str">
        <f>IF($B1211="N/A","N/A",IF(G1211&gt;0,"No",IF(G1211&lt;0,"No","Yes")))</f>
        <v>No</v>
      </c>
      <c r="I1211" s="28">
        <v>-16.7</v>
      </c>
      <c r="J1211" s="28">
        <v>-62.4</v>
      </c>
      <c r="K1211" s="29" t="s">
        <v>1193</v>
      </c>
      <c r="L1211" s="30" t="str">
        <f t="shared" si="316"/>
        <v>No</v>
      </c>
    </row>
    <row r="1212" spans="1:12">
      <c r="A1212" s="55" t="s">
        <v>836</v>
      </c>
      <c r="B1212" s="25" t="s">
        <v>49</v>
      </c>
      <c r="C1212" s="31">
        <v>600375</v>
      </c>
      <c r="D1212" s="27" t="str">
        <f t="shared" ref="D1212:D1213" si="320">IF($B1212="N/A","N/A",IF(C1212&gt;10,"No",IF(C1212&lt;-10,"No","Yes")))</f>
        <v>N/A</v>
      </c>
      <c r="E1212" s="31">
        <v>499781</v>
      </c>
      <c r="F1212" s="27" t="str">
        <f t="shared" ref="F1212:F1213" si="321">IF($B1212="N/A","N/A",IF(E1212&gt;10,"No",IF(E1212&lt;-10,"No","Yes")))</f>
        <v>N/A</v>
      </c>
      <c r="G1212" s="31">
        <v>269462</v>
      </c>
      <c r="H1212" s="27" t="str">
        <f t="shared" ref="H1212:H1213" si="322">IF($B1212="N/A","N/A",IF(G1212&gt;10,"No",IF(G1212&lt;-10,"No","Yes")))</f>
        <v>N/A</v>
      </c>
      <c r="I1212" s="28">
        <v>-16.8</v>
      </c>
      <c r="J1212" s="28">
        <v>-46.1</v>
      </c>
      <c r="K1212" s="29" t="s">
        <v>1193</v>
      </c>
      <c r="L1212" s="30" t="str">
        <f t="shared" si="316"/>
        <v>No</v>
      </c>
    </row>
    <row r="1213" spans="1:12">
      <c r="A1213" s="55" t="s">
        <v>951</v>
      </c>
      <c r="B1213" s="25" t="s">
        <v>49</v>
      </c>
      <c r="C1213" s="31" t="s">
        <v>49</v>
      </c>
      <c r="D1213" s="27" t="str">
        <f t="shared" si="320"/>
        <v>N/A</v>
      </c>
      <c r="E1213" s="31">
        <v>731.74377745000004</v>
      </c>
      <c r="F1213" s="27" t="str">
        <f t="shared" si="321"/>
        <v>N/A</v>
      </c>
      <c r="G1213" s="31">
        <v>1048.4902724000001</v>
      </c>
      <c r="H1213" s="27" t="str">
        <f t="shared" si="322"/>
        <v>N/A</v>
      </c>
      <c r="I1213" s="28" t="s">
        <v>49</v>
      </c>
      <c r="J1213" s="28">
        <v>43.29</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14096.005809</v>
      </c>
      <c r="D1215" s="27" t="str">
        <f t="shared" ref="D1215:D1241" si="323">IF($B1215="N/A","N/A",IF(C1215&gt;10,"No",IF(C1215&lt;-10,"No","Yes")))</f>
        <v>N/A</v>
      </c>
      <c r="E1215" s="31">
        <v>14305.018193</v>
      </c>
      <c r="F1215" s="27" t="str">
        <f t="shared" ref="F1215:F1241" si="324">IF($B1215="N/A","N/A",IF(E1215&gt;10,"No",IF(E1215&lt;-10,"No","Yes")))</f>
        <v>N/A</v>
      </c>
      <c r="G1215" s="31">
        <v>14384.286690000001</v>
      </c>
      <c r="H1215" s="27" t="str">
        <f t="shared" ref="H1215:H1241" si="325">IF($B1215="N/A","N/A",IF(G1215&gt;10,"No",IF(G1215&lt;-10,"No","Yes")))</f>
        <v>N/A</v>
      </c>
      <c r="I1215" s="28">
        <v>1.4830000000000001</v>
      </c>
      <c r="J1215" s="28">
        <v>0.55410000000000004</v>
      </c>
      <c r="K1215" s="29" t="s">
        <v>1193</v>
      </c>
      <c r="L1215" s="30" t="str">
        <f t="shared" ref="L1215:L1241" si="326">IF(J1215="Div by 0", "N/A", IF(K1215="N/A","N/A", IF(J1215&gt;VALUE(MID(K1215,1,2)), "No", IF(J1215&lt;-1*VALUE(MID(K1215,1,2)), "No", "Yes"))))</f>
        <v>Yes</v>
      </c>
    </row>
    <row r="1216" spans="1:12">
      <c r="A1216" s="48" t="s">
        <v>702</v>
      </c>
      <c r="B1216" s="25" t="s">
        <v>49</v>
      </c>
      <c r="C1216" s="31">
        <v>2968.6934725000001</v>
      </c>
      <c r="D1216" s="27" t="str">
        <f t="shared" si="323"/>
        <v>N/A</v>
      </c>
      <c r="E1216" s="31">
        <v>3276.6569906999998</v>
      </c>
      <c r="F1216" s="27" t="str">
        <f t="shared" si="324"/>
        <v>N/A</v>
      </c>
      <c r="G1216" s="31">
        <v>3379.6784607999998</v>
      </c>
      <c r="H1216" s="27" t="str">
        <f t="shared" si="325"/>
        <v>N/A</v>
      </c>
      <c r="I1216" s="28">
        <v>10.37</v>
      </c>
      <c r="J1216" s="28">
        <v>3.1440000000000001</v>
      </c>
      <c r="K1216" s="29" t="s">
        <v>1193</v>
      </c>
      <c r="L1216" s="30" t="str">
        <f t="shared" si="326"/>
        <v>Yes</v>
      </c>
    </row>
    <row r="1217" spans="1:12">
      <c r="A1217" s="48" t="s">
        <v>703</v>
      </c>
      <c r="B1217" s="25" t="s">
        <v>49</v>
      </c>
      <c r="C1217" s="31">
        <v>3919.5833828</v>
      </c>
      <c r="D1217" s="27" t="str">
        <f t="shared" si="323"/>
        <v>N/A</v>
      </c>
      <c r="E1217" s="31">
        <v>3653.5949062999998</v>
      </c>
      <c r="F1217" s="27" t="str">
        <f t="shared" si="324"/>
        <v>N/A</v>
      </c>
      <c r="G1217" s="31">
        <v>3961.1309191999999</v>
      </c>
      <c r="H1217" s="27" t="str">
        <f t="shared" si="325"/>
        <v>N/A</v>
      </c>
      <c r="I1217" s="28">
        <v>-6.79</v>
      </c>
      <c r="J1217" s="28">
        <v>8.4169999999999998</v>
      </c>
      <c r="K1217" s="29" t="s">
        <v>1193</v>
      </c>
      <c r="L1217" s="30" t="str">
        <f t="shared" si="326"/>
        <v>Yes</v>
      </c>
    </row>
    <row r="1218" spans="1:12">
      <c r="A1218" s="48" t="s">
        <v>704</v>
      </c>
      <c r="B1218" s="25" t="s">
        <v>49</v>
      </c>
      <c r="C1218" s="31">
        <v>1354.0180666000001</v>
      </c>
      <c r="D1218" s="27" t="str">
        <f t="shared" si="323"/>
        <v>N/A</v>
      </c>
      <c r="E1218" s="31">
        <v>1305.6556684</v>
      </c>
      <c r="F1218" s="27" t="str">
        <f t="shared" si="324"/>
        <v>N/A</v>
      </c>
      <c r="G1218" s="31">
        <v>1765.3875038000001</v>
      </c>
      <c r="H1218" s="27" t="str">
        <f t="shared" si="325"/>
        <v>N/A</v>
      </c>
      <c r="I1218" s="28">
        <v>-3.57</v>
      </c>
      <c r="J1218" s="28">
        <v>35.21</v>
      </c>
      <c r="K1218" s="29" t="s">
        <v>1193</v>
      </c>
      <c r="L1218" s="30" t="str">
        <f t="shared" si="326"/>
        <v>No</v>
      </c>
    </row>
    <row r="1219" spans="1:12">
      <c r="A1219" s="48" t="s">
        <v>705</v>
      </c>
      <c r="B1219" s="25" t="s">
        <v>49</v>
      </c>
      <c r="C1219" s="31">
        <v>23773.652451000002</v>
      </c>
      <c r="D1219" s="27" t="str">
        <f t="shared" si="323"/>
        <v>N/A</v>
      </c>
      <c r="E1219" s="31">
        <v>23860.624304000001</v>
      </c>
      <c r="F1219" s="27" t="str">
        <f t="shared" si="324"/>
        <v>N/A</v>
      </c>
      <c r="G1219" s="31">
        <v>24016.304733000001</v>
      </c>
      <c r="H1219" s="27" t="str">
        <f t="shared" si="325"/>
        <v>N/A</v>
      </c>
      <c r="I1219" s="28">
        <v>0.36580000000000001</v>
      </c>
      <c r="J1219" s="28">
        <v>0.65249999999999997</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9685.9860508000002</v>
      </c>
      <c r="D1221" s="27" t="str">
        <f t="shared" si="323"/>
        <v>N/A</v>
      </c>
      <c r="E1221" s="31">
        <v>9852.5269076999994</v>
      </c>
      <c r="F1221" s="27" t="str">
        <f t="shared" si="324"/>
        <v>N/A</v>
      </c>
      <c r="G1221" s="31">
        <v>10047.633212999999</v>
      </c>
      <c r="H1221" s="27" t="str">
        <f t="shared" si="325"/>
        <v>N/A</v>
      </c>
      <c r="I1221" s="28">
        <v>1.7190000000000001</v>
      </c>
      <c r="J1221" s="28">
        <v>1.98</v>
      </c>
      <c r="K1221" s="29" t="s">
        <v>1193</v>
      </c>
      <c r="L1221" s="30" t="str">
        <f t="shared" si="326"/>
        <v>Yes</v>
      </c>
    </row>
    <row r="1222" spans="1:12">
      <c r="A1222" s="48" t="s">
        <v>707</v>
      </c>
      <c r="B1222" s="25" t="s">
        <v>49</v>
      </c>
      <c r="C1222" s="31">
        <v>9165.0614401999992</v>
      </c>
      <c r="D1222" s="27" t="str">
        <f t="shared" si="323"/>
        <v>N/A</v>
      </c>
      <c r="E1222" s="31">
        <v>9302.6022842000002</v>
      </c>
      <c r="F1222" s="27" t="str">
        <f t="shared" si="324"/>
        <v>N/A</v>
      </c>
      <c r="G1222" s="31">
        <v>9523.4629315999991</v>
      </c>
      <c r="H1222" s="27" t="str">
        <f t="shared" si="325"/>
        <v>N/A</v>
      </c>
      <c r="I1222" s="28">
        <v>1.5009999999999999</v>
      </c>
      <c r="J1222" s="28">
        <v>2.3740000000000001</v>
      </c>
      <c r="K1222" s="29" t="s">
        <v>1193</v>
      </c>
      <c r="L1222" s="30" t="str">
        <f t="shared" si="326"/>
        <v>Yes</v>
      </c>
    </row>
    <row r="1223" spans="1:12">
      <c r="A1223" s="48" t="s">
        <v>708</v>
      </c>
      <c r="B1223" s="25" t="s">
        <v>49</v>
      </c>
      <c r="C1223" s="31">
        <v>10981.555614999999</v>
      </c>
      <c r="D1223" s="27" t="str">
        <f t="shared" si="323"/>
        <v>N/A</v>
      </c>
      <c r="E1223" s="31">
        <v>12111.639778999999</v>
      </c>
      <c r="F1223" s="27" t="str">
        <f t="shared" si="324"/>
        <v>N/A</v>
      </c>
      <c r="G1223" s="31">
        <v>12664.321964999999</v>
      </c>
      <c r="H1223" s="27" t="str">
        <f t="shared" si="325"/>
        <v>N/A</v>
      </c>
      <c r="I1223" s="28">
        <v>10.29</v>
      </c>
      <c r="J1223" s="28">
        <v>4.5629999999999997</v>
      </c>
      <c r="K1223" s="29" t="s">
        <v>1193</v>
      </c>
      <c r="L1223" s="30" t="str">
        <f t="shared" si="326"/>
        <v>Yes</v>
      </c>
    </row>
    <row r="1224" spans="1:12">
      <c r="A1224" s="48" t="s">
        <v>791</v>
      </c>
      <c r="B1224" s="25" t="s">
        <v>49</v>
      </c>
      <c r="C1224" s="31">
        <v>2337.4604078000002</v>
      </c>
      <c r="D1224" s="27" t="str">
        <f t="shared" si="323"/>
        <v>N/A</v>
      </c>
      <c r="E1224" s="31">
        <v>2411.4378646999999</v>
      </c>
      <c r="F1224" s="27" t="str">
        <f t="shared" si="324"/>
        <v>N/A</v>
      </c>
      <c r="G1224" s="31">
        <v>2398.4451889000002</v>
      </c>
      <c r="H1224" s="27" t="str">
        <f t="shared" si="325"/>
        <v>N/A</v>
      </c>
      <c r="I1224" s="28">
        <v>3.165</v>
      </c>
      <c r="J1224" s="28">
        <v>-0.53900000000000003</v>
      </c>
      <c r="K1224" s="29" t="s">
        <v>1193</v>
      </c>
      <c r="L1224" s="30" t="str">
        <f t="shared" si="326"/>
        <v>Yes</v>
      </c>
    </row>
    <row r="1225" spans="1:12">
      <c r="A1225" s="48" t="s">
        <v>723</v>
      </c>
      <c r="B1225" s="25" t="s">
        <v>49</v>
      </c>
      <c r="C1225" s="31">
        <v>13462.967021</v>
      </c>
      <c r="D1225" s="27" t="str">
        <f t="shared" si="323"/>
        <v>N/A</v>
      </c>
      <c r="E1225" s="31">
        <v>13809.764042999999</v>
      </c>
      <c r="F1225" s="27" t="str">
        <f t="shared" si="324"/>
        <v>N/A</v>
      </c>
      <c r="G1225" s="31">
        <v>13982.168777999999</v>
      </c>
      <c r="H1225" s="27" t="str">
        <f t="shared" si="325"/>
        <v>N/A</v>
      </c>
      <c r="I1225" s="28">
        <v>2.5760000000000001</v>
      </c>
      <c r="J1225" s="28">
        <v>1.248</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2670.1272044000002</v>
      </c>
      <c r="D1227" s="27" t="str">
        <f t="shared" si="323"/>
        <v>N/A</v>
      </c>
      <c r="E1227" s="31">
        <v>2183.6594728999999</v>
      </c>
      <c r="F1227" s="27" t="str">
        <f t="shared" si="324"/>
        <v>N/A</v>
      </c>
      <c r="G1227" s="31">
        <v>2223.7741225</v>
      </c>
      <c r="H1227" s="27" t="str">
        <f t="shared" si="325"/>
        <v>N/A</v>
      </c>
      <c r="I1227" s="28">
        <v>-18.2</v>
      </c>
      <c r="J1227" s="28">
        <v>1.837</v>
      </c>
      <c r="K1227" s="29" t="s">
        <v>1193</v>
      </c>
      <c r="L1227" s="30" t="str">
        <f t="shared" si="326"/>
        <v>Yes</v>
      </c>
    </row>
    <row r="1228" spans="1:12">
      <c r="A1228" s="48" t="s">
        <v>710</v>
      </c>
      <c r="B1228" s="25" t="s">
        <v>49</v>
      </c>
      <c r="C1228" s="31">
        <v>396.90523841999999</v>
      </c>
      <c r="D1228" s="27" t="str">
        <f t="shared" si="323"/>
        <v>N/A</v>
      </c>
      <c r="E1228" s="31">
        <v>388.81364065000002</v>
      </c>
      <c r="F1228" s="27" t="str">
        <f t="shared" si="324"/>
        <v>N/A</v>
      </c>
      <c r="G1228" s="31">
        <v>477.08673807999998</v>
      </c>
      <c r="H1228" s="27" t="str">
        <f t="shared" si="325"/>
        <v>N/A</v>
      </c>
      <c r="I1228" s="28">
        <v>-2.04</v>
      </c>
      <c r="J1228" s="28">
        <v>22.7</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7996.9487178999998</v>
      </c>
      <c r="D1230" s="27" t="str">
        <f t="shared" si="323"/>
        <v>N/A</v>
      </c>
      <c r="E1230" s="31">
        <v>5721.2888888999996</v>
      </c>
      <c r="F1230" s="27" t="str">
        <f t="shared" si="324"/>
        <v>N/A</v>
      </c>
      <c r="G1230" s="31">
        <v>7266.1986754999998</v>
      </c>
      <c r="H1230" s="27" t="str">
        <f t="shared" si="325"/>
        <v>N/A</v>
      </c>
      <c r="I1230" s="28">
        <v>-28.5</v>
      </c>
      <c r="J1230" s="28">
        <v>27</v>
      </c>
      <c r="K1230" s="29" t="s">
        <v>1193</v>
      </c>
      <c r="L1230" s="30" t="str">
        <f t="shared" si="326"/>
        <v>Yes</v>
      </c>
    </row>
    <row r="1231" spans="1:12">
      <c r="A1231" s="48" t="s">
        <v>713</v>
      </c>
      <c r="B1231" s="25" t="s">
        <v>49</v>
      </c>
      <c r="C1231" s="31">
        <v>695.76702097999998</v>
      </c>
      <c r="D1231" s="27" t="str">
        <f t="shared" si="323"/>
        <v>N/A</v>
      </c>
      <c r="E1231" s="31">
        <v>551.15898076999997</v>
      </c>
      <c r="F1231" s="27" t="str">
        <f t="shared" si="324"/>
        <v>N/A</v>
      </c>
      <c r="G1231" s="31">
        <v>614.96886022000001</v>
      </c>
      <c r="H1231" s="27" t="str">
        <f t="shared" si="325"/>
        <v>N/A</v>
      </c>
      <c r="I1231" s="28">
        <v>-20.8</v>
      </c>
      <c r="J1231" s="28">
        <v>11.58</v>
      </c>
      <c r="K1231" s="29" t="s">
        <v>1193</v>
      </c>
      <c r="L1231" s="30" t="str">
        <f t="shared" si="326"/>
        <v>Yes</v>
      </c>
    </row>
    <row r="1232" spans="1:12">
      <c r="A1232" s="48" t="s">
        <v>714</v>
      </c>
      <c r="B1232" s="25" t="s">
        <v>49</v>
      </c>
      <c r="C1232" s="31">
        <v>2932.7559034999999</v>
      </c>
      <c r="D1232" s="27" t="str">
        <f t="shared" si="323"/>
        <v>N/A</v>
      </c>
      <c r="E1232" s="31">
        <v>2867.0851426999998</v>
      </c>
      <c r="F1232" s="27" t="str">
        <f t="shared" si="324"/>
        <v>N/A</v>
      </c>
      <c r="G1232" s="31">
        <v>2685.2491209999998</v>
      </c>
      <c r="H1232" s="27" t="str">
        <f t="shared" si="325"/>
        <v>N/A</v>
      </c>
      <c r="I1232" s="28">
        <v>-2.2400000000000002</v>
      </c>
      <c r="J1232" s="28">
        <v>-6.34</v>
      </c>
      <c r="K1232" s="29" t="s">
        <v>1193</v>
      </c>
      <c r="L1232" s="30" t="str">
        <f t="shared" si="326"/>
        <v>Yes</v>
      </c>
    </row>
    <row r="1233" spans="1:12">
      <c r="A1233" s="48" t="s">
        <v>715</v>
      </c>
      <c r="B1233" s="25" t="s">
        <v>49</v>
      </c>
      <c r="C1233" s="31">
        <v>5293.0390630000002</v>
      </c>
      <c r="D1233" s="27" t="str">
        <f t="shared" si="323"/>
        <v>N/A</v>
      </c>
      <c r="E1233" s="31">
        <v>4381.6984171000004</v>
      </c>
      <c r="F1233" s="27" t="str">
        <f t="shared" si="324"/>
        <v>N/A</v>
      </c>
      <c r="G1233" s="31">
        <v>4362.1013653999998</v>
      </c>
      <c r="H1233" s="27" t="str">
        <f t="shared" si="325"/>
        <v>N/A</v>
      </c>
      <c r="I1233" s="28">
        <v>-17.2</v>
      </c>
      <c r="J1233" s="28">
        <v>-0.44700000000000001</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757.50128818999997</v>
      </c>
      <c r="D1235" s="27" t="str">
        <f t="shared" si="323"/>
        <v>N/A</v>
      </c>
      <c r="E1235" s="31">
        <v>702.84696960999997</v>
      </c>
      <c r="F1235" s="27" t="str">
        <f t="shared" si="324"/>
        <v>N/A</v>
      </c>
      <c r="G1235" s="31">
        <v>756.01702979000004</v>
      </c>
      <c r="H1235" s="27" t="str">
        <f t="shared" si="325"/>
        <v>N/A</v>
      </c>
      <c r="I1235" s="28">
        <v>-7.22</v>
      </c>
      <c r="J1235" s="28">
        <v>7.5650000000000004</v>
      </c>
      <c r="K1235" s="29" t="s">
        <v>1193</v>
      </c>
      <c r="L1235" s="30" t="str">
        <f t="shared" si="326"/>
        <v>Yes</v>
      </c>
    </row>
    <row r="1236" spans="1:12">
      <c r="A1236" s="48" t="s">
        <v>717</v>
      </c>
      <c r="B1236" s="25" t="s">
        <v>49</v>
      </c>
      <c r="C1236" s="31">
        <v>636.48240931999999</v>
      </c>
      <c r="D1236" s="27" t="str">
        <f t="shared" si="323"/>
        <v>N/A</v>
      </c>
      <c r="E1236" s="31">
        <v>580.03332594999995</v>
      </c>
      <c r="F1236" s="27" t="str">
        <f t="shared" si="324"/>
        <v>N/A</v>
      </c>
      <c r="G1236" s="31">
        <v>650.86347497999998</v>
      </c>
      <c r="H1236" s="27" t="str">
        <f t="shared" si="325"/>
        <v>N/A</v>
      </c>
      <c r="I1236" s="28">
        <v>-8.8699999999999992</v>
      </c>
      <c r="J1236" s="28">
        <v>12.21</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2108.375</v>
      </c>
      <c r="D1238" s="27" t="str">
        <f t="shared" si="323"/>
        <v>N/A</v>
      </c>
      <c r="E1238" s="31">
        <v>2997.3333333</v>
      </c>
      <c r="F1238" s="27" t="str">
        <f t="shared" si="324"/>
        <v>N/A</v>
      </c>
      <c r="G1238" s="31">
        <v>3326.6428571000001</v>
      </c>
      <c r="H1238" s="27" t="str">
        <f t="shared" si="325"/>
        <v>N/A</v>
      </c>
      <c r="I1238" s="28">
        <v>42.16</v>
      </c>
      <c r="J1238" s="28">
        <v>10.99</v>
      </c>
      <c r="K1238" s="29" t="s">
        <v>1193</v>
      </c>
      <c r="L1238" s="30" t="str">
        <f t="shared" si="326"/>
        <v>Yes</v>
      </c>
    </row>
    <row r="1239" spans="1:12">
      <c r="A1239" s="48" t="s">
        <v>720</v>
      </c>
      <c r="B1239" s="25" t="s">
        <v>49</v>
      </c>
      <c r="C1239" s="31">
        <v>880.27866048999999</v>
      </c>
      <c r="D1239" s="27" t="str">
        <f t="shared" si="323"/>
        <v>N/A</v>
      </c>
      <c r="E1239" s="31">
        <v>841.85353193000003</v>
      </c>
      <c r="F1239" s="27" t="str">
        <f t="shared" si="324"/>
        <v>N/A</v>
      </c>
      <c r="G1239" s="31">
        <v>884.04689073999998</v>
      </c>
      <c r="H1239" s="27" t="str">
        <f t="shared" si="325"/>
        <v>N/A</v>
      </c>
      <c r="I1239" s="28">
        <v>-4.37</v>
      </c>
      <c r="J1239" s="28">
        <v>5.0119999999999996</v>
      </c>
      <c r="K1239" s="29" t="s">
        <v>1193</v>
      </c>
      <c r="L1239" s="30" t="str">
        <f t="shared" si="326"/>
        <v>Yes</v>
      </c>
    </row>
    <row r="1240" spans="1:12">
      <c r="A1240" s="48" t="s">
        <v>721</v>
      </c>
      <c r="B1240" s="25" t="s">
        <v>49</v>
      </c>
      <c r="C1240" s="31">
        <v>413.48930100000001</v>
      </c>
      <c r="D1240" s="27" t="str">
        <f t="shared" si="323"/>
        <v>N/A</v>
      </c>
      <c r="E1240" s="31">
        <v>260.42262894999999</v>
      </c>
      <c r="F1240" s="27" t="str">
        <f t="shared" si="324"/>
        <v>N/A</v>
      </c>
      <c r="G1240" s="31">
        <v>433.22735675000001</v>
      </c>
      <c r="H1240" s="27" t="str">
        <f t="shared" si="325"/>
        <v>N/A</v>
      </c>
      <c r="I1240" s="28">
        <v>-37</v>
      </c>
      <c r="J1240" s="28">
        <v>66.36</v>
      </c>
      <c r="K1240" s="29" t="s">
        <v>1193</v>
      </c>
      <c r="L1240" s="30" t="str">
        <f t="shared" si="326"/>
        <v>No</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604546255</v>
      </c>
      <c r="D1243" s="27" t="str">
        <f t="shared" ref="D1243:D1312" si="327">IF($B1243="N/A","N/A",IF(C1243&gt;10,"No",IF(C1243&lt;-10,"No","Yes")))</f>
        <v>N/A</v>
      </c>
      <c r="E1243" s="31">
        <v>639347441</v>
      </c>
      <c r="F1243" s="27" t="str">
        <f t="shared" ref="F1243:F1312" si="328">IF($B1243="N/A","N/A",IF(E1243&gt;10,"No",IF(E1243&lt;-10,"No","Yes")))</f>
        <v>N/A</v>
      </c>
      <c r="G1243" s="31">
        <v>669285344</v>
      </c>
      <c r="H1243" s="27" t="str">
        <f t="shared" ref="H1243:H1312" si="329">IF($B1243="N/A","N/A",IF(G1243&gt;10,"No",IF(G1243&lt;-10,"No","Yes")))</f>
        <v>N/A</v>
      </c>
      <c r="I1243" s="28">
        <v>5.7569999999999997</v>
      </c>
      <c r="J1243" s="28">
        <v>4.6829999999999998</v>
      </c>
      <c r="K1243" s="29" t="s">
        <v>1193</v>
      </c>
      <c r="L1243" s="30" t="str">
        <f t="shared" ref="L1243:L1274" si="330">IF(J1243="Div by 0", "N/A", IF(K1243="N/A","N/A", IF(J1243&gt;VALUE(MID(K1243,1,2)), "No", IF(J1243&lt;-1*VALUE(MID(K1243,1,2)), "No", "Yes"))))</f>
        <v>Yes</v>
      </c>
    </row>
    <row r="1244" spans="1:12">
      <c r="A1244" s="46" t="s">
        <v>94</v>
      </c>
      <c r="B1244" s="25" t="s">
        <v>49</v>
      </c>
      <c r="C1244" s="26">
        <v>59653</v>
      </c>
      <c r="D1244" s="27" t="str">
        <f t="shared" si="327"/>
        <v>N/A</v>
      </c>
      <c r="E1244" s="26">
        <v>61826</v>
      </c>
      <c r="F1244" s="27" t="str">
        <f t="shared" si="328"/>
        <v>N/A</v>
      </c>
      <c r="G1244" s="26">
        <v>61213</v>
      </c>
      <c r="H1244" s="27" t="str">
        <f t="shared" si="329"/>
        <v>N/A</v>
      </c>
      <c r="I1244" s="28">
        <v>3.6429999999999998</v>
      </c>
      <c r="J1244" s="28">
        <v>-0.99099999999999999</v>
      </c>
      <c r="K1244" s="29" t="s">
        <v>1193</v>
      </c>
      <c r="L1244" s="30" t="str">
        <f t="shared" si="330"/>
        <v>Yes</v>
      </c>
    </row>
    <row r="1245" spans="1:12">
      <c r="A1245" s="46" t="s">
        <v>360</v>
      </c>
      <c r="B1245" s="25" t="s">
        <v>49</v>
      </c>
      <c r="C1245" s="31">
        <v>10134.381423000001</v>
      </c>
      <c r="D1245" s="27" t="str">
        <f t="shared" si="327"/>
        <v>N/A</v>
      </c>
      <c r="E1245" s="31">
        <v>10341.077233</v>
      </c>
      <c r="F1245" s="27" t="str">
        <f t="shared" si="328"/>
        <v>N/A</v>
      </c>
      <c r="G1245" s="31">
        <v>10933.712512</v>
      </c>
      <c r="H1245" s="27" t="str">
        <f t="shared" si="329"/>
        <v>N/A</v>
      </c>
      <c r="I1245" s="28">
        <v>2.04</v>
      </c>
      <c r="J1245" s="28">
        <v>5.7309999999999999</v>
      </c>
      <c r="K1245" s="29" t="s">
        <v>1193</v>
      </c>
      <c r="L1245" s="30" t="str">
        <f t="shared" si="330"/>
        <v>Yes</v>
      </c>
    </row>
    <row r="1246" spans="1:12">
      <c r="A1246" s="46" t="s">
        <v>361</v>
      </c>
      <c r="B1246" s="25" t="s">
        <v>49</v>
      </c>
      <c r="C1246" s="26">
        <v>6.4012539185000001</v>
      </c>
      <c r="D1246" s="27" t="str">
        <f t="shared" si="327"/>
        <v>N/A</v>
      </c>
      <c r="E1246" s="26">
        <v>6.8764273930000002</v>
      </c>
      <c r="F1246" s="27" t="str">
        <f t="shared" si="328"/>
        <v>N/A</v>
      </c>
      <c r="G1246" s="26">
        <v>6.8641628411999998</v>
      </c>
      <c r="H1246" s="27" t="str">
        <f t="shared" si="329"/>
        <v>N/A</v>
      </c>
      <c r="I1246" s="28">
        <v>7.423</v>
      </c>
      <c r="J1246" s="28">
        <v>-0.17799999999999999</v>
      </c>
      <c r="K1246" s="29" t="s">
        <v>1193</v>
      </c>
      <c r="L1246" s="30" t="str">
        <f t="shared" si="330"/>
        <v>Yes</v>
      </c>
    </row>
    <row r="1247" spans="1:12">
      <c r="A1247" s="46" t="s">
        <v>362</v>
      </c>
      <c r="B1247" s="25" t="s">
        <v>49</v>
      </c>
      <c r="C1247" s="31">
        <v>0</v>
      </c>
      <c r="D1247" s="27" t="str">
        <f t="shared" si="327"/>
        <v>N/A</v>
      </c>
      <c r="E1247" s="31">
        <v>0</v>
      </c>
      <c r="F1247" s="27" t="str">
        <f t="shared" si="328"/>
        <v>N/A</v>
      </c>
      <c r="G1247" s="31">
        <v>0</v>
      </c>
      <c r="H1247" s="27" t="str">
        <f t="shared" si="329"/>
        <v>N/A</v>
      </c>
      <c r="I1247" s="28" t="s">
        <v>1207</v>
      </c>
      <c r="J1247" s="28" t="s">
        <v>1207</v>
      </c>
      <c r="K1247" s="29" t="s">
        <v>1193</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1207</v>
      </c>
      <c r="J1248" s="28" t="s">
        <v>1207</v>
      </c>
      <c r="K1248" s="29" t="s">
        <v>1193</v>
      </c>
      <c r="L1248" s="30" t="str">
        <f t="shared" si="330"/>
        <v>N/A</v>
      </c>
    </row>
    <row r="1249" spans="1:12">
      <c r="A1249" s="46" t="s">
        <v>363</v>
      </c>
      <c r="B1249" s="25" t="s">
        <v>49</v>
      </c>
      <c r="C1249" s="31" t="s">
        <v>1207</v>
      </c>
      <c r="D1249" s="27" t="str">
        <f t="shared" si="327"/>
        <v>N/A</v>
      </c>
      <c r="E1249" s="31" t="s">
        <v>1207</v>
      </c>
      <c r="F1249" s="27" t="str">
        <f t="shared" si="328"/>
        <v>N/A</v>
      </c>
      <c r="G1249" s="31" t="s">
        <v>1207</v>
      </c>
      <c r="H1249" s="27" t="str">
        <f t="shared" si="329"/>
        <v>N/A</v>
      </c>
      <c r="I1249" s="28" t="s">
        <v>1207</v>
      </c>
      <c r="J1249" s="28" t="s">
        <v>1207</v>
      </c>
      <c r="K1249" s="29" t="s">
        <v>1193</v>
      </c>
      <c r="L1249" s="30" t="str">
        <f t="shared" si="330"/>
        <v>N/A</v>
      </c>
    </row>
    <row r="1250" spans="1:12">
      <c r="A1250" s="46" t="s">
        <v>364</v>
      </c>
      <c r="B1250" s="25" t="s">
        <v>49</v>
      </c>
      <c r="C1250" s="31">
        <v>0</v>
      </c>
      <c r="D1250" s="27" t="str">
        <f t="shared" si="327"/>
        <v>N/A</v>
      </c>
      <c r="E1250" s="31">
        <v>0</v>
      </c>
      <c r="F1250" s="27" t="str">
        <f t="shared" si="328"/>
        <v>N/A</v>
      </c>
      <c r="G1250" s="31">
        <v>0</v>
      </c>
      <c r="H1250" s="27" t="str">
        <f t="shared" si="329"/>
        <v>N/A</v>
      </c>
      <c r="I1250" s="28" t="s">
        <v>1207</v>
      </c>
      <c r="J1250" s="28" t="s">
        <v>1207</v>
      </c>
      <c r="K1250" s="29" t="s">
        <v>1193</v>
      </c>
      <c r="L1250" s="30" t="str">
        <f t="shared" si="330"/>
        <v>N/A</v>
      </c>
    </row>
    <row r="1251" spans="1:12">
      <c r="A1251" s="46" t="s">
        <v>365</v>
      </c>
      <c r="B1251" s="25" t="s">
        <v>49</v>
      </c>
      <c r="C1251" s="26">
        <v>0</v>
      </c>
      <c r="D1251" s="27" t="str">
        <f t="shared" si="327"/>
        <v>N/A</v>
      </c>
      <c r="E1251" s="26">
        <v>0</v>
      </c>
      <c r="F1251" s="27" t="str">
        <f t="shared" si="328"/>
        <v>N/A</v>
      </c>
      <c r="G1251" s="26">
        <v>0</v>
      </c>
      <c r="H1251" s="27" t="str">
        <f t="shared" si="329"/>
        <v>N/A</v>
      </c>
      <c r="I1251" s="28" t="s">
        <v>1207</v>
      </c>
      <c r="J1251" s="28" t="s">
        <v>1207</v>
      </c>
      <c r="K1251" s="29" t="s">
        <v>1193</v>
      </c>
      <c r="L1251" s="30" t="str">
        <f t="shared" si="330"/>
        <v>N/A</v>
      </c>
    </row>
    <row r="1252" spans="1:12">
      <c r="A1252" s="46" t="s">
        <v>739</v>
      </c>
      <c r="B1252" s="25" t="s">
        <v>49</v>
      </c>
      <c r="C1252" s="31" t="s">
        <v>1207</v>
      </c>
      <c r="D1252" s="27" t="str">
        <f t="shared" si="327"/>
        <v>N/A</v>
      </c>
      <c r="E1252" s="31" t="s">
        <v>1207</v>
      </c>
      <c r="F1252" s="27" t="str">
        <f t="shared" si="328"/>
        <v>N/A</v>
      </c>
      <c r="G1252" s="31" t="s">
        <v>1207</v>
      </c>
      <c r="H1252" s="27" t="str">
        <f t="shared" si="329"/>
        <v>N/A</v>
      </c>
      <c r="I1252" s="28" t="s">
        <v>1207</v>
      </c>
      <c r="J1252" s="28" t="s">
        <v>1207</v>
      </c>
      <c r="K1252" s="29" t="s">
        <v>1193</v>
      </c>
      <c r="L1252" s="30" t="str">
        <f t="shared" si="330"/>
        <v>N/A</v>
      </c>
    </row>
    <row r="1253" spans="1:12">
      <c r="A1253" s="46" t="s">
        <v>366</v>
      </c>
      <c r="B1253" s="25" t="s">
        <v>49</v>
      </c>
      <c r="C1253" s="31">
        <v>107917078</v>
      </c>
      <c r="D1253" s="27" t="str">
        <f t="shared" si="327"/>
        <v>N/A</v>
      </c>
      <c r="E1253" s="31">
        <v>134304102</v>
      </c>
      <c r="F1253" s="27" t="str">
        <f t="shared" si="328"/>
        <v>N/A</v>
      </c>
      <c r="G1253" s="31">
        <v>109513989</v>
      </c>
      <c r="H1253" s="27" t="str">
        <f t="shared" si="329"/>
        <v>N/A</v>
      </c>
      <c r="I1253" s="28">
        <v>24.45</v>
      </c>
      <c r="J1253" s="28">
        <v>-18.5</v>
      </c>
      <c r="K1253" s="29" t="s">
        <v>1193</v>
      </c>
      <c r="L1253" s="30" t="str">
        <f t="shared" si="330"/>
        <v>Yes</v>
      </c>
    </row>
    <row r="1254" spans="1:12">
      <c r="A1254" s="46" t="s">
        <v>96</v>
      </c>
      <c r="B1254" s="25" t="s">
        <v>49</v>
      </c>
      <c r="C1254" s="26">
        <v>1422</v>
      </c>
      <c r="D1254" s="27" t="str">
        <f t="shared" si="327"/>
        <v>N/A</v>
      </c>
      <c r="E1254" s="26">
        <v>1560</v>
      </c>
      <c r="F1254" s="27" t="str">
        <f t="shared" si="328"/>
        <v>N/A</v>
      </c>
      <c r="G1254" s="26">
        <v>1500</v>
      </c>
      <c r="H1254" s="27" t="str">
        <f t="shared" si="329"/>
        <v>N/A</v>
      </c>
      <c r="I1254" s="28">
        <v>9.7050000000000001</v>
      </c>
      <c r="J1254" s="28">
        <v>-3.85</v>
      </c>
      <c r="K1254" s="29" t="s">
        <v>1193</v>
      </c>
      <c r="L1254" s="30" t="str">
        <f t="shared" si="330"/>
        <v>Yes</v>
      </c>
    </row>
    <row r="1255" spans="1:12">
      <c r="A1255" s="46" t="s">
        <v>367</v>
      </c>
      <c r="B1255" s="25" t="s">
        <v>49</v>
      </c>
      <c r="C1255" s="31">
        <v>75891.053446000005</v>
      </c>
      <c r="D1255" s="27" t="str">
        <f t="shared" si="327"/>
        <v>N/A</v>
      </c>
      <c r="E1255" s="31">
        <v>86092.373076999997</v>
      </c>
      <c r="F1255" s="27" t="str">
        <f t="shared" si="328"/>
        <v>N/A</v>
      </c>
      <c r="G1255" s="31">
        <v>73009.326000000001</v>
      </c>
      <c r="H1255" s="27" t="str">
        <f t="shared" si="329"/>
        <v>N/A</v>
      </c>
      <c r="I1255" s="28">
        <v>13.44</v>
      </c>
      <c r="J1255" s="28">
        <v>-15.2</v>
      </c>
      <c r="K1255" s="29" t="s">
        <v>1193</v>
      </c>
      <c r="L1255" s="30" t="str">
        <f t="shared" si="330"/>
        <v>Yes</v>
      </c>
    </row>
    <row r="1256" spans="1:12">
      <c r="A1256" s="46" t="s">
        <v>368</v>
      </c>
      <c r="B1256" s="25" t="s">
        <v>49</v>
      </c>
      <c r="C1256" s="31">
        <v>1037355779</v>
      </c>
      <c r="D1256" s="27" t="str">
        <f t="shared" si="327"/>
        <v>N/A</v>
      </c>
      <c r="E1256" s="31">
        <v>1067401526</v>
      </c>
      <c r="F1256" s="27" t="str">
        <f t="shared" si="328"/>
        <v>N/A</v>
      </c>
      <c r="G1256" s="31">
        <v>1037798903</v>
      </c>
      <c r="H1256" s="27" t="str">
        <f t="shared" si="329"/>
        <v>N/A</v>
      </c>
      <c r="I1256" s="28">
        <v>2.8959999999999999</v>
      </c>
      <c r="J1256" s="28">
        <v>-2.77</v>
      </c>
      <c r="K1256" s="29" t="s">
        <v>1193</v>
      </c>
      <c r="L1256" s="30" t="str">
        <f t="shared" si="330"/>
        <v>Yes</v>
      </c>
    </row>
    <row r="1257" spans="1:12">
      <c r="A1257" s="93" t="s">
        <v>369</v>
      </c>
      <c r="B1257" s="26" t="s">
        <v>49</v>
      </c>
      <c r="C1257" s="26">
        <v>36821</v>
      </c>
      <c r="D1257" s="27" t="str">
        <f t="shared" si="327"/>
        <v>N/A</v>
      </c>
      <c r="E1257" s="26">
        <v>36471</v>
      </c>
      <c r="F1257" s="27" t="str">
        <f t="shared" si="328"/>
        <v>N/A</v>
      </c>
      <c r="G1257" s="26">
        <v>36110</v>
      </c>
      <c r="H1257" s="27" t="str">
        <f t="shared" si="329"/>
        <v>N/A</v>
      </c>
      <c r="I1257" s="28">
        <v>-0.95099999999999996</v>
      </c>
      <c r="J1257" s="28">
        <v>-0.99</v>
      </c>
      <c r="K1257" s="37" t="s">
        <v>1193</v>
      </c>
      <c r="L1257" s="30" t="str">
        <f t="shared" si="330"/>
        <v>Yes</v>
      </c>
    </row>
    <row r="1258" spans="1:12">
      <c r="A1258" s="46" t="s">
        <v>370</v>
      </c>
      <c r="B1258" s="25" t="s">
        <v>49</v>
      </c>
      <c r="C1258" s="31">
        <v>28172.938784999998</v>
      </c>
      <c r="D1258" s="27" t="str">
        <f t="shared" si="327"/>
        <v>N/A</v>
      </c>
      <c r="E1258" s="31">
        <v>29267.130761</v>
      </c>
      <c r="F1258" s="27" t="str">
        <f t="shared" si="328"/>
        <v>N/A</v>
      </c>
      <c r="G1258" s="31">
        <v>28739.930850000001</v>
      </c>
      <c r="H1258" s="27" t="str">
        <f t="shared" si="329"/>
        <v>N/A</v>
      </c>
      <c r="I1258" s="28">
        <v>3.8839999999999999</v>
      </c>
      <c r="J1258" s="28">
        <v>-1.8</v>
      </c>
      <c r="K1258" s="29" t="s">
        <v>1193</v>
      </c>
      <c r="L1258" s="30" t="str">
        <f t="shared" si="330"/>
        <v>Yes</v>
      </c>
    </row>
    <row r="1259" spans="1:12">
      <c r="A1259" s="46" t="s">
        <v>371</v>
      </c>
      <c r="B1259" s="25" t="s">
        <v>49</v>
      </c>
      <c r="C1259" s="31">
        <v>155414649</v>
      </c>
      <c r="D1259" s="27" t="str">
        <f t="shared" si="327"/>
        <v>N/A</v>
      </c>
      <c r="E1259" s="31">
        <v>168823906</v>
      </c>
      <c r="F1259" s="27" t="str">
        <f t="shared" si="328"/>
        <v>N/A</v>
      </c>
      <c r="G1259" s="31">
        <v>179136691</v>
      </c>
      <c r="H1259" s="27" t="str">
        <f t="shared" si="329"/>
        <v>N/A</v>
      </c>
      <c r="I1259" s="28">
        <v>8.6280000000000001</v>
      </c>
      <c r="J1259" s="28">
        <v>6.109</v>
      </c>
      <c r="K1259" s="29" t="s">
        <v>1193</v>
      </c>
      <c r="L1259" s="30" t="str">
        <f t="shared" si="330"/>
        <v>Yes</v>
      </c>
    </row>
    <row r="1260" spans="1:12">
      <c r="A1260" s="46" t="s">
        <v>97</v>
      </c>
      <c r="B1260" s="25" t="s">
        <v>49</v>
      </c>
      <c r="C1260" s="26">
        <v>277394</v>
      </c>
      <c r="D1260" s="27" t="str">
        <f t="shared" si="327"/>
        <v>N/A</v>
      </c>
      <c r="E1260" s="26">
        <v>280422</v>
      </c>
      <c r="F1260" s="27" t="str">
        <f t="shared" si="328"/>
        <v>N/A</v>
      </c>
      <c r="G1260" s="26">
        <v>284284</v>
      </c>
      <c r="H1260" s="27" t="str">
        <f t="shared" si="329"/>
        <v>N/A</v>
      </c>
      <c r="I1260" s="28">
        <v>1.0920000000000001</v>
      </c>
      <c r="J1260" s="28">
        <v>1.377</v>
      </c>
      <c r="K1260" s="29" t="s">
        <v>1193</v>
      </c>
      <c r="L1260" s="30" t="str">
        <f t="shared" si="330"/>
        <v>Yes</v>
      </c>
    </row>
    <row r="1261" spans="1:12">
      <c r="A1261" s="46" t="s">
        <v>372</v>
      </c>
      <c r="B1261" s="25" t="s">
        <v>49</v>
      </c>
      <c r="C1261" s="31">
        <v>560.26680100999999</v>
      </c>
      <c r="D1261" s="27" t="str">
        <f t="shared" si="327"/>
        <v>N/A</v>
      </c>
      <c r="E1261" s="31">
        <v>602.03516841999999</v>
      </c>
      <c r="F1261" s="27" t="str">
        <f t="shared" si="328"/>
        <v>N/A</v>
      </c>
      <c r="G1261" s="31">
        <v>630.13286361999997</v>
      </c>
      <c r="H1261" s="27" t="str">
        <f t="shared" si="329"/>
        <v>N/A</v>
      </c>
      <c r="I1261" s="28">
        <v>7.4550000000000001</v>
      </c>
      <c r="J1261" s="28">
        <v>4.6669999999999998</v>
      </c>
      <c r="K1261" s="29" t="s">
        <v>1193</v>
      </c>
      <c r="L1261" s="30" t="str">
        <f t="shared" si="330"/>
        <v>Yes</v>
      </c>
    </row>
    <row r="1262" spans="1:12">
      <c r="A1262" s="46" t="s">
        <v>373</v>
      </c>
      <c r="B1262" s="25" t="s">
        <v>49</v>
      </c>
      <c r="C1262" s="31">
        <v>25324753</v>
      </c>
      <c r="D1262" s="27" t="str">
        <f t="shared" si="327"/>
        <v>N/A</v>
      </c>
      <c r="E1262" s="31">
        <v>25610625</v>
      </c>
      <c r="F1262" s="27" t="str">
        <f t="shared" si="328"/>
        <v>N/A</v>
      </c>
      <c r="G1262" s="31">
        <v>27132981</v>
      </c>
      <c r="H1262" s="27" t="str">
        <f t="shared" si="329"/>
        <v>N/A</v>
      </c>
      <c r="I1262" s="28">
        <v>1.129</v>
      </c>
      <c r="J1262" s="28">
        <v>5.944</v>
      </c>
      <c r="K1262" s="29" t="s">
        <v>1193</v>
      </c>
      <c r="L1262" s="30" t="str">
        <f t="shared" si="330"/>
        <v>Yes</v>
      </c>
    </row>
    <row r="1263" spans="1:12">
      <c r="A1263" s="46" t="s">
        <v>98</v>
      </c>
      <c r="B1263" s="25" t="s">
        <v>49</v>
      </c>
      <c r="C1263" s="26">
        <v>65302</v>
      </c>
      <c r="D1263" s="27" t="str">
        <f t="shared" si="327"/>
        <v>N/A</v>
      </c>
      <c r="E1263" s="26">
        <v>66685</v>
      </c>
      <c r="F1263" s="27" t="str">
        <f t="shared" si="328"/>
        <v>N/A</v>
      </c>
      <c r="G1263" s="26">
        <v>69452</v>
      </c>
      <c r="H1263" s="27" t="str">
        <f t="shared" si="329"/>
        <v>N/A</v>
      </c>
      <c r="I1263" s="28">
        <v>2.1179999999999999</v>
      </c>
      <c r="J1263" s="28">
        <v>4.149</v>
      </c>
      <c r="K1263" s="29" t="s">
        <v>1193</v>
      </c>
      <c r="L1263" s="30" t="str">
        <f t="shared" si="330"/>
        <v>Yes</v>
      </c>
    </row>
    <row r="1264" spans="1:12">
      <c r="A1264" s="46" t="s">
        <v>374</v>
      </c>
      <c r="B1264" s="25" t="s">
        <v>49</v>
      </c>
      <c r="C1264" s="31">
        <v>387.80976079999999</v>
      </c>
      <c r="D1264" s="27" t="str">
        <f t="shared" si="327"/>
        <v>N/A</v>
      </c>
      <c r="E1264" s="31">
        <v>384.05376022000002</v>
      </c>
      <c r="F1264" s="27" t="str">
        <f t="shared" si="328"/>
        <v>N/A</v>
      </c>
      <c r="G1264" s="31">
        <v>390.67242124000001</v>
      </c>
      <c r="H1264" s="27" t="str">
        <f t="shared" si="329"/>
        <v>N/A</v>
      </c>
      <c r="I1264" s="28">
        <v>-0.96899999999999997</v>
      </c>
      <c r="J1264" s="28">
        <v>1.7230000000000001</v>
      </c>
      <c r="K1264" s="29" t="s">
        <v>1193</v>
      </c>
      <c r="L1264" s="30" t="str">
        <f t="shared" si="330"/>
        <v>Yes</v>
      </c>
    </row>
    <row r="1265" spans="1:12">
      <c r="A1265" s="46" t="s">
        <v>375</v>
      </c>
      <c r="B1265" s="25" t="s">
        <v>49</v>
      </c>
      <c r="C1265" s="31">
        <v>10302327</v>
      </c>
      <c r="D1265" s="27" t="str">
        <f t="shared" si="327"/>
        <v>N/A</v>
      </c>
      <c r="E1265" s="31">
        <v>11185504</v>
      </c>
      <c r="F1265" s="27" t="str">
        <f t="shared" si="328"/>
        <v>N/A</v>
      </c>
      <c r="G1265" s="31">
        <v>11853320</v>
      </c>
      <c r="H1265" s="27" t="str">
        <f t="shared" si="329"/>
        <v>N/A</v>
      </c>
      <c r="I1265" s="28">
        <v>8.5730000000000004</v>
      </c>
      <c r="J1265" s="28">
        <v>5.97</v>
      </c>
      <c r="K1265" s="29" t="s">
        <v>1193</v>
      </c>
      <c r="L1265" s="30" t="str">
        <f t="shared" si="330"/>
        <v>Yes</v>
      </c>
    </row>
    <row r="1266" spans="1:12">
      <c r="A1266" s="46" t="s">
        <v>99</v>
      </c>
      <c r="B1266" s="25" t="s">
        <v>49</v>
      </c>
      <c r="C1266" s="26">
        <v>91981</v>
      </c>
      <c r="D1266" s="27" t="str">
        <f t="shared" si="327"/>
        <v>N/A</v>
      </c>
      <c r="E1266" s="26">
        <v>95699</v>
      </c>
      <c r="F1266" s="27" t="str">
        <f t="shared" si="328"/>
        <v>N/A</v>
      </c>
      <c r="G1266" s="26">
        <v>98733</v>
      </c>
      <c r="H1266" s="27" t="str">
        <f t="shared" si="329"/>
        <v>N/A</v>
      </c>
      <c r="I1266" s="28">
        <v>4.0419999999999998</v>
      </c>
      <c r="J1266" s="28">
        <v>3.17</v>
      </c>
      <c r="K1266" s="29" t="s">
        <v>1193</v>
      </c>
      <c r="L1266" s="30" t="str">
        <f t="shared" si="330"/>
        <v>Yes</v>
      </c>
    </row>
    <row r="1267" spans="1:12">
      <c r="A1267" s="46" t="s">
        <v>376</v>
      </c>
      <c r="B1267" s="25" t="s">
        <v>49</v>
      </c>
      <c r="C1267" s="31">
        <v>112.00494667</v>
      </c>
      <c r="D1267" s="27" t="str">
        <f t="shared" si="327"/>
        <v>N/A</v>
      </c>
      <c r="E1267" s="31">
        <v>116.88214087999999</v>
      </c>
      <c r="F1267" s="27" t="str">
        <f t="shared" si="328"/>
        <v>N/A</v>
      </c>
      <c r="G1267" s="31">
        <v>120.05428783000001</v>
      </c>
      <c r="H1267" s="27" t="str">
        <f t="shared" si="329"/>
        <v>N/A</v>
      </c>
      <c r="I1267" s="28">
        <v>4.3540000000000001</v>
      </c>
      <c r="J1267" s="28">
        <v>2.714</v>
      </c>
      <c r="K1267" s="29" t="s">
        <v>1193</v>
      </c>
      <c r="L1267" s="30" t="str">
        <f t="shared" si="330"/>
        <v>Yes</v>
      </c>
    </row>
    <row r="1268" spans="1:12">
      <c r="A1268" s="46" t="s">
        <v>377</v>
      </c>
      <c r="B1268" s="25" t="s">
        <v>49</v>
      </c>
      <c r="C1268" s="31">
        <v>72554919</v>
      </c>
      <c r="D1268" s="27" t="str">
        <f t="shared" si="327"/>
        <v>N/A</v>
      </c>
      <c r="E1268" s="31">
        <v>80364128</v>
      </c>
      <c r="F1268" s="27" t="str">
        <f t="shared" si="328"/>
        <v>N/A</v>
      </c>
      <c r="G1268" s="31">
        <v>88454700</v>
      </c>
      <c r="H1268" s="27" t="str">
        <f t="shared" si="329"/>
        <v>N/A</v>
      </c>
      <c r="I1268" s="28">
        <v>10.76</v>
      </c>
      <c r="J1268" s="28">
        <v>10.07</v>
      </c>
      <c r="K1268" s="29" t="s">
        <v>1193</v>
      </c>
      <c r="L1268" s="30" t="str">
        <f t="shared" si="330"/>
        <v>Yes</v>
      </c>
    </row>
    <row r="1269" spans="1:12">
      <c r="A1269" s="46" t="s">
        <v>378</v>
      </c>
      <c r="B1269" s="25" t="s">
        <v>49</v>
      </c>
      <c r="C1269" s="26">
        <v>164883</v>
      </c>
      <c r="D1269" s="27" t="str">
        <f t="shared" si="327"/>
        <v>N/A</v>
      </c>
      <c r="E1269" s="26">
        <v>168357</v>
      </c>
      <c r="F1269" s="27" t="str">
        <f t="shared" si="328"/>
        <v>N/A</v>
      </c>
      <c r="G1269" s="26">
        <v>174434</v>
      </c>
      <c r="H1269" s="27" t="str">
        <f t="shared" si="329"/>
        <v>N/A</v>
      </c>
      <c r="I1269" s="28">
        <v>2.1070000000000002</v>
      </c>
      <c r="J1269" s="28">
        <v>3.61</v>
      </c>
      <c r="K1269" s="29" t="s">
        <v>1193</v>
      </c>
      <c r="L1269" s="30" t="str">
        <f t="shared" si="330"/>
        <v>Yes</v>
      </c>
    </row>
    <row r="1270" spans="1:12">
      <c r="A1270" s="46" t="s">
        <v>379</v>
      </c>
      <c r="B1270" s="25" t="s">
        <v>49</v>
      </c>
      <c r="C1270" s="31">
        <v>440.03880934</v>
      </c>
      <c r="D1270" s="27" t="str">
        <f t="shared" si="327"/>
        <v>N/A</v>
      </c>
      <c r="E1270" s="31">
        <v>477.34354972</v>
      </c>
      <c r="F1270" s="27" t="str">
        <f t="shared" si="328"/>
        <v>N/A</v>
      </c>
      <c r="G1270" s="31">
        <v>507.09552036999997</v>
      </c>
      <c r="H1270" s="27" t="str">
        <f t="shared" si="329"/>
        <v>N/A</v>
      </c>
      <c r="I1270" s="28">
        <v>8.4779999999999998</v>
      </c>
      <c r="J1270" s="28">
        <v>6.2329999999999997</v>
      </c>
      <c r="K1270" s="29" t="s">
        <v>1193</v>
      </c>
      <c r="L1270" s="30" t="str">
        <f t="shared" si="330"/>
        <v>Yes</v>
      </c>
    </row>
    <row r="1271" spans="1:12">
      <c r="A1271" s="46" t="s">
        <v>380</v>
      </c>
      <c r="B1271" s="25" t="s">
        <v>49</v>
      </c>
      <c r="C1271" s="31">
        <v>33816522</v>
      </c>
      <c r="D1271" s="27" t="str">
        <f t="shared" si="327"/>
        <v>N/A</v>
      </c>
      <c r="E1271" s="31">
        <v>41050920</v>
      </c>
      <c r="F1271" s="27" t="str">
        <f t="shared" si="328"/>
        <v>N/A</v>
      </c>
      <c r="G1271" s="31">
        <v>44984016</v>
      </c>
      <c r="H1271" s="27" t="str">
        <f t="shared" si="329"/>
        <v>N/A</v>
      </c>
      <c r="I1271" s="28">
        <v>21.39</v>
      </c>
      <c r="J1271" s="28">
        <v>9.5809999999999995</v>
      </c>
      <c r="K1271" s="29" t="s">
        <v>1193</v>
      </c>
      <c r="L1271" s="30" t="str">
        <f t="shared" si="330"/>
        <v>Yes</v>
      </c>
    </row>
    <row r="1272" spans="1:12">
      <c r="A1272" s="46" t="s">
        <v>100</v>
      </c>
      <c r="B1272" s="25" t="s">
        <v>49</v>
      </c>
      <c r="C1272" s="26">
        <v>69533</v>
      </c>
      <c r="D1272" s="27" t="str">
        <f t="shared" si="327"/>
        <v>N/A</v>
      </c>
      <c r="E1272" s="26">
        <v>71715</v>
      </c>
      <c r="F1272" s="27" t="str">
        <f t="shared" si="328"/>
        <v>N/A</v>
      </c>
      <c r="G1272" s="26">
        <v>83753</v>
      </c>
      <c r="H1272" s="27" t="str">
        <f t="shared" si="329"/>
        <v>N/A</v>
      </c>
      <c r="I1272" s="28">
        <v>3.1379999999999999</v>
      </c>
      <c r="J1272" s="28">
        <v>16.79</v>
      </c>
      <c r="K1272" s="29" t="s">
        <v>1193</v>
      </c>
      <c r="L1272" s="30" t="str">
        <f t="shared" si="330"/>
        <v>Yes</v>
      </c>
    </row>
    <row r="1273" spans="1:12">
      <c r="A1273" s="46" t="s">
        <v>381</v>
      </c>
      <c r="B1273" s="25" t="s">
        <v>49</v>
      </c>
      <c r="C1273" s="31">
        <v>486.33773891999999</v>
      </c>
      <c r="D1273" s="27" t="str">
        <f t="shared" si="327"/>
        <v>N/A</v>
      </c>
      <c r="E1273" s="31">
        <v>572.41748587999996</v>
      </c>
      <c r="F1273" s="27" t="str">
        <f t="shared" si="328"/>
        <v>N/A</v>
      </c>
      <c r="G1273" s="31">
        <v>537.10333958000001</v>
      </c>
      <c r="H1273" s="27" t="str">
        <f t="shared" si="329"/>
        <v>N/A</v>
      </c>
      <c r="I1273" s="28">
        <v>17.7</v>
      </c>
      <c r="J1273" s="28">
        <v>-6.17</v>
      </c>
      <c r="K1273" s="29" t="s">
        <v>1193</v>
      </c>
      <c r="L1273" s="30" t="str">
        <f t="shared" si="330"/>
        <v>Yes</v>
      </c>
    </row>
    <row r="1274" spans="1:12">
      <c r="A1274" s="46" t="s">
        <v>382</v>
      </c>
      <c r="B1274" s="25" t="s">
        <v>49</v>
      </c>
      <c r="C1274" s="31">
        <v>5290326</v>
      </c>
      <c r="D1274" s="27" t="str">
        <f t="shared" si="327"/>
        <v>N/A</v>
      </c>
      <c r="E1274" s="31">
        <v>5321484</v>
      </c>
      <c r="F1274" s="27" t="str">
        <f t="shared" si="328"/>
        <v>N/A</v>
      </c>
      <c r="G1274" s="31">
        <v>5695548</v>
      </c>
      <c r="H1274" s="27" t="str">
        <f t="shared" si="329"/>
        <v>N/A</v>
      </c>
      <c r="I1274" s="28">
        <v>0.58899999999999997</v>
      </c>
      <c r="J1274" s="28">
        <v>7.0289999999999999</v>
      </c>
      <c r="K1274" s="29" t="s">
        <v>1193</v>
      </c>
      <c r="L1274" s="30" t="str">
        <f t="shared" si="330"/>
        <v>Yes</v>
      </c>
    </row>
    <row r="1275" spans="1:12">
      <c r="A1275" s="46" t="s">
        <v>383</v>
      </c>
      <c r="B1275" s="25" t="s">
        <v>49</v>
      </c>
      <c r="C1275" s="26">
        <v>5507</v>
      </c>
      <c r="D1275" s="27" t="str">
        <f t="shared" si="327"/>
        <v>N/A</v>
      </c>
      <c r="E1275" s="26">
        <v>5405</v>
      </c>
      <c r="F1275" s="27" t="str">
        <f t="shared" si="328"/>
        <v>N/A</v>
      </c>
      <c r="G1275" s="26">
        <v>6011</v>
      </c>
      <c r="H1275" s="27" t="str">
        <f t="shared" si="329"/>
        <v>N/A</v>
      </c>
      <c r="I1275" s="28">
        <v>-1.85</v>
      </c>
      <c r="J1275" s="28">
        <v>11.21</v>
      </c>
      <c r="K1275" s="29" t="s">
        <v>1193</v>
      </c>
      <c r="L1275" s="30" t="str">
        <f t="shared" ref="L1275:L1312" si="331">IF(J1275="Div by 0", "N/A", IF(K1275="N/A","N/A", IF(J1275&gt;VALUE(MID(K1275,1,2)), "No", IF(J1275&lt;-1*VALUE(MID(K1275,1,2)), "No", "Yes"))))</f>
        <v>Yes</v>
      </c>
    </row>
    <row r="1276" spans="1:12">
      <c r="A1276" s="46" t="s">
        <v>384</v>
      </c>
      <c r="B1276" s="25" t="s">
        <v>49</v>
      </c>
      <c r="C1276" s="31">
        <v>960.65480298</v>
      </c>
      <c r="D1276" s="27" t="str">
        <f t="shared" si="327"/>
        <v>N/A</v>
      </c>
      <c r="E1276" s="31">
        <v>984.54838113000005</v>
      </c>
      <c r="F1276" s="27" t="str">
        <f t="shared" si="328"/>
        <v>N/A</v>
      </c>
      <c r="G1276" s="31">
        <v>947.52087839000001</v>
      </c>
      <c r="H1276" s="27" t="str">
        <f t="shared" si="329"/>
        <v>N/A</v>
      </c>
      <c r="I1276" s="28">
        <v>2.4870000000000001</v>
      </c>
      <c r="J1276" s="28">
        <v>-3.76</v>
      </c>
      <c r="K1276" s="29" t="s">
        <v>1193</v>
      </c>
      <c r="L1276" s="30" t="str">
        <f t="shared" si="331"/>
        <v>Yes</v>
      </c>
    </row>
    <row r="1277" spans="1:12">
      <c r="A1277" s="46" t="s">
        <v>385</v>
      </c>
      <c r="B1277" s="25" t="s">
        <v>49</v>
      </c>
      <c r="C1277" s="31">
        <v>107090861</v>
      </c>
      <c r="D1277" s="27" t="str">
        <f t="shared" si="327"/>
        <v>N/A</v>
      </c>
      <c r="E1277" s="31">
        <v>117243363</v>
      </c>
      <c r="F1277" s="27" t="str">
        <f t="shared" si="328"/>
        <v>N/A</v>
      </c>
      <c r="G1277" s="31">
        <v>131155322</v>
      </c>
      <c r="H1277" s="27" t="str">
        <f t="shared" si="329"/>
        <v>N/A</v>
      </c>
      <c r="I1277" s="28">
        <v>9.48</v>
      </c>
      <c r="J1277" s="28">
        <v>11.87</v>
      </c>
      <c r="K1277" s="29" t="s">
        <v>1193</v>
      </c>
      <c r="L1277" s="30" t="str">
        <f t="shared" si="331"/>
        <v>Yes</v>
      </c>
    </row>
    <row r="1278" spans="1:12">
      <c r="A1278" s="46" t="s">
        <v>101</v>
      </c>
      <c r="B1278" s="25" t="s">
        <v>49</v>
      </c>
      <c r="C1278" s="26">
        <v>233728</v>
      </c>
      <c r="D1278" s="27" t="str">
        <f t="shared" si="327"/>
        <v>N/A</v>
      </c>
      <c r="E1278" s="26">
        <v>240416</v>
      </c>
      <c r="F1278" s="27" t="str">
        <f t="shared" si="328"/>
        <v>N/A</v>
      </c>
      <c r="G1278" s="26">
        <v>248229</v>
      </c>
      <c r="H1278" s="27" t="str">
        <f t="shared" si="329"/>
        <v>N/A</v>
      </c>
      <c r="I1278" s="28">
        <v>2.8610000000000002</v>
      </c>
      <c r="J1278" s="28">
        <v>3.25</v>
      </c>
      <c r="K1278" s="29" t="s">
        <v>1193</v>
      </c>
      <c r="L1278" s="30" t="str">
        <f t="shared" si="331"/>
        <v>Yes</v>
      </c>
    </row>
    <row r="1279" spans="1:12">
      <c r="A1279" s="46" t="s">
        <v>386</v>
      </c>
      <c r="B1279" s="25" t="s">
        <v>49</v>
      </c>
      <c r="C1279" s="31">
        <v>458.18584422999999</v>
      </c>
      <c r="D1279" s="27" t="str">
        <f t="shared" si="327"/>
        <v>N/A</v>
      </c>
      <c r="E1279" s="31">
        <v>487.66872004999999</v>
      </c>
      <c r="F1279" s="27" t="str">
        <f t="shared" si="328"/>
        <v>N/A</v>
      </c>
      <c r="G1279" s="31">
        <v>528.36422014000004</v>
      </c>
      <c r="H1279" s="27" t="str">
        <f t="shared" si="329"/>
        <v>N/A</v>
      </c>
      <c r="I1279" s="28">
        <v>6.4349999999999996</v>
      </c>
      <c r="J1279" s="28">
        <v>8.3450000000000006</v>
      </c>
      <c r="K1279" s="29" t="s">
        <v>1193</v>
      </c>
      <c r="L1279" s="30" t="str">
        <f t="shared" si="331"/>
        <v>Yes</v>
      </c>
    </row>
    <row r="1280" spans="1:12">
      <c r="A1280" s="46" t="s">
        <v>387</v>
      </c>
      <c r="B1280" s="25" t="s">
        <v>49</v>
      </c>
      <c r="C1280" s="31">
        <v>401086468</v>
      </c>
      <c r="D1280" s="27" t="str">
        <f t="shared" si="327"/>
        <v>N/A</v>
      </c>
      <c r="E1280" s="31">
        <v>424738203</v>
      </c>
      <c r="F1280" s="27" t="str">
        <f t="shared" si="328"/>
        <v>N/A</v>
      </c>
      <c r="G1280" s="31">
        <v>457254829</v>
      </c>
      <c r="H1280" s="27" t="str">
        <f t="shared" si="329"/>
        <v>N/A</v>
      </c>
      <c r="I1280" s="28">
        <v>5.8970000000000002</v>
      </c>
      <c r="J1280" s="28">
        <v>7.6559999999999997</v>
      </c>
      <c r="K1280" s="29" t="s">
        <v>1193</v>
      </c>
      <c r="L1280" s="30" t="str">
        <f t="shared" si="331"/>
        <v>Yes</v>
      </c>
    </row>
    <row r="1281" spans="1:12">
      <c r="A1281" s="46" t="s">
        <v>102</v>
      </c>
      <c r="B1281" s="25" t="s">
        <v>49</v>
      </c>
      <c r="C1281" s="26">
        <v>216799</v>
      </c>
      <c r="D1281" s="27" t="str">
        <f t="shared" si="327"/>
        <v>N/A</v>
      </c>
      <c r="E1281" s="26">
        <v>218379</v>
      </c>
      <c r="F1281" s="27" t="str">
        <f t="shared" si="328"/>
        <v>N/A</v>
      </c>
      <c r="G1281" s="26">
        <v>215593</v>
      </c>
      <c r="H1281" s="27" t="str">
        <f t="shared" si="329"/>
        <v>N/A</v>
      </c>
      <c r="I1281" s="28">
        <v>0.7288</v>
      </c>
      <c r="J1281" s="28">
        <v>-1.28</v>
      </c>
      <c r="K1281" s="29" t="s">
        <v>1193</v>
      </c>
      <c r="L1281" s="30" t="str">
        <f t="shared" si="331"/>
        <v>Yes</v>
      </c>
    </row>
    <row r="1282" spans="1:12">
      <c r="A1282" s="46" t="s">
        <v>388</v>
      </c>
      <c r="B1282" s="25" t="s">
        <v>49</v>
      </c>
      <c r="C1282" s="31">
        <v>1850.0383672999999</v>
      </c>
      <c r="D1282" s="27" t="str">
        <f t="shared" si="327"/>
        <v>N/A</v>
      </c>
      <c r="E1282" s="31">
        <v>1944.9590069999999</v>
      </c>
      <c r="F1282" s="27" t="str">
        <f t="shared" si="328"/>
        <v>N/A</v>
      </c>
      <c r="G1282" s="31">
        <v>2120.9168619000002</v>
      </c>
      <c r="H1282" s="27" t="str">
        <f t="shared" si="329"/>
        <v>N/A</v>
      </c>
      <c r="I1282" s="28">
        <v>5.1310000000000002</v>
      </c>
      <c r="J1282" s="28">
        <v>9.0470000000000006</v>
      </c>
      <c r="K1282" s="29" t="s">
        <v>1193</v>
      </c>
      <c r="L1282" s="30" t="str">
        <f t="shared" si="331"/>
        <v>Yes</v>
      </c>
    </row>
    <row r="1283" spans="1:12">
      <c r="A1283" s="46" t="s">
        <v>389</v>
      </c>
      <c r="B1283" s="25" t="s">
        <v>49</v>
      </c>
      <c r="C1283" s="31">
        <v>365093721</v>
      </c>
      <c r="D1283" s="27" t="str">
        <f t="shared" si="327"/>
        <v>N/A</v>
      </c>
      <c r="E1283" s="31">
        <v>376525409</v>
      </c>
      <c r="F1283" s="27" t="str">
        <f t="shared" si="328"/>
        <v>N/A</v>
      </c>
      <c r="G1283" s="31">
        <v>358080850</v>
      </c>
      <c r="H1283" s="27" t="str">
        <f t="shared" si="329"/>
        <v>N/A</v>
      </c>
      <c r="I1283" s="28">
        <v>3.1309999999999998</v>
      </c>
      <c r="J1283" s="28">
        <v>-4.9000000000000004</v>
      </c>
      <c r="K1283" s="29" t="s">
        <v>1193</v>
      </c>
      <c r="L1283" s="30" t="str">
        <f t="shared" si="331"/>
        <v>Yes</v>
      </c>
    </row>
    <row r="1284" spans="1:12">
      <c r="A1284" s="93" t="s">
        <v>625</v>
      </c>
      <c r="B1284" s="26" t="s">
        <v>49</v>
      </c>
      <c r="C1284" s="26">
        <v>46484</v>
      </c>
      <c r="D1284" s="27" t="str">
        <f t="shared" si="327"/>
        <v>N/A</v>
      </c>
      <c r="E1284" s="26">
        <v>51019</v>
      </c>
      <c r="F1284" s="27" t="str">
        <f t="shared" si="328"/>
        <v>N/A</v>
      </c>
      <c r="G1284" s="26">
        <v>51597</v>
      </c>
      <c r="H1284" s="27" t="str">
        <f t="shared" si="329"/>
        <v>N/A</v>
      </c>
      <c r="I1284" s="28">
        <v>9.7560000000000002</v>
      </c>
      <c r="J1284" s="28">
        <v>1.133</v>
      </c>
      <c r="K1284" s="37" t="s">
        <v>1193</v>
      </c>
      <c r="L1284" s="30" t="str">
        <f t="shared" si="331"/>
        <v>Yes</v>
      </c>
    </row>
    <row r="1285" spans="1:12">
      <c r="A1285" s="46" t="s">
        <v>390</v>
      </c>
      <c r="B1285" s="25" t="s">
        <v>49</v>
      </c>
      <c r="C1285" s="31">
        <v>7854.1803846000003</v>
      </c>
      <c r="D1285" s="27" t="str">
        <f t="shared" si="327"/>
        <v>N/A</v>
      </c>
      <c r="E1285" s="31">
        <v>7380.1017072000004</v>
      </c>
      <c r="F1285" s="27" t="str">
        <f t="shared" si="328"/>
        <v>N/A</v>
      </c>
      <c r="G1285" s="31">
        <v>6939.9548422999997</v>
      </c>
      <c r="H1285" s="27" t="str">
        <f t="shared" si="329"/>
        <v>N/A</v>
      </c>
      <c r="I1285" s="28">
        <v>-6.04</v>
      </c>
      <c r="J1285" s="28">
        <v>-5.96</v>
      </c>
      <c r="K1285" s="29" t="s">
        <v>1193</v>
      </c>
      <c r="L1285" s="30" t="str">
        <f t="shared" si="331"/>
        <v>Yes</v>
      </c>
    </row>
    <row r="1286" spans="1:12">
      <c r="A1286" s="46" t="s">
        <v>391</v>
      </c>
      <c r="B1286" s="25" t="s">
        <v>49</v>
      </c>
      <c r="C1286" s="31">
        <v>17635109</v>
      </c>
      <c r="D1286" s="27" t="str">
        <f t="shared" si="327"/>
        <v>N/A</v>
      </c>
      <c r="E1286" s="31">
        <v>19121216</v>
      </c>
      <c r="F1286" s="27" t="str">
        <f t="shared" si="328"/>
        <v>N/A</v>
      </c>
      <c r="G1286" s="31">
        <v>20673276</v>
      </c>
      <c r="H1286" s="27" t="str">
        <f t="shared" si="329"/>
        <v>N/A</v>
      </c>
      <c r="I1286" s="28">
        <v>8.4269999999999996</v>
      </c>
      <c r="J1286" s="28">
        <v>8.1170000000000009</v>
      </c>
      <c r="K1286" s="29" t="s">
        <v>1193</v>
      </c>
      <c r="L1286" s="30" t="str">
        <f t="shared" si="331"/>
        <v>Yes</v>
      </c>
    </row>
    <row r="1287" spans="1:12">
      <c r="A1287" s="46" t="s">
        <v>38</v>
      </c>
      <c r="B1287" s="25" t="s">
        <v>49</v>
      </c>
      <c r="C1287" s="26">
        <v>43381</v>
      </c>
      <c r="D1287" s="27" t="str">
        <f t="shared" si="327"/>
        <v>N/A</v>
      </c>
      <c r="E1287" s="26">
        <v>45480</v>
      </c>
      <c r="F1287" s="27" t="str">
        <f t="shared" si="328"/>
        <v>N/A</v>
      </c>
      <c r="G1287" s="26">
        <v>48149</v>
      </c>
      <c r="H1287" s="27" t="str">
        <f t="shared" si="329"/>
        <v>N/A</v>
      </c>
      <c r="I1287" s="28">
        <v>4.8390000000000004</v>
      </c>
      <c r="J1287" s="28">
        <v>5.8689999999999998</v>
      </c>
      <c r="K1287" s="29" t="s">
        <v>1193</v>
      </c>
      <c r="L1287" s="30" t="str">
        <f t="shared" si="331"/>
        <v>Yes</v>
      </c>
    </row>
    <row r="1288" spans="1:12">
      <c r="A1288" s="46" t="s">
        <v>392</v>
      </c>
      <c r="B1288" s="25" t="s">
        <v>49</v>
      </c>
      <c r="C1288" s="31">
        <v>406.51688526999999</v>
      </c>
      <c r="D1288" s="27" t="str">
        <f t="shared" si="327"/>
        <v>N/A</v>
      </c>
      <c r="E1288" s="31">
        <v>420.43131047000003</v>
      </c>
      <c r="F1288" s="27" t="str">
        <f t="shared" si="328"/>
        <v>N/A</v>
      </c>
      <c r="G1288" s="31">
        <v>429.36044362000001</v>
      </c>
      <c r="H1288" s="27" t="str">
        <f t="shared" si="329"/>
        <v>N/A</v>
      </c>
      <c r="I1288" s="28">
        <v>3.423</v>
      </c>
      <c r="J1288" s="28">
        <v>2.1240000000000001</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159638471</v>
      </c>
      <c r="D1292" s="27" t="str">
        <f t="shared" si="327"/>
        <v>N/A</v>
      </c>
      <c r="E1292" s="31">
        <v>177885572</v>
      </c>
      <c r="F1292" s="27" t="str">
        <f t="shared" si="328"/>
        <v>N/A</v>
      </c>
      <c r="G1292" s="31">
        <v>182050404</v>
      </c>
      <c r="H1292" s="27" t="str">
        <f t="shared" si="329"/>
        <v>N/A</v>
      </c>
      <c r="I1292" s="28">
        <v>11.43</v>
      </c>
      <c r="J1292" s="28">
        <v>2.3410000000000002</v>
      </c>
      <c r="K1292" s="29" t="s">
        <v>1193</v>
      </c>
      <c r="L1292" s="30" t="str">
        <f t="shared" si="331"/>
        <v>Yes</v>
      </c>
    </row>
    <row r="1293" spans="1:12">
      <c r="A1293" s="46" t="s">
        <v>397</v>
      </c>
      <c r="B1293" s="25" t="s">
        <v>49</v>
      </c>
      <c r="C1293" s="26">
        <v>143922</v>
      </c>
      <c r="D1293" s="27" t="str">
        <f t="shared" si="327"/>
        <v>N/A</v>
      </c>
      <c r="E1293" s="26">
        <v>134591</v>
      </c>
      <c r="F1293" s="27" t="str">
        <f t="shared" si="328"/>
        <v>N/A</v>
      </c>
      <c r="G1293" s="26">
        <v>106171</v>
      </c>
      <c r="H1293" s="27" t="str">
        <f t="shared" si="329"/>
        <v>N/A</v>
      </c>
      <c r="I1293" s="28">
        <v>-6.48</v>
      </c>
      <c r="J1293" s="28">
        <v>-21.1</v>
      </c>
      <c r="K1293" s="29" t="s">
        <v>1193</v>
      </c>
      <c r="L1293" s="30" t="str">
        <f t="shared" si="331"/>
        <v>Yes</v>
      </c>
    </row>
    <row r="1294" spans="1:12">
      <c r="A1294" s="46" t="s">
        <v>398</v>
      </c>
      <c r="B1294" s="25" t="s">
        <v>49</v>
      </c>
      <c r="C1294" s="31">
        <v>1109.2013104</v>
      </c>
      <c r="D1294" s="27" t="str">
        <f t="shared" si="327"/>
        <v>N/A</v>
      </c>
      <c r="E1294" s="31">
        <v>1321.6750896999999</v>
      </c>
      <c r="F1294" s="27" t="str">
        <f t="shared" si="328"/>
        <v>N/A</v>
      </c>
      <c r="G1294" s="31">
        <v>1714.6904899000001</v>
      </c>
      <c r="H1294" s="27" t="str">
        <f t="shared" si="329"/>
        <v>N/A</v>
      </c>
      <c r="I1294" s="28">
        <v>19.16</v>
      </c>
      <c r="J1294" s="28">
        <v>29.74</v>
      </c>
      <c r="K1294" s="29" t="s">
        <v>1193</v>
      </c>
      <c r="L1294" s="30" t="str">
        <f t="shared" si="331"/>
        <v>Yes</v>
      </c>
    </row>
    <row r="1295" spans="1:12">
      <c r="A1295" s="46" t="s">
        <v>399</v>
      </c>
      <c r="B1295" s="25" t="s">
        <v>49</v>
      </c>
      <c r="C1295" s="31">
        <v>0</v>
      </c>
      <c r="D1295" s="27" t="str">
        <f t="shared" si="327"/>
        <v>N/A</v>
      </c>
      <c r="E1295" s="31">
        <v>0</v>
      </c>
      <c r="F1295" s="27" t="str">
        <f t="shared" si="328"/>
        <v>N/A</v>
      </c>
      <c r="G1295" s="31">
        <v>0</v>
      </c>
      <c r="H1295" s="27" t="str">
        <f t="shared" si="329"/>
        <v>N/A</v>
      </c>
      <c r="I1295" s="28" t="s">
        <v>1207</v>
      </c>
      <c r="J1295" s="28" t="s">
        <v>1207</v>
      </c>
      <c r="K1295" s="29" t="s">
        <v>1193</v>
      </c>
      <c r="L1295" s="30" t="str">
        <f t="shared" si="331"/>
        <v>N/A</v>
      </c>
    </row>
    <row r="1296" spans="1:12">
      <c r="A1296" s="46" t="s">
        <v>400</v>
      </c>
      <c r="B1296" s="25" t="s">
        <v>49</v>
      </c>
      <c r="C1296" s="26">
        <v>0</v>
      </c>
      <c r="D1296" s="27" t="str">
        <f t="shared" si="327"/>
        <v>N/A</v>
      </c>
      <c r="E1296" s="26">
        <v>0</v>
      </c>
      <c r="F1296" s="27" t="str">
        <f t="shared" si="328"/>
        <v>N/A</v>
      </c>
      <c r="G1296" s="26">
        <v>0</v>
      </c>
      <c r="H1296" s="27" t="str">
        <f t="shared" si="329"/>
        <v>N/A</v>
      </c>
      <c r="I1296" s="28" t="s">
        <v>1207</v>
      </c>
      <c r="J1296" s="28" t="s">
        <v>1207</v>
      </c>
      <c r="K1296" s="29" t="s">
        <v>1193</v>
      </c>
      <c r="L1296" s="30" t="str">
        <f t="shared" si="331"/>
        <v>N/A</v>
      </c>
    </row>
    <row r="1297" spans="1:12">
      <c r="A1297" s="46" t="s">
        <v>401</v>
      </c>
      <c r="B1297" s="25" t="s">
        <v>49</v>
      </c>
      <c r="C1297" s="31" t="s">
        <v>1207</v>
      </c>
      <c r="D1297" s="27" t="str">
        <f t="shared" si="327"/>
        <v>N/A</v>
      </c>
      <c r="E1297" s="31" t="s">
        <v>1207</v>
      </c>
      <c r="F1297" s="27" t="str">
        <f t="shared" si="328"/>
        <v>N/A</v>
      </c>
      <c r="G1297" s="31" t="s">
        <v>1207</v>
      </c>
      <c r="H1297" s="27" t="str">
        <f t="shared" si="329"/>
        <v>N/A</v>
      </c>
      <c r="I1297" s="28" t="s">
        <v>1207</v>
      </c>
      <c r="J1297" s="28" t="s">
        <v>1207</v>
      </c>
      <c r="K1297" s="29" t="s">
        <v>1193</v>
      </c>
      <c r="L1297" s="30" t="str">
        <f t="shared" si="331"/>
        <v>N/A</v>
      </c>
    </row>
    <row r="1298" spans="1:12" ht="12.75" customHeight="1">
      <c r="A1298" s="46" t="s">
        <v>402</v>
      </c>
      <c r="B1298" s="25" t="s">
        <v>49</v>
      </c>
      <c r="C1298" s="31">
        <v>57902</v>
      </c>
      <c r="D1298" s="27" t="str">
        <f t="shared" si="327"/>
        <v>N/A</v>
      </c>
      <c r="E1298" s="31">
        <v>55667</v>
      </c>
      <c r="F1298" s="27" t="str">
        <f t="shared" si="328"/>
        <v>N/A</v>
      </c>
      <c r="G1298" s="31">
        <v>42901</v>
      </c>
      <c r="H1298" s="27" t="str">
        <f t="shared" si="329"/>
        <v>N/A</v>
      </c>
      <c r="I1298" s="28">
        <v>-3.86</v>
      </c>
      <c r="J1298" s="28">
        <v>-22.9</v>
      </c>
      <c r="K1298" s="29" t="s">
        <v>1193</v>
      </c>
      <c r="L1298" s="30" t="str">
        <f t="shared" si="331"/>
        <v>Yes</v>
      </c>
    </row>
    <row r="1299" spans="1:12">
      <c r="A1299" s="46" t="s">
        <v>626</v>
      </c>
      <c r="B1299" s="25" t="s">
        <v>49</v>
      </c>
      <c r="C1299" s="26">
        <v>1179</v>
      </c>
      <c r="D1299" s="27" t="str">
        <f t="shared" si="327"/>
        <v>N/A</v>
      </c>
      <c r="E1299" s="26">
        <v>1131</v>
      </c>
      <c r="F1299" s="27" t="str">
        <f t="shared" si="328"/>
        <v>N/A</v>
      </c>
      <c r="G1299" s="26">
        <v>1183</v>
      </c>
      <c r="H1299" s="27" t="str">
        <f t="shared" si="329"/>
        <v>N/A</v>
      </c>
      <c r="I1299" s="28">
        <v>-4.07</v>
      </c>
      <c r="J1299" s="28">
        <v>4.5979999999999999</v>
      </c>
      <c r="K1299" s="29" t="s">
        <v>1193</v>
      </c>
      <c r="L1299" s="30" t="str">
        <f t="shared" si="331"/>
        <v>Yes</v>
      </c>
    </row>
    <row r="1300" spans="1:12">
      <c r="A1300" s="46" t="s">
        <v>403</v>
      </c>
      <c r="B1300" s="25" t="s">
        <v>49</v>
      </c>
      <c r="C1300" s="31">
        <v>49.111111111</v>
      </c>
      <c r="D1300" s="27" t="str">
        <f t="shared" si="327"/>
        <v>N/A</v>
      </c>
      <c r="E1300" s="31">
        <v>49.219274978000001</v>
      </c>
      <c r="F1300" s="27" t="str">
        <f t="shared" si="328"/>
        <v>N/A</v>
      </c>
      <c r="G1300" s="31">
        <v>36.264581571999997</v>
      </c>
      <c r="H1300" s="27" t="str">
        <f t="shared" si="329"/>
        <v>N/A</v>
      </c>
      <c r="I1300" s="28">
        <v>0.22020000000000001</v>
      </c>
      <c r="J1300" s="28">
        <v>-26.3</v>
      </c>
      <c r="K1300" s="29" t="s">
        <v>1193</v>
      </c>
      <c r="L1300" s="30" t="str">
        <f t="shared" si="331"/>
        <v>Yes</v>
      </c>
    </row>
    <row r="1301" spans="1:12">
      <c r="A1301" s="46" t="s">
        <v>404</v>
      </c>
      <c r="B1301" s="25" t="s">
        <v>49</v>
      </c>
      <c r="C1301" s="31">
        <v>72621845</v>
      </c>
      <c r="D1301" s="27" t="str">
        <f t="shared" si="327"/>
        <v>N/A</v>
      </c>
      <c r="E1301" s="31">
        <v>77750539</v>
      </c>
      <c r="F1301" s="27" t="str">
        <f t="shared" si="328"/>
        <v>N/A</v>
      </c>
      <c r="G1301" s="31">
        <v>86773037</v>
      </c>
      <c r="H1301" s="27" t="str">
        <f t="shared" si="329"/>
        <v>N/A</v>
      </c>
      <c r="I1301" s="28">
        <v>7.0620000000000003</v>
      </c>
      <c r="J1301" s="28">
        <v>11.6</v>
      </c>
      <c r="K1301" s="29" t="s">
        <v>1193</v>
      </c>
      <c r="L1301" s="30" t="str">
        <f t="shared" si="331"/>
        <v>Yes</v>
      </c>
    </row>
    <row r="1302" spans="1:12">
      <c r="A1302" s="46" t="s">
        <v>135</v>
      </c>
      <c r="B1302" s="25" t="s">
        <v>49</v>
      </c>
      <c r="C1302" s="26">
        <v>5559</v>
      </c>
      <c r="D1302" s="27" t="str">
        <f t="shared" si="327"/>
        <v>N/A</v>
      </c>
      <c r="E1302" s="26">
        <v>6072</v>
      </c>
      <c r="F1302" s="27" t="str">
        <f t="shared" si="328"/>
        <v>N/A</v>
      </c>
      <c r="G1302" s="26">
        <v>6734</v>
      </c>
      <c r="H1302" s="27" t="str">
        <f t="shared" si="329"/>
        <v>N/A</v>
      </c>
      <c r="I1302" s="28">
        <v>9.2279999999999998</v>
      </c>
      <c r="J1302" s="28">
        <v>10.9</v>
      </c>
      <c r="K1302" s="29" t="s">
        <v>1193</v>
      </c>
      <c r="L1302" s="30" t="str">
        <f t="shared" si="331"/>
        <v>Yes</v>
      </c>
    </row>
    <row r="1303" spans="1:12">
      <c r="A1303" s="46" t="s">
        <v>405</v>
      </c>
      <c r="B1303" s="25" t="s">
        <v>49</v>
      </c>
      <c r="C1303" s="31">
        <v>13063.832523999999</v>
      </c>
      <c r="D1303" s="27" t="str">
        <f t="shared" si="327"/>
        <v>N/A</v>
      </c>
      <c r="E1303" s="31">
        <v>12804.765975</v>
      </c>
      <c r="F1303" s="27" t="str">
        <f t="shared" si="328"/>
        <v>N/A</v>
      </c>
      <c r="G1303" s="31">
        <v>12885.80888</v>
      </c>
      <c r="H1303" s="27" t="str">
        <f t="shared" si="329"/>
        <v>N/A</v>
      </c>
      <c r="I1303" s="28">
        <v>-1.98</v>
      </c>
      <c r="J1303" s="28">
        <v>0.63290000000000002</v>
      </c>
      <c r="K1303" s="29" t="s">
        <v>1193</v>
      </c>
      <c r="L1303" s="30" t="str">
        <f t="shared" si="331"/>
        <v>Yes</v>
      </c>
    </row>
    <row r="1304" spans="1:12">
      <c r="A1304" s="46" t="s">
        <v>952</v>
      </c>
      <c r="B1304" s="25" t="s">
        <v>49</v>
      </c>
      <c r="C1304" s="31" t="s">
        <v>49</v>
      </c>
      <c r="D1304" s="27" t="str">
        <f t="shared" si="327"/>
        <v>N/A</v>
      </c>
      <c r="E1304" s="31">
        <v>4639551</v>
      </c>
      <c r="F1304" s="27" t="str">
        <f t="shared" si="328"/>
        <v>N/A</v>
      </c>
      <c r="G1304" s="31">
        <v>5403469</v>
      </c>
      <c r="H1304" s="27" t="str">
        <f t="shared" si="329"/>
        <v>N/A</v>
      </c>
      <c r="I1304" s="28" t="s">
        <v>49</v>
      </c>
      <c r="J1304" s="28">
        <v>16.47</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46201</v>
      </c>
      <c r="F1305" s="27" t="str">
        <f t="shared" si="328"/>
        <v>N/A</v>
      </c>
      <c r="G1305" s="26">
        <v>49745</v>
      </c>
      <c r="H1305" s="27" t="str">
        <f t="shared" si="329"/>
        <v>N/A</v>
      </c>
      <c r="I1305" s="28" t="s">
        <v>49</v>
      </c>
      <c r="J1305" s="28">
        <v>7.6710000000000003</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100.4210082</v>
      </c>
      <c r="F1306" s="27" t="str">
        <f t="shared" si="328"/>
        <v>N/A</v>
      </c>
      <c r="G1306" s="31">
        <v>108.62335913</v>
      </c>
      <c r="H1306" s="27" t="str">
        <f t="shared" si="329"/>
        <v>N/A</v>
      </c>
      <c r="I1306" s="28" t="s">
        <v>49</v>
      </c>
      <c r="J1306" s="28">
        <v>8.1679999999999993</v>
      </c>
      <c r="K1306" s="29" t="s">
        <v>1193</v>
      </c>
      <c r="L1306" s="30" t="str">
        <f t="shared" si="332"/>
        <v>Yes</v>
      </c>
    </row>
    <row r="1307" spans="1:12">
      <c r="A1307" s="46" t="s">
        <v>955</v>
      </c>
      <c r="B1307" s="25" t="s">
        <v>49</v>
      </c>
      <c r="C1307" s="31" t="s">
        <v>49</v>
      </c>
      <c r="D1307" s="27" t="str">
        <f t="shared" si="327"/>
        <v>N/A</v>
      </c>
      <c r="E1307" s="31">
        <v>44061643</v>
      </c>
      <c r="F1307" s="27" t="str">
        <f t="shared" si="328"/>
        <v>N/A</v>
      </c>
      <c r="G1307" s="31">
        <v>50853713</v>
      </c>
      <c r="H1307" s="27" t="str">
        <f t="shared" si="329"/>
        <v>N/A</v>
      </c>
      <c r="I1307" s="28" t="s">
        <v>49</v>
      </c>
      <c r="J1307" s="28">
        <v>15.41</v>
      </c>
      <c r="K1307" s="29" t="s">
        <v>1193</v>
      </c>
      <c r="L1307" s="30" t="str">
        <f t="shared" si="332"/>
        <v>Yes</v>
      </c>
    </row>
    <row r="1308" spans="1:12">
      <c r="A1308" s="46" t="s">
        <v>956</v>
      </c>
      <c r="B1308" s="25" t="s">
        <v>49</v>
      </c>
      <c r="C1308" s="26" t="s">
        <v>49</v>
      </c>
      <c r="D1308" s="27" t="str">
        <f t="shared" si="327"/>
        <v>N/A</v>
      </c>
      <c r="E1308" s="26">
        <v>823</v>
      </c>
      <c r="F1308" s="27" t="str">
        <f t="shared" si="328"/>
        <v>N/A</v>
      </c>
      <c r="G1308" s="26">
        <v>964</v>
      </c>
      <c r="H1308" s="27" t="str">
        <f t="shared" si="329"/>
        <v>N/A</v>
      </c>
      <c r="I1308" s="28" t="s">
        <v>49</v>
      </c>
      <c r="J1308" s="28">
        <v>17.13</v>
      </c>
      <c r="K1308" s="29" t="s">
        <v>1193</v>
      </c>
      <c r="L1308" s="30" t="str">
        <f t="shared" si="332"/>
        <v>Yes</v>
      </c>
    </row>
    <row r="1309" spans="1:12">
      <c r="A1309" s="46" t="s">
        <v>957</v>
      </c>
      <c r="B1309" s="25" t="s">
        <v>49</v>
      </c>
      <c r="C1309" s="31" t="s">
        <v>49</v>
      </c>
      <c r="D1309" s="27" t="str">
        <f t="shared" si="327"/>
        <v>N/A</v>
      </c>
      <c r="E1309" s="31">
        <v>53537.840826</v>
      </c>
      <c r="F1309" s="27" t="str">
        <f t="shared" si="328"/>
        <v>N/A</v>
      </c>
      <c r="G1309" s="31">
        <v>52752.814315000003</v>
      </c>
      <c r="H1309" s="27" t="str">
        <f t="shared" si="329"/>
        <v>N/A</v>
      </c>
      <c r="I1309" s="28" t="s">
        <v>49</v>
      </c>
      <c r="J1309" s="28">
        <v>-1.47</v>
      </c>
      <c r="K1309" s="29" t="s">
        <v>1193</v>
      </c>
      <c r="L1309" s="30" t="str">
        <f t="shared" si="332"/>
        <v>Yes</v>
      </c>
    </row>
    <row r="1310" spans="1:12" ht="12.75" customHeight="1">
      <c r="A1310" s="46" t="s">
        <v>406</v>
      </c>
      <c r="B1310" s="25" t="s">
        <v>49</v>
      </c>
      <c r="C1310" s="31">
        <v>68832352</v>
      </c>
      <c r="D1310" s="27" t="str">
        <f t="shared" si="327"/>
        <v>N/A</v>
      </c>
      <c r="E1310" s="31">
        <v>78148416</v>
      </c>
      <c r="F1310" s="27" t="str">
        <f t="shared" si="328"/>
        <v>N/A</v>
      </c>
      <c r="G1310" s="31">
        <v>82861329</v>
      </c>
      <c r="H1310" s="27" t="str">
        <f t="shared" si="329"/>
        <v>N/A</v>
      </c>
      <c r="I1310" s="28">
        <v>13.53</v>
      </c>
      <c r="J1310" s="28">
        <v>6.0309999999999997</v>
      </c>
      <c r="K1310" s="29" t="s">
        <v>1193</v>
      </c>
      <c r="L1310" s="30" t="str">
        <f t="shared" si="331"/>
        <v>Yes</v>
      </c>
    </row>
    <row r="1311" spans="1:12">
      <c r="A1311" s="46" t="s">
        <v>407</v>
      </c>
      <c r="B1311" s="25" t="s">
        <v>49</v>
      </c>
      <c r="C1311" s="26">
        <v>146252</v>
      </c>
      <c r="D1311" s="27" t="str">
        <f t="shared" si="327"/>
        <v>N/A</v>
      </c>
      <c r="E1311" s="26">
        <v>148910</v>
      </c>
      <c r="F1311" s="27" t="str">
        <f t="shared" si="328"/>
        <v>N/A</v>
      </c>
      <c r="G1311" s="26">
        <v>154826</v>
      </c>
      <c r="H1311" s="27" t="str">
        <f t="shared" si="329"/>
        <v>N/A</v>
      </c>
      <c r="I1311" s="28">
        <v>1.8169999999999999</v>
      </c>
      <c r="J1311" s="28">
        <v>3.9729999999999999</v>
      </c>
      <c r="K1311" s="29" t="s">
        <v>1193</v>
      </c>
      <c r="L1311" s="30" t="str">
        <f t="shared" si="331"/>
        <v>Yes</v>
      </c>
    </row>
    <row r="1312" spans="1:12">
      <c r="A1312" s="46" t="s">
        <v>408</v>
      </c>
      <c r="B1312" s="25" t="s">
        <v>49</v>
      </c>
      <c r="C1312" s="31">
        <v>470.64212455000001</v>
      </c>
      <c r="D1312" s="27" t="str">
        <f t="shared" si="327"/>
        <v>N/A</v>
      </c>
      <c r="E1312" s="31">
        <v>524.80300853000006</v>
      </c>
      <c r="F1312" s="27" t="str">
        <f t="shared" si="328"/>
        <v>N/A</v>
      </c>
      <c r="G1312" s="31">
        <v>535.19001331000004</v>
      </c>
      <c r="H1312" s="27" t="str">
        <f t="shared" si="329"/>
        <v>N/A</v>
      </c>
      <c r="I1312" s="28">
        <v>11.51</v>
      </c>
      <c r="J1312" s="28">
        <v>1.9790000000000001</v>
      </c>
      <c r="K1312" s="29" t="s">
        <v>1193</v>
      </c>
      <c r="L1312" s="30" t="str">
        <f t="shared" si="331"/>
        <v>Yes</v>
      </c>
    </row>
    <row r="1313" spans="1:12">
      <c r="A1313" s="46" t="s">
        <v>409</v>
      </c>
      <c r="B1313" s="25" t="s">
        <v>49</v>
      </c>
      <c r="C1313" s="31">
        <v>75195450</v>
      </c>
      <c r="D1313" s="27" t="str">
        <f t="shared" ref="D1313:D1321" si="333">IF($B1313="N/A","N/A",IF(C1313&gt;10,"No",IF(C1313&lt;-10,"No","Yes")))</f>
        <v>N/A</v>
      </c>
      <c r="E1313" s="31">
        <v>116804666</v>
      </c>
      <c r="F1313" s="27" t="str">
        <f t="shared" ref="F1313:F1321" si="334">IF($B1313="N/A","N/A",IF(E1313&gt;10,"No",IF(E1313&lt;-10,"No","Yes")))</f>
        <v>N/A</v>
      </c>
      <c r="G1313" s="31">
        <v>157930306</v>
      </c>
      <c r="H1313" s="27" t="str">
        <f t="shared" ref="H1313:H1321" si="335">IF($B1313="N/A","N/A",IF(G1313&gt;10,"No",IF(G1313&lt;-10,"No","Yes")))</f>
        <v>N/A</v>
      </c>
      <c r="I1313" s="28">
        <v>55.33</v>
      </c>
      <c r="J1313" s="28">
        <v>35.21</v>
      </c>
      <c r="K1313" s="29" t="s">
        <v>1193</v>
      </c>
      <c r="L1313" s="30" t="str">
        <f t="shared" ref="L1313:L1321" si="336">IF(J1313="Div by 0", "N/A", IF(K1313="N/A","N/A", IF(J1313&gt;VALUE(MID(K1313,1,2)), "No", IF(J1313&lt;-1*VALUE(MID(K1313,1,2)), "No", "Yes"))))</f>
        <v>No</v>
      </c>
    </row>
    <row r="1314" spans="1:12">
      <c r="A1314" s="46" t="s">
        <v>136</v>
      </c>
      <c r="B1314" s="25" t="s">
        <v>49</v>
      </c>
      <c r="C1314" s="26">
        <v>2580</v>
      </c>
      <c r="D1314" s="27" t="str">
        <f t="shared" si="333"/>
        <v>N/A</v>
      </c>
      <c r="E1314" s="26">
        <v>3276</v>
      </c>
      <c r="F1314" s="27" t="str">
        <f t="shared" si="334"/>
        <v>N/A</v>
      </c>
      <c r="G1314" s="26">
        <v>3534</v>
      </c>
      <c r="H1314" s="27" t="str">
        <f t="shared" si="335"/>
        <v>N/A</v>
      </c>
      <c r="I1314" s="28">
        <v>26.98</v>
      </c>
      <c r="J1314" s="28">
        <v>7.875</v>
      </c>
      <c r="K1314" s="29" t="s">
        <v>1193</v>
      </c>
      <c r="L1314" s="30" t="str">
        <f t="shared" si="336"/>
        <v>Yes</v>
      </c>
    </row>
    <row r="1315" spans="1:12">
      <c r="A1315" s="46" t="s">
        <v>410</v>
      </c>
      <c r="B1315" s="25" t="s">
        <v>49</v>
      </c>
      <c r="C1315" s="31">
        <v>29145.523256</v>
      </c>
      <c r="D1315" s="27" t="str">
        <f t="shared" si="333"/>
        <v>N/A</v>
      </c>
      <c r="E1315" s="31">
        <v>35654.659951000001</v>
      </c>
      <c r="F1315" s="27" t="str">
        <f t="shared" si="334"/>
        <v>N/A</v>
      </c>
      <c r="G1315" s="31">
        <v>44688.824561000001</v>
      </c>
      <c r="H1315" s="27" t="str">
        <f t="shared" si="335"/>
        <v>N/A</v>
      </c>
      <c r="I1315" s="28">
        <v>22.33</v>
      </c>
      <c r="J1315" s="28">
        <v>25.34</v>
      </c>
      <c r="K1315" s="29" t="s">
        <v>1193</v>
      </c>
      <c r="L1315" s="30" t="str">
        <f t="shared" si="336"/>
        <v>Yes</v>
      </c>
    </row>
    <row r="1316" spans="1:12">
      <c r="A1316" s="46" t="s">
        <v>411</v>
      </c>
      <c r="B1316" s="25" t="s">
        <v>49</v>
      </c>
      <c r="C1316" s="31">
        <v>140615588</v>
      </c>
      <c r="D1316" s="27" t="str">
        <f t="shared" si="333"/>
        <v>N/A</v>
      </c>
      <c r="E1316" s="31">
        <v>83113992</v>
      </c>
      <c r="F1316" s="27" t="str">
        <f t="shared" si="334"/>
        <v>N/A</v>
      </c>
      <c r="G1316" s="31">
        <v>101146029</v>
      </c>
      <c r="H1316" s="27" t="str">
        <f t="shared" si="335"/>
        <v>N/A</v>
      </c>
      <c r="I1316" s="28">
        <v>-40.9</v>
      </c>
      <c r="J1316" s="28">
        <v>21.7</v>
      </c>
      <c r="K1316" s="29" t="s">
        <v>1193</v>
      </c>
      <c r="L1316" s="30" t="str">
        <f t="shared" si="336"/>
        <v>Yes</v>
      </c>
    </row>
    <row r="1317" spans="1:12">
      <c r="A1317" s="46" t="s">
        <v>412</v>
      </c>
      <c r="B1317" s="25" t="s">
        <v>49</v>
      </c>
      <c r="C1317" s="26">
        <v>80717</v>
      </c>
      <c r="D1317" s="27" t="str">
        <f t="shared" si="333"/>
        <v>N/A</v>
      </c>
      <c r="E1317" s="26">
        <v>83541</v>
      </c>
      <c r="F1317" s="27" t="str">
        <f t="shared" si="334"/>
        <v>N/A</v>
      </c>
      <c r="G1317" s="26">
        <v>82535</v>
      </c>
      <c r="H1317" s="27" t="str">
        <f t="shared" si="335"/>
        <v>N/A</v>
      </c>
      <c r="I1317" s="28">
        <v>3.4990000000000001</v>
      </c>
      <c r="J1317" s="28">
        <v>-1.2</v>
      </c>
      <c r="K1317" s="29" t="s">
        <v>1193</v>
      </c>
      <c r="L1317" s="30" t="str">
        <f t="shared" si="336"/>
        <v>Yes</v>
      </c>
    </row>
    <row r="1318" spans="1:12">
      <c r="A1318" s="46" t="s">
        <v>413</v>
      </c>
      <c r="B1318" s="25" t="s">
        <v>49</v>
      </c>
      <c r="C1318" s="31">
        <v>1742.081445</v>
      </c>
      <c r="D1318" s="27" t="str">
        <f t="shared" si="333"/>
        <v>N/A</v>
      </c>
      <c r="E1318" s="31">
        <v>994.88864150999996</v>
      </c>
      <c r="F1318" s="27" t="str">
        <f t="shared" si="334"/>
        <v>N/A</v>
      </c>
      <c r="G1318" s="31">
        <v>1225.4925668000001</v>
      </c>
      <c r="H1318" s="27" t="str">
        <f t="shared" si="335"/>
        <v>N/A</v>
      </c>
      <c r="I1318" s="28">
        <v>-42.9</v>
      </c>
      <c r="J1318" s="28">
        <v>23.18</v>
      </c>
      <c r="K1318" s="29" t="s">
        <v>1193</v>
      </c>
      <c r="L1318" s="30" t="str">
        <f t="shared" si="336"/>
        <v>Yes</v>
      </c>
    </row>
    <row r="1319" spans="1:12">
      <c r="A1319" s="46" t="s">
        <v>414</v>
      </c>
      <c r="B1319" s="25" t="s">
        <v>49</v>
      </c>
      <c r="C1319" s="31">
        <v>11558568</v>
      </c>
      <c r="D1319" s="27" t="str">
        <f t="shared" si="333"/>
        <v>N/A</v>
      </c>
      <c r="E1319" s="31">
        <v>13427020</v>
      </c>
      <c r="F1319" s="27" t="str">
        <f t="shared" si="334"/>
        <v>N/A</v>
      </c>
      <c r="G1319" s="31">
        <v>15612925</v>
      </c>
      <c r="H1319" s="27" t="str">
        <f t="shared" si="335"/>
        <v>N/A</v>
      </c>
      <c r="I1319" s="28">
        <v>16.170000000000002</v>
      </c>
      <c r="J1319" s="28">
        <v>16.28</v>
      </c>
      <c r="K1319" s="29" t="s">
        <v>1193</v>
      </c>
      <c r="L1319" s="30" t="str">
        <f t="shared" si="336"/>
        <v>Yes</v>
      </c>
    </row>
    <row r="1320" spans="1:12">
      <c r="A1320" s="46" t="s">
        <v>137</v>
      </c>
      <c r="B1320" s="25" t="s">
        <v>49</v>
      </c>
      <c r="C1320" s="26">
        <v>1862</v>
      </c>
      <c r="D1320" s="27" t="str">
        <f t="shared" si="333"/>
        <v>N/A</v>
      </c>
      <c r="E1320" s="26">
        <v>2127</v>
      </c>
      <c r="F1320" s="27" t="str">
        <f t="shared" si="334"/>
        <v>N/A</v>
      </c>
      <c r="G1320" s="26">
        <v>2521</v>
      </c>
      <c r="H1320" s="27" t="str">
        <f t="shared" si="335"/>
        <v>N/A</v>
      </c>
      <c r="I1320" s="28">
        <v>14.23</v>
      </c>
      <c r="J1320" s="28">
        <v>18.52</v>
      </c>
      <c r="K1320" s="29" t="s">
        <v>1193</v>
      </c>
      <c r="L1320" s="30" t="str">
        <f t="shared" si="336"/>
        <v>Yes</v>
      </c>
    </row>
    <row r="1321" spans="1:12">
      <c r="A1321" s="46" t="s">
        <v>415</v>
      </c>
      <c r="B1321" s="25" t="s">
        <v>49</v>
      </c>
      <c r="C1321" s="31">
        <v>6207.6090225999997</v>
      </c>
      <c r="D1321" s="27" t="str">
        <f t="shared" si="333"/>
        <v>N/A</v>
      </c>
      <c r="E1321" s="31">
        <v>6312.6563235000003</v>
      </c>
      <c r="F1321" s="27" t="str">
        <f t="shared" si="334"/>
        <v>N/A</v>
      </c>
      <c r="G1321" s="31">
        <v>6193.1475604999996</v>
      </c>
      <c r="H1321" s="27" t="str">
        <f t="shared" si="335"/>
        <v>N/A</v>
      </c>
      <c r="I1321" s="28">
        <v>1.6919999999999999</v>
      </c>
      <c r="J1321" s="28">
        <v>-1.89</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1430.8414574000001</v>
      </c>
      <c r="D1323" s="27" t="str">
        <f t="shared" ref="D1323:D1342" si="337">IF($B1323="N/A","N/A",IF(C1323&gt;10,"No",IF(C1323&lt;-10,"No","Yes")))</f>
        <v>N/A</v>
      </c>
      <c r="E1323" s="31">
        <v>1441.1337092000001</v>
      </c>
      <c r="F1323" s="27" t="str">
        <f t="shared" ref="F1323:F1342" si="338">IF($B1323="N/A","N/A",IF(E1323&gt;10,"No",IF(E1323&lt;-10,"No","Yes")))</f>
        <v>N/A</v>
      </c>
      <c r="G1323" s="31">
        <v>1516.2063971</v>
      </c>
      <c r="H1323" s="27" t="str">
        <f t="shared" ref="H1323:H1342" si="339">IF($B1323="N/A","N/A",IF(G1323&gt;10,"No",IF(G1323&lt;-10,"No","Yes")))</f>
        <v>N/A</v>
      </c>
      <c r="I1323" s="28">
        <v>0.71930000000000005</v>
      </c>
      <c r="J1323" s="28">
        <v>5.2089999999999996</v>
      </c>
      <c r="K1323" s="29" t="s">
        <v>1193</v>
      </c>
      <c r="L1323" s="30" t="str">
        <f t="shared" ref="L1323:L1342" si="340">IF(J1323="Div by 0", "N/A", IF(K1323="N/A","N/A", IF(J1323&gt;VALUE(MID(K1323,1,2)), "No", IF(J1323&lt;-1*VALUE(MID(K1323,1,2)), "No", "Yes"))))</f>
        <v>Yes</v>
      </c>
    </row>
    <row r="1324" spans="1:12">
      <c r="A1324" s="48" t="s">
        <v>524</v>
      </c>
      <c r="B1324" s="25" t="s">
        <v>49</v>
      </c>
      <c r="C1324" s="31">
        <v>353.63302017000001</v>
      </c>
      <c r="D1324" s="27" t="str">
        <f t="shared" si="337"/>
        <v>N/A</v>
      </c>
      <c r="E1324" s="31">
        <v>384.91670495</v>
      </c>
      <c r="F1324" s="27" t="str">
        <f t="shared" si="338"/>
        <v>N/A</v>
      </c>
      <c r="G1324" s="31">
        <v>380.84718142999998</v>
      </c>
      <c r="H1324" s="27" t="str">
        <f t="shared" si="339"/>
        <v>N/A</v>
      </c>
      <c r="I1324" s="28">
        <v>8.8460000000000001</v>
      </c>
      <c r="J1324" s="28">
        <v>-1.06</v>
      </c>
      <c r="K1324" s="29" t="s">
        <v>1193</v>
      </c>
      <c r="L1324" s="30" t="str">
        <f t="shared" si="340"/>
        <v>Yes</v>
      </c>
    </row>
    <row r="1325" spans="1:12">
      <c r="A1325" s="48" t="s">
        <v>527</v>
      </c>
      <c r="B1325" s="25" t="s">
        <v>49</v>
      </c>
      <c r="C1325" s="31">
        <v>2270.3154141999999</v>
      </c>
      <c r="D1325" s="27" t="str">
        <f t="shared" si="337"/>
        <v>N/A</v>
      </c>
      <c r="E1325" s="31">
        <v>2275.6300639000001</v>
      </c>
      <c r="F1325" s="27" t="str">
        <f t="shared" si="338"/>
        <v>N/A</v>
      </c>
      <c r="G1325" s="31">
        <v>2308.9181721</v>
      </c>
      <c r="H1325" s="27" t="str">
        <f t="shared" si="339"/>
        <v>N/A</v>
      </c>
      <c r="I1325" s="28">
        <v>0.2341</v>
      </c>
      <c r="J1325" s="28">
        <v>1.4630000000000001</v>
      </c>
      <c r="K1325" s="29" t="s">
        <v>1193</v>
      </c>
      <c r="L1325" s="30" t="str">
        <f t="shared" si="340"/>
        <v>Yes</v>
      </c>
    </row>
    <row r="1326" spans="1:12">
      <c r="A1326" s="48" t="s">
        <v>530</v>
      </c>
      <c r="B1326" s="25" t="s">
        <v>49</v>
      </c>
      <c r="C1326" s="31">
        <v>446.47425364999998</v>
      </c>
      <c r="D1326" s="27" t="str">
        <f t="shared" si="337"/>
        <v>N/A</v>
      </c>
      <c r="E1326" s="31">
        <v>354.83832405999999</v>
      </c>
      <c r="F1326" s="27" t="str">
        <f t="shared" si="338"/>
        <v>N/A</v>
      </c>
      <c r="G1326" s="31">
        <v>372.56515545000002</v>
      </c>
      <c r="H1326" s="27" t="str">
        <f t="shared" si="339"/>
        <v>N/A</v>
      </c>
      <c r="I1326" s="28">
        <v>-20.5</v>
      </c>
      <c r="J1326" s="28">
        <v>4.9960000000000004</v>
      </c>
      <c r="K1326" s="29" t="s">
        <v>1193</v>
      </c>
      <c r="L1326" s="30" t="str">
        <f t="shared" si="340"/>
        <v>Yes</v>
      </c>
    </row>
    <row r="1327" spans="1:12">
      <c r="A1327" s="48" t="s">
        <v>532</v>
      </c>
      <c r="B1327" s="25" t="s">
        <v>49</v>
      </c>
      <c r="C1327" s="31">
        <v>329.61518642999999</v>
      </c>
      <c r="D1327" s="27" t="str">
        <f t="shared" si="337"/>
        <v>N/A</v>
      </c>
      <c r="E1327" s="31">
        <v>303.58690037999997</v>
      </c>
      <c r="F1327" s="27" t="str">
        <f t="shared" si="338"/>
        <v>N/A</v>
      </c>
      <c r="G1327" s="31">
        <v>339.49606892999998</v>
      </c>
      <c r="H1327" s="27" t="str">
        <f t="shared" si="339"/>
        <v>N/A</v>
      </c>
      <c r="I1327" s="28">
        <v>-7.9</v>
      </c>
      <c r="J1327" s="28">
        <v>11.83</v>
      </c>
      <c r="K1327" s="29" t="s">
        <v>1193</v>
      </c>
      <c r="L1327" s="30" t="str">
        <f t="shared" si="340"/>
        <v>Yes</v>
      </c>
    </row>
    <row r="1328" spans="1:12">
      <c r="A1328" s="46" t="s">
        <v>568</v>
      </c>
      <c r="B1328" s="25" t="s">
        <v>49</v>
      </c>
      <c r="C1328" s="31">
        <v>2710.6344143000001</v>
      </c>
      <c r="D1328" s="27" t="str">
        <f t="shared" si="337"/>
        <v>N/A</v>
      </c>
      <c r="E1328" s="31">
        <v>2708.7282719</v>
      </c>
      <c r="F1328" s="27" t="str">
        <f t="shared" si="338"/>
        <v>N/A</v>
      </c>
      <c r="G1328" s="31">
        <v>2599.1352744999999</v>
      </c>
      <c r="H1328" s="27" t="str">
        <f t="shared" si="339"/>
        <v>N/A</v>
      </c>
      <c r="I1328" s="28">
        <v>-7.0000000000000007E-2</v>
      </c>
      <c r="J1328" s="28">
        <v>-4.05</v>
      </c>
      <c r="K1328" s="29" t="s">
        <v>1193</v>
      </c>
      <c r="L1328" s="30" t="str">
        <f t="shared" si="340"/>
        <v>Yes</v>
      </c>
    </row>
    <row r="1329" spans="1:12">
      <c r="A1329" s="48" t="s">
        <v>524</v>
      </c>
      <c r="B1329" s="25" t="s">
        <v>49</v>
      </c>
      <c r="C1329" s="31">
        <v>11341.598857999999</v>
      </c>
      <c r="D1329" s="27" t="str">
        <f t="shared" si="337"/>
        <v>N/A</v>
      </c>
      <c r="E1329" s="31">
        <v>11389.917206</v>
      </c>
      <c r="F1329" s="27" t="str">
        <f t="shared" si="338"/>
        <v>N/A</v>
      </c>
      <c r="G1329" s="31">
        <v>11328.103476</v>
      </c>
      <c r="H1329" s="27" t="str">
        <f t="shared" si="339"/>
        <v>N/A</v>
      </c>
      <c r="I1329" s="28">
        <v>0.42599999999999999</v>
      </c>
      <c r="J1329" s="28">
        <v>-0.54300000000000004</v>
      </c>
      <c r="K1329" s="29" t="s">
        <v>1193</v>
      </c>
      <c r="L1329" s="30" t="str">
        <f t="shared" si="340"/>
        <v>Yes</v>
      </c>
    </row>
    <row r="1330" spans="1:12">
      <c r="A1330" s="48" t="s">
        <v>527</v>
      </c>
      <c r="B1330" s="25" t="s">
        <v>49</v>
      </c>
      <c r="C1330" s="31">
        <v>1411.8729014999999</v>
      </c>
      <c r="D1330" s="27" t="str">
        <f t="shared" si="337"/>
        <v>N/A</v>
      </c>
      <c r="E1330" s="31">
        <v>1401.6803937</v>
      </c>
      <c r="F1330" s="27" t="str">
        <f t="shared" si="338"/>
        <v>N/A</v>
      </c>
      <c r="G1330" s="31">
        <v>1275.5215767</v>
      </c>
      <c r="H1330" s="27" t="str">
        <f t="shared" si="339"/>
        <v>N/A</v>
      </c>
      <c r="I1330" s="28">
        <v>-0.72199999999999998</v>
      </c>
      <c r="J1330" s="28">
        <v>-9</v>
      </c>
      <c r="K1330" s="29" t="s">
        <v>1193</v>
      </c>
      <c r="L1330" s="30" t="str">
        <f t="shared" si="340"/>
        <v>Yes</v>
      </c>
    </row>
    <row r="1331" spans="1:12">
      <c r="A1331" s="48" t="s">
        <v>530</v>
      </c>
      <c r="B1331" s="25" t="s">
        <v>49</v>
      </c>
      <c r="C1331" s="31">
        <v>104.61345796000001</v>
      </c>
      <c r="D1331" s="27" t="str">
        <f t="shared" si="337"/>
        <v>N/A</v>
      </c>
      <c r="E1331" s="31">
        <v>377.28717058000001</v>
      </c>
      <c r="F1331" s="27" t="str">
        <f t="shared" si="338"/>
        <v>N/A</v>
      </c>
      <c r="G1331" s="31">
        <v>261.25801005</v>
      </c>
      <c r="H1331" s="27" t="str">
        <f t="shared" si="339"/>
        <v>N/A</v>
      </c>
      <c r="I1331" s="28">
        <v>260.60000000000002</v>
      </c>
      <c r="J1331" s="28">
        <v>-30.8</v>
      </c>
      <c r="K1331" s="29" t="s">
        <v>1193</v>
      </c>
      <c r="L1331" s="30" t="str">
        <f t="shared" si="340"/>
        <v>No</v>
      </c>
    </row>
    <row r="1332" spans="1:12">
      <c r="A1332" s="48" t="s">
        <v>532</v>
      </c>
      <c r="B1332" s="25" t="s">
        <v>49</v>
      </c>
      <c r="C1332" s="31">
        <v>0</v>
      </c>
      <c r="D1332" s="27" t="str">
        <f t="shared" si="337"/>
        <v>N/A</v>
      </c>
      <c r="E1332" s="31">
        <v>1.0119786800999999</v>
      </c>
      <c r="F1332" s="27" t="str">
        <f t="shared" si="338"/>
        <v>N/A</v>
      </c>
      <c r="G1332" s="31">
        <v>0.60840175230000004</v>
      </c>
      <c r="H1332" s="27" t="str">
        <f t="shared" si="339"/>
        <v>N/A</v>
      </c>
      <c r="I1332" s="28" t="s">
        <v>1207</v>
      </c>
      <c r="J1332" s="28">
        <v>-39.9</v>
      </c>
      <c r="K1332" s="29" t="s">
        <v>1193</v>
      </c>
      <c r="L1332" s="30" t="str">
        <f t="shared" si="340"/>
        <v>No</v>
      </c>
    </row>
    <row r="1333" spans="1:12">
      <c r="A1333" s="46" t="s">
        <v>221</v>
      </c>
      <c r="B1333" s="25" t="s">
        <v>49</v>
      </c>
      <c r="C1333" s="31">
        <v>949.29236872000001</v>
      </c>
      <c r="D1333" s="27" t="str">
        <f t="shared" si="337"/>
        <v>N/A</v>
      </c>
      <c r="E1333" s="31">
        <v>957.38952353000002</v>
      </c>
      <c r="F1333" s="27" t="str">
        <f t="shared" si="338"/>
        <v>N/A</v>
      </c>
      <c r="G1333" s="31">
        <v>1035.8701308</v>
      </c>
      <c r="H1333" s="27" t="str">
        <f t="shared" si="339"/>
        <v>N/A</v>
      </c>
      <c r="I1333" s="28">
        <v>0.85299999999999998</v>
      </c>
      <c r="J1333" s="28">
        <v>8.1969999999999992</v>
      </c>
      <c r="K1333" s="29" t="s">
        <v>1193</v>
      </c>
      <c r="L1333" s="30" t="str">
        <f t="shared" si="340"/>
        <v>Yes</v>
      </c>
    </row>
    <row r="1334" spans="1:12">
      <c r="A1334" s="48" t="s">
        <v>524</v>
      </c>
      <c r="B1334" s="25" t="s">
        <v>49</v>
      </c>
      <c r="C1334" s="31">
        <v>100.32744508</v>
      </c>
      <c r="D1334" s="27" t="str">
        <f t="shared" si="337"/>
        <v>N/A</v>
      </c>
      <c r="E1334" s="31">
        <v>93.136621149000007</v>
      </c>
      <c r="F1334" s="27" t="str">
        <f t="shared" si="338"/>
        <v>N/A</v>
      </c>
      <c r="G1334" s="31">
        <v>109.29316244</v>
      </c>
      <c r="H1334" s="27" t="str">
        <f t="shared" si="339"/>
        <v>N/A</v>
      </c>
      <c r="I1334" s="28">
        <v>-7.17</v>
      </c>
      <c r="J1334" s="28">
        <v>17.350000000000001</v>
      </c>
      <c r="K1334" s="29" t="s">
        <v>1193</v>
      </c>
      <c r="L1334" s="30" t="str">
        <f t="shared" si="340"/>
        <v>Yes</v>
      </c>
    </row>
    <row r="1335" spans="1:12">
      <c r="A1335" s="48" t="s">
        <v>527</v>
      </c>
      <c r="B1335" s="25" t="s">
        <v>49</v>
      </c>
      <c r="C1335" s="31">
        <v>1546.9876882000001</v>
      </c>
      <c r="D1335" s="27" t="str">
        <f t="shared" si="337"/>
        <v>N/A</v>
      </c>
      <c r="E1335" s="31">
        <v>1533.5204868999999</v>
      </c>
      <c r="F1335" s="27" t="str">
        <f t="shared" si="338"/>
        <v>N/A</v>
      </c>
      <c r="G1335" s="31">
        <v>1603.0230383999999</v>
      </c>
      <c r="H1335" s="27" t="str">
        <f t="shared" si="339"/>
        <v>N/A</v>
      </c>
      <c r="I1335" s="28">
        <v>-0.871</v>
      </c>
      <c r="J1335" s="28">
        <v>4.532</v>
      </c>
      <c r="K1335" s="29" t="s">
        <v>1193</v>
      </c>
      <c r="L1335" s="30" t="str">
        <f t="shared" si="340"/>
        <v>Yes</v>
      </c>
    </row>
    <row r="1336" spans="1:12">
      <c r="A1336" s="48" t="s">
        <v>530</v>
      </c>
      <c r="B1336" s="25" t="s">
        <v>49</v>
      </c>
      <c r="C1336" s="31">
        <v>376.39322356000002</v>
      </c>
      <c r="D1336" s="27" t="str">
        <f t="shared" si="337"/>
        <v>N/A</v>
      </c>
      <c r="E1336" s="31">
        <v>384.47923975999998</v>
      </c>
      <c r="F1336" s="27" t="str">
        <f t="shared" si="338"/>
        <v>N/A</v>
      </c>
      <c r="G1336" s="31">
        <v>399.23546714999998</v>
      </c>
      <c r="H1336" s="27" t="str">
        <f t="shared" si="339"/>
        <v>N/A</v>
      </c>
      <c r="I1336" s="28">
        <v>2.1480000000000001</v>
      </c>
      <c r="J1336" s="28">
        <v>3.8380000000000001</v>
      </c>
      <c r="K1336" s="29" t="s">
        <v>1193</v>
      </c>
      <c r="L1336" s="30" t="str">
        <f t="shared" si="340"/>
        <v>Yes</v>
      </c>
    </row>
    <row r="1337" spans="1:12">
      <c r="A1337" s="48" t="s">
        <v>532</v>
      </c>
      <c r="B1337" s="25" t="s">
        <v>49</v>
      </c>
      <c r="C1337" s="31">
        <v>32.642818720000001</v>
      </c>
      <c r="D1337" s="27" t="str">
        <f t="shared" si="337"/>
        <v>N/A</v>
      </c>
      <c r="E1337" s="31">
        <v>26.764877191</v>
      </c>
      <c r="F1337" s="27" t="str">
        <f t="shared" si="338"/>
        <v>N/A</v>
      </c>
      <c r="G1337" s="31">
        <v>27.124024486</v>
      </c>
      <c r="H1337" s="27" t="str">
        <f t="shared" si="339"/>
        <v>N/A</v>
      </c>
      <c r="I1337" s="28">
        <v>-18</v>
      </c>
      <c r="J1337" s="28">
        <v>1.3420000000000001</v>
      </c>
      <c r="K1337" s="29" t="s">
        <v>1193</v>
      </c>
      <c r="L1337" s="30" t="str">
        <f t="shared" si="340"/>
        <v>Yes</v>
      </c>
    </row>
    <row r="1338" spans="1:12">
      <c r="A1338" s="46" t="s">
        <v>569</v>
      </c>
      <c r="B1338" s="25" t="s">
        <v>49</v>
      </c>
      <c r="C1338" s="31">
        <v>3226.5579192</v>
      </c>
      <c r="D1338" s="27" t="str">
        <f t="shared" si="337"/>
        <v>N/A</v>
      </c>
      <c r="E1338" s="31">
        <v>3252.2203398000001</v>
      </c>
      <c r="F1338" s="27" t="str">
        <f t="shared" si="338"/>
        <v>N/A</v>
      </c>
      <c r="G1338" s="31">
        <v>3516.2746766</v>
      </c>
      <c r="H1338" s="27" t="str">
        <f t="shared" si="339"/>
        <v>N/A</v>
      </c>
      <c r="I1338" s="28">
        <v>0.79530000000000001</v>
      </c>
      <c r="J1338" s="28">
        <v>8.1189999999999998</v>
      </c>
      <c r="K1338" s="29" t="s">
        <v>1193</v>
      </c>
      <c r="L1338" s="30" t="str">
        <f t="shared" si="340"/>
        <v>Yes</v>
      </c>
    </row>
    <row r="1339" spans="1:12">
      <c r="A1339" s="48" t="s">
        <v>524</v>
      </c>
      <c r="B1339" s="25" t="s">
        <v>49</v>
      </c>
      <c r="C1339" s="31">
        <v>2300.4464852999999</v>
      </c>
      <c r="D1339" s="27" t="str">
        <f t="shared" si="337"/>
        <v>N/A</v>
      </c>
      <c r="E1339" s="31">
        <v>2437.0476607999999</v>
      </c>
      <c r="F1339" s="27" t="str">
        <f t="shared" si="338"/>
        <v>N/A</v>
      </c>
      <c r="G1339" s="31">
        <v>2566.0428701999999</v>
      </c>
      <c r="H1339" s="27" t="str">
        <f t="shared" si="339"/>
        <v>N/A</v>
      </c>
      <c r="I1339" s="28">
        <v>5.9379999999999997</v>
      </c>
      <c r="J1339" s="28">
        <v>5.2930000000000001</v>
      </c>
      <c r="K1339" s="29" t="s">
        <v>1193</v>
      </c>
      <c r="L1339" s="30" t="str">
        <f t="shared" si="340"/>
        <v>Yes</v>
      </c>
    </row>
    <row r="1340" spans="1:12">
      <c r="A1340" s="48" t="s">
        <v>527</v>
      </c>
      <c r="B1340" s="25" t="s">
        <v>49</v>
      </c>
      <c r="C1340" s="31">
        <v>4456.8100469999999</v>
      </c>
      <c r="D1340" s="27" t="str">
        <f t="shared" si="337"/>
        <v>N/A</v>
      </c>
      <c r="E1340" s="31">
        <v>4641.6959631999998</v>
      </c>
      <c r="F1340" s="27" t="str">
        <f t="shared" si="338"/>
        <v>N/A</v>
      </c>
      <c r="G1340" s="31">
        <v>4860.1704258999998</v>
      </c>
      <c r="H1340" s="27" t="str">
        <f t="shared" si="339"/>
        <v>N/A</v>
      </c>
      <c r="I1340" s="28">
        <v>4.1479999999999997</v>
      </c>
      <c r="J1340" s="28">
        <v>4.7069999999999999</v>
      </c>
      <c r="K1340" s="29" t="s">
        <v>1193</v>
      </c>
      <c r="L1340" s="30" t="str">
        <f t="shared" si="340"/>
        <v>Yes</v>
      </c>
    </row>
    <row r="1341" spans="1:12">
      <c r="A1341" s="48" t="s">
        <v>530</v>
      </c>
      <c r="B1341" s="25" t="s">
        <v>49</v>
      </c>
      <c r="C1341" s="31">
        <v>1742.6462692</v>
      </c>
      <c r="D1341" s="27" t="str">
        <f t="shared" si="337"/>
        <v>N/A</v>
      </c>
      <c r="E1341" s="31">
        <v>1067.0547385</v>
      </c>
      <c r="F1341" s="27" t="str">
        <f t="shared" si="338"/>
        <v>N/A</v>
      </c>
      <c r="G1341" s="31">
        <v>1190.7154897999999</v>
      </c>
      <c r="H1341" s="27" t="str">
        <f t="shared" si="339"/>
        <v>N/A</v>
      </c>
      <c r="I1341" s="28">
        <v>-38.799999999999997</v>
      </c>
      <c r="J1341" s="28">
        <v>11.59</v>
      </c>
      <c r="K1341" s="29" t="s">
        <v>1193</v>
      </c>
      <c r="L1341" s="30" t="str">
        <f t="shared" si="340"/>
        <v>Yes</v>
      </c>
    </row>
    <row r="1342" spans="1:12">
      <c r="A1342" s="48" t="s">
        <v>532</v>
      </c>
      <c r="B1342" s="25" t="s">
        <v>49</v>
      </c>
      <c r="C1342" s="31">
        <v>395.24328302999999</v>
      </c>
      <c r="D1342" s="27" t="str">
        <f t="shared" si="337"/>
        <v>N/A</v>
      </c>
      <c r="E1342" s="31">
        <v>371.48321335999998</v>
      </c>
      <c r="F1342" s="27" t="str">
        <f t="shared" si="338"/>
        <v>N/A</v>
      </c>
      <c r="G1342" s="31">
        <v>388.78853463000002</v>
      </c>
      <c r="H1342" s="27" t="str">
        <f t="shared" si="339"/>
        <v>N/A</v>
      </c>
      <c r="I1342" s="28">
        <v>-6.01</v>
      </c>
      <c r="J1342" s="28">
        <v>4.6580000000000004</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14.118685666999999</v>
      </c>
      <c r="D1344" s="27" t="str">
        <f t="shared" ref="D1344:D1373" si="341">IF($B1344="N/A","N/A",IF(C1344&gt;10,"No",IF(C1344&lt;-10,"No","Yes")))</f>
        <v>N/A</v>
      </c>
      <c r="E1344" s="32">
        <v>13.936011469</v>
      </c>
      <c r="F1344" s="27" t="str">
        <f t="shared" ref="F1344:F1373" si="342">IF($B1344="N/A","N/A",IF(E1344&gt;10,"No",IF(E1344&lt;-10,"No","Yes")))</f>
        <v>N/A</v>
      </c>
      <c r="G1344" s="32">
        <v>13.867260505999999</v>
      </c>
      <c r="H1344" s="27" t="str">
        <f t="shared" ref="H1344:H1373" si="343">IF($B1344="N/A","N/A",IF(G1344&gt;10,"No",IF(G1344&lt;-10,"No","Yes")))</f>
        <v>N/A</v>
      </c>
      <c r="I1344" s="28">
        <v>-1.29</v>
      </c>
      <c r="J1344" s="28">
        <v>-0.49299999999999999</v>
      </c>
      <c r="K1344" s="29" t="s">
        <v>1193</v>
      </c>
      <c r="L1344" s="30" t="str">
        <f t="shared" ref="L1344:L1373" si="344">IF(J1344="Div by 0", "N/A", IF(K1344="N/A","N/A", IF(J1344&gt;VALUE(MID(K1344,1,2)), "No", IF(J1344&lt;-1*VALUE(MID(K1344,1,2)), "No", "Yes"))))</f>
        <v>Yes</v>
      </c>
    </row>
    <row r="1345" spans="1:12">
      <c r="A1345" s="48" t="s">
        <v>524</v>
      </c>
      <c r="B1345" s="25" t="s">
        <v>49</v>
      </c>
      <c r="C1345" s="32">
        <v>17.321594329</v>
      </c>
      <c r="D1345" s="27" t="str">
        <f t="shared" si="341"/>
        <v>N/A</v>
      </c>
      <c r="E1345" s="32">
        <v>17.359168163</v>
      </c>
      <c r="F1345" s="27" t="str">
        <f t="shared" si="342"/>
        <v>N/A</v>
      </c>
      <c r="G1345" s="32">
        <v>15.974736962</v>
      </c>
      <c r="H1345" s="27" t="str">
        <f t="shared" si="343"/>
        <v>N/A</v>
      </c>
      <c r="I1345" s="28">
        <v>0.21690000000000001</v>
      </c>
      <c r="J1345" s="28">
        <v>-7.98</v>
      </c>
      <c r="K1345" s="29" t="s">
        <v>1193</v>
      </c>
      <c r="L1345" s="30" t="str">
        <f t="shared" si="344"/>
        <v>Yes</v>
      </c>
    </row>
    <row r="1346" spans="1:12">
      <c r="A1346" s="48" t="s">
        <v>527</v>
      </c>
      <c r="B1346" s="25" t="s">
        <v>49</v>
      </c>
      <c r="C1346" s="32">
        <v>15.593298592</v>
      </c>
      <c r="D1346" s="27" t="str">
        <f t="shared" si="341"/>
        <v>N/A</v>
      </c>
      <c r="E1346" s="32">
        <v>16.020993356000002</v>
      </c>
      <c r="F1346" s="27" t="str">
        <f t="shared" si="342"/>
        <v>N/A</v>
      </c>
      <c r="G1346" s="32">
        <v>15.883202618</v>
      </c>
      <c r="H1346" s="27" t="str">
        <f t="shared" si="343"/>
        <v>N/A</v>
      </c>
      <c r="I1346" s="28">
        <v>2.7429999999999999</v>
      </c>
      <c r="J1346" s="28">
        <v>-0.86</v>
      </c>
      <c r="K1346" s="29" t="s">
        <v>1193</v>
      </c>
      <c r="L1346" s="30" t="str">
        <f t="shared" si="344"/>
        <v>Yes</v>
      </c>
    </row>
    <row r="1347" spans="1:12">
      <c r="A1347" s="48" t="s">
        <v>530</v>
      </c>
      <c r="B1347" s="25" t="s">
        <v>49</v>
      </c>
      <c r="C1347" s="32">
        <v>10.653912155</v>
      </c>
      <c r="D1347" s="27" t="str">
        <f t="shared" si="341"/>
        <v>N/A</v>
      </c>
      <c r="E1347" s="32">
        <v>8.5509762925999997</v>
      </c>
      <c r="F1347" s="27" t="str">
        <f t="shared" si="342"/>
        <v>N/A</v>
      </c>
      <c r="G1347" s="32">
        <v>8.8404057459000001</v>
      </c>
      <c r="H1347" s="27" t="str">
        <f t="shared" si="343"/>
        <v>N/A</v>
      </c>
      <c r="I1347" s="28">
        <v>-19.7</v>
      </c>
      <c r="J1347" s="28">
        <v>3.3849999999999998</v>
      </c>
      <c r="K1347" s="29" t="s">
        <v>1193</v>
      </c>
      <c r="L1347" s="30" t="str">
        <f t="shared" si="344"/>
        <v>Yes</v>
      </c>
    </row>
    <row r="1348" spans="1:12">
      <c r="A1348" s="48" t="s">
        <v>532</v>
      </c>
      <c r="B1348" s="25" t="s">
        <v>49</v>
      </c>
      <c r="C1348" s="32">
        <v>5.9652897710000001</v>
      </c>
      <c r="D1348" s="27" t="str">
        <f t="shared" si="341"/>
        <v>N/A</v>
      </c>
      <c r="E1348" s="32">
        <v>5.3409527996000001</v>
      </c>
      <c r="F1348" s="27" t="str">
        <f t="shared" si="342"/>
        <v>N/A</v>
      </c>
      <c r="G1348" s="32">
        <v>5.370042647</v>
      </c>
      <c r="H1348" s="27" t="str">
        <f t="shared" si="343"/>
        <v>N/A</v>
      </c>
      <c r="I1348" s="28">
        <v>-10.5</v>
      </c>
      <c r="J1348" s="28">
        <v>0.54469999999999996</v>
      </c>
      <c r="K1348" s="29" t="s">
        <v>1193</v>
      </c>
      <c r="L1348" s="30" t="str">
        <f t="shared" si="344"/>
        <v>Yes</v>
      </c>
    </row>
    <row r="1349" spans="1:12" ht="12.75" customHeight="1">
      <c r="A1349" s="46" t="s">
        <v>452</v>
      </c>
      <c r="B1349" s="25" t="s">
        <v>49</v>
      </c>
      <c r="C1349" s="32">
        <v>9.0487584938999994</v>
      </c>
      <c r="D1349" s="27" t="str">
        <f t="shared" si="341"/>
        <v>N/A</v>
      </c>
      <c r="E1349" s="32">
        <v>8.5697476794000007</v>
      </c>
      <c r="F1349" s="27" t="str">
        <f t="shared" si="342"/>
        <v>N/A</v>
      </c>
      <c r="G1349" s="32">
        <v>8.5156800423999996</v>
      </c>
      <c r="H1349" s="27" t="str">
        <f t="shared" si="343"/>
        <v>N/A</v>
      </c>
      <c r="I1349" s="28">
        <v>-5.29</v>
      </c>
      <c r="J1349" s="28">
        <v>-0.63100000000000001</v>
      </c>
      <c r="K1349" s="29" t="s">
        <v>1193</v>
      </c>
      <c r="L1349" s="30" t="str">
        <f t="shared" si="344"/>
        <v>Yes</v>
      </c>
    </row>
    <row r="1350" spans="1:12">
      <c r="A1350" s="48" t="s">
        <v>524</v>
      </c>
      <c r="B1350" s="25" t="s">
        <v>49</v>
      </c>
      <c r="C1350" s="32">
        <v>40.763972883999998</v>
      </c>
      <c r="D1350" s="27" t="str">
        <f t="shared" si="341"/>
        <v>N/A</v>
      </c>
      <c r="E1350" s="32">
        <v>39.768377389000001</v>
      </c>
      <c r="F1350" s="27" t="str">
        <f t="shared" si="342"/>
        <v>N/A</v>
      </c>
      <c r="G1350" s="32">
        <v>40.010264890999998</v>
      </c>
      <c r="H1350" s="27" t="str">
        <f t="shared" si="343"/>
        <v>N/A</v>
      </c>
      <c r="I1350" s="28">
        <v>-2.44</v>
      </c>
      <c r="J1350" s="28">
        <v>0.60819999999999996</v>
      </c>
      <c r="K1350" s="29" t="s">
        <v>1193</v>
      </c>
      <c r="L1350" s="30" t="str">
        <f t="shared" si="344"/>
        <v>Yes</v>
      </c>
    </row>
    <row r="1351" spans="1:12">
      <c r="A1351" s="48" t="s">
        <v>527</v>
      </c>
      <c r="B1351" s="25" t="s">
        <v>49</v>
      </c>
      <c r="C1351" s="32">
        <v>3.8401853617000001</v>
      </c>
      <c r="D1351" s="27" t="str">
        <f t="shared" si="341"/>
        <v>N/A</v>
      </c>
      <c r="E1351" s="32">
        <v>3.6100276774000002</v>
      </c>
      <c r="F1351" s="27" t="str">
        <f t="shared" si="342"/>
        <v>N/A</v>
      </c>
      <c r="G1351" s="32">
        <v>3.5149559959999999</v>
      </c>
      <c r="H1351" s="27" t="str">
        <f t="shared" si="343"/>
        <v>N/A</v>
      </c>
      <c r="I1351" s="28">
        <v>-5.99</v>
      </c>
      <c r="J1351" s="28">
        <v>-2.63</v>
      </c>
      <c r="K1351" s="29" t="s">
        <v>1193</v>
      </c>
      <c r="L1351" s="30" t="str">
        <f t="shared" si="344"/>
        <v>Yes</v>
      </c>
    </row>
    <row r="1352" spans="1:12">
      <c r="A1352" s="48" t="s">
        <v>530</v>
      </c>
      <c r="B1352" s="25" t="s">
        <v>49</v>
      </c>
      <c r="C1352" s="32">
        <v>0.32251390460000001</v>
      </c>
      <c r="D1352" s="27" t="str">
        <f t="shared" si="341"/>
        <v>N/A</v>
      </c>
      <c r="E1352" s="32">
        <v>0.46658870499999999</v>
      </c>
      <c r="F1352" s="27" t="str">
        <f t="shared" si="342"/>
        <v>N/A</v>
      </c>
      <c r="G1352" s="32">
        <v>0.4603553574</v>
      </c>
      <c r="H1352" s="27" t="str">
        <f t="shared" si="343"/>
        <v>N/A</v>
      </c>
      <c r="I1352" s="28">
        <v>44.67</v>
      </c>
      <c r="J1352" s="28">
        <v>-1.34</v>
      </c>
      <c r="K1352" s="29" t="s">
        <v>1193</v>
      </c>
      <c r="L1352" s="30" t="str">
        <f t="shared" si="344"/>
        <v>Yes</v>
      </c>
    </row>
    <row r="1353" spans="1:12">
      <c r="A1353" s="48" t="s">
        <v>532</v>
      </c>
      <c r="B1353" s="25" t="s">
        <v>49</v>
      </c>
      <c r="C1353" s="32">
        <v>0</v>
      </c>
      <c r="D1353" s="27" t="str">
        <f t="shared" si="341"/>
        <v>N/A</v>
      </c>
      <c r="E1353" s="32">
        <v>5.4948074000000001E-3</v>
      </c>
      <c r="F1353" s="27" t="str">
        <f t="shared" si="342"/>
        <v>N/A</v>
      </c>
      <c r="G1353" s="32">
        <v>8.7034726999999992E-3</v>
      </c>
      <c r="H1353" s="27" t="str">
        <f t="shared" si="343"/>
        <v>N/A</v>
      </c>
      <c r="I1353" s="28" t="s">
        <v>1207</v>
      </c>
      <c r="J1353" s="28">
        <v>58.39</v>
      </c>
      <c r="K1353" s="29" t="s">
        <v>1193</v>
      </c>
      <c r="L1353" s="30" t="str">
        <f t="shared" si="344"/>
        <v>No</v>
      </c>
    </row>
    <row r="1354" spans="1:12">
      <c r="A1354" s="46" t="s">
        <v>453</v>
      </c>
      <c r="B1354" s="25" t="s">
        <v>49</v>
      </c>
      <c r="C1354" s="32">
        <v>51.312036845999998</v>
      </c>
      <c r="D1354" s="27" t="str">
        <f t="shared" si="341"/>
        <v>N/A</v>
      </c>
      <c r="E1354" s="32">
        <v>49.224149201000003</v>
      </c>
      <c r="F1354" s="27" t="str">
        <f t="shared" si="342"/>
        <v>N/A</v>
      </c>
      <c r="G1354" s="32">
        <v>48.840675908000001</v>
      </c>
      <c r="H1354" s="27" t="str">
        <f t="shared" si="343"/>
        <v>N/A</v>
      </c>
      <c r="I1354" s="28">
        <v>-4.07</v>
      </c>
      <c r="J1354" s="28">
        <v>-0.77900000000000003</v>
      </c>
      <c r="K1354" s="29" t="s">
        <v>1193</v>
      </c>
      <c r="L1354" s="30" t="str">
        <f t="shared" si="344"/>
        <v>Yes</v>
      </c>
    </row>
    <row r="1355" spans="1:12">
      <c r="A1355" s="48" t="s">
        <v>524</v>
      </c>
      <c r="B1355" s="25" t="s">
        <v>49</v>
      </c>
      <c r="C1355" s="32">
        <v>33.744479761000001</v>
      </c>
      <c r="D1355" s="27" t="str">
        <f t="shared" si="341"/>
        <v>N/A</v>
      </c>
      <c r="E1355" s="32">
        <v>32.818307095000002</v>
      </c>
      <c r="F1355" s="27" t="str">
        <f t="shared" si="342"/>
        <v>N/A</v>
      </c>
      <c r="G1355" s="32">
        <v>33.691654073000002</v>
      </c>
      <c r="H1355" s="27" t="str">
        <f t="shared" si="343"/>
        <v>N/A</v>
      </c>
      <c r="I1355" s="28">
        <v>-2.74</v>
      </c>
      <c r="J1355" s="28">
        <v>2.661</v>
      </c>
      <c r="K1355" s="29" t="s">
        <v>1193</v>
      </c>
      <c r="L1355" s="30" t="str">
        <f t="shared" si="344"/>
        <v>Yes</v>
      </c>
    </row>
    <row r="1356" spans="1:12">
      <c r="A1356" s="48" t="s">
        <v>527</v>
      </c>
      <c r="B1356" s="25" t="s">
        <v>49</v>
      </c>
      <c r="C1356" s="32">
        <v>62.877210681999998</v>
      </c>
      <c r="D1356" s="27" t="str">
        <f t="shared" si="341"/>
        <v>N/A</v>
      </c>
      <c r="E1356" s="32">
        <v>59.850206982000003</v>
      </c>
      <c r="F1356" s="27" t="str">
        <f t="shared" si="342"/>
        <v>N/A</v>
      </c>
      <c r="G1356" s="32">
        <v>59.223981701</v>
      </c>
      <c r="H1356" s="27" t="str">
        <f t="shared" si="343"/>
        <v>N/A</v>
      </c>
      <c r="I1356" s="28">
        <v>-4.8099999999999996</v>
      </c>
      <c r="J1356" s="28">
        <v>-1.05</v>
      </c>
      <c r="K1356" s="29" t="s">
        <v>1193</v>
      </c>
      <c r="L1356" s="30" t="str">
        <f t="shared" si="344"/>
        <v>Yes</v>
      </c>
    </row>
    <row r="1357" spans="1:12">
      <c r="A1357" s="48" t="s">
        <v>530</v>
      </c>
      <c r="B1357" s="25" t="s">
        <v>49</v>
      </c>
      <c r="C1357" s="32">
        <v>42.154392883</v>
      </c>
      <c r="D1357" s="27" t="str">
        <f t="shared" si="341"/>
        <v>N/A</v>
      </c>
      <c r="E1357" s="32">
        <v>39.354099484000002</v>
      </c>
      <c r="F1357" s="27" t="str">
        <f t="shared" si="342"/>
        <v>N/A</v>
      </c>
      <c r="G1357" s="32">
        <v>35.418342985000002</v>
      </c>
      <c r="H1357" s="27" t="str">
        <f t="shared" si="343"/>
        <v>N/A</v>
      </c>
      <c r="I1357" s="28">
        <v>-6.64</v>
      </c>
      <c r="J1357" s="28">
        <v>-10</v>
      </c>
      <c r="K1357" s="29" t="s">
        <v>1193</v>
      </c>
      <c r="L1357" s="30" t="str">
        <f t="shared" si="344"/>
        <v>Yes</v>
      </c>
    </row>
    <row r="1358" spans="1:12">
      <c r="A1358" s="48" t="s">
        <v>532</v>
      </c>
      <c r="B1358" s="25" t="s">
        <v>49</v>
      </c>
      <c r="C1358" s="32">
        <v>31.386427338000001</v>
      </c>
      <c r="D1358" s="27" t="str">
        <f t="shared" si="341"/>
        <v>N/A</v>
      </c>
      <c r="E1358" s="32">
        <v>31.358865871999999</v>
      </c>
      <c r="F1358" s="27" t="str">
        <f t="shared" si="342"/>
        <v>N/A</v>
      </c>
      <c r="G1358" s="32">
        <v>30.566596071999999</v>
      </c>
      <c r="H1358" s="27" t="str">
        <f t="shared" si="343"/>
        <v>N/A</v>
      </c>
      <c r="I1358" s="28">
        <v>-8.7999999999999995E-2</v>
      </c>
      <c r="J1358" s="28">
        <v>-2.5299999999999998</v>
      </c>
      <c r="K1358" s="29" t="s">
        <v>1193</v>
      </c>
      <c r="L1358" s="30" t="str">
        <f t="shared" si="344"/>
        <v>Yes</v>
      </c>
    </row>
    <row r="1359" spans="1:12">
      <c r="A1359" s="46" t="s">
        <v>630</v>
      </c>
      <c r="B1359" s="25" t="s">
        <v>49</v>
      </c>
      <c r="C1359" s="32">
        <v>80.945348167999995</v>
      </c>
      <c r="D1359" s="27" t="str">
        <f t="shared" si="341"/>
        <v>N/A</v>
      </c>
      <c r="E1359" s="32">
        <v>78.055053399000002</v>
      </c>
      <c r="F1359" s="27" t="str">
        <f t="shared" si="342"/>
        <v>N/A</v>
      </c>
      <c r="G1359" s="32">
        <v>79.171131414000001</v>
      </c>
      <c r="H1359" s="27" t="str">
        <f t="shared" si="343"/>
        <v>N/A</v>
      </c>
      <c r="I1359" s="28">
        <v>-3.57</v>
      </c>
      <c r="J1359" s="28">
        <v>1.43</v>
      </c>
      <c r="K1359" s="29" t="s">
        <v>1193</v>
      </c>
      <c r="L1359" s="30" t="str">
        <f t="shared" si="344"/>
        <v>Yes</v>
      </c>
    </row>
    <row r="1360" spans="1:12">
      <c r="A1360" s="48" t="s">
        <v>524</v>
      </c>
      <c r="B1360" s="25" t="s">
        <v>49</v>
      </c>
      <c r="C1360" s="32">
        <v>80.864110714000006</v>
      </c>
      <c r="D1360" s="27" t="str">
        <f t="shared" si="341"/>
        <v>N/A</v>
      </c>
      <c r="E1360" s="32">
        <v>80.075444383999994</v>
      </c>
      <c r="F1360" s="27" t="str">
        <f t="shared" si="342"/>
        <v>N/A</v>
      </c>
      <c r="G1360" s="32">
        <v>81.114025832999999</v>
      </c>
      <c r="H1360" s="27" t="str">
        <f t="shared" si="343"/>
        <v>N/A</v>
      </c>
      <c r="I1360" s="28">
        <v>-0.97499999999999998</v>
      </c>
      <c r="J1360" s="28">
        <v>1.2969999999999999</v>
      </c>
      <c r="K1360" s="29" t="s">
        <v>1193</v>
      </c>
      <c r="L1360" s="30" t="str">
        <f t="shared" si="344"/>
        <v>Yes</v>
      </c>
    </row>
    <row r="1361" spans="1:12">
      <c r="A1361" s="48" t="s">
        <v>527</v>
      </c>
      <c r="B1361" s="25" t="s">
        <v>49</v>
      </c>
      <c r="C1361" s="32">
        <v>91.745931318999993</v>
      </c>
      <c r="D1361" s="27" t="str">
        <f t="shared" si="341"/>
        <v>N/A</v>
      </c>
      <c r="E1361" s="32">
        <v>88.427332839000002</v>
      </c>
      <c r="F1361" s="27" t="str">
        <f t="shared" si="342"/>
        <v>N/A</v>
      </c>
      <c r="G1361" s="32">
        <v>88.075816381999999</v>
      </c>
      <c r="H1361" s="27" t="str">
        <f t="shared" si="343"/>
        <v>N/A</v>
      </c>
      <c r="I1361" s="28">
        <v>-3.62</v>
      </c>
      <c r="J1361" s="28">
        <v>-0.39800000000000002</v>
      </c>
      <c r="K1361" s="29" t="s">
        <v>1193</v>
      </c>
      <c r="L1361" s="30" t="str">
        <f t="shared" si="344"/>
        <v>Yes</v>
      </c>
    </row>
    <row r="1362" spans="1:12">
      <c r="A1362" s="48" t="s">
        <v>530</v>
      </c>
      <c r="B1362" s="25" t="s">
        <v>49</v>
      </c>
      <c r="C1362" s="32">
        <v>60.061825306999999</v>
      </c>
      <c r="D1362" s="27" t="str">
        <f t="shared" si="341"/>
        <v>N/A</v>
      </c>
      <c r="E1362" s="32">
        <v>55.202759370000003</v>
      </c>
      <c r="F1362" s="27" t="str">
        <f t="shared" si="342"/>
        <v>N/A</v>
      </c>
      <c r="G1362" s="32">
        <v>57.632797351000001</v>
      </c>
      <c r="H1362" s="27" t="str">
        <f t="shared" si="343"/>
        <v>N/A</v>
      </c>
      <c r="I1362" s="28">
        <v>-8.09</v>
      </c>
      <c r="J1362" s="28">
        <v>4.4020000000000001</v>
      </c>
      <c r="K1362" s="29" t="s">
        <v>1193</v>
      </c>
      <c r="L1362" s="30" t="str">
        <f t="shared" si="344"/>
        <v>Yes</v>
      </c>
    </row>
    <row r="1363" spans="1:12">
      <c r="A1363" s="48" t="s">
        <v>532</v>
      </c>
      <c r="B1363" s="25" t="s">
        <v>49</v>
      </c>
      <c r="C1363" s="32">
        <v>58.160867473000003</v>
      </c>
      <c r="D1363" s="27" t="str">
        <f t="shared" si="341"/>
        <v>N/A</v>
      </c>
      <c r="E1363" s="32">
        <v>55.764052970000002</v>
      </c>
      <c r="F1363" s="27" t="str">
        <f t="shared" si="342"/>
        <v>N/A</v>
      </c>
      <c r="G1363" s="32">
        <v>55.162609881000002</v>
      </c>
      <c r="H1363" s="27" t="str">
        <f t="shared" si="343"/>
        <v>N/A</v>
      </c>
      <c r="I1363" s="28">
        <v>-4.12</v>
      </c>
      <c r="J1363" s="28">
        <v>-1.08</v>
      </c>
      <c r="K1363" s="29" t="s">
        <v>1193</v>
      </c>
      <c r="L1363" s="30" t="str">
        <f t="shared" si="344"/>
        <v>Yes</v>
      </c>
    </row>
    <row r="1364" spans="1:12">
      <c r="A1364" s="46" t="s">
        <v>4</v>
      </c>
      <c r="B1364" s="25" t="s">
        <v>49</v>
      </c>
      <c r="C1364" s="26">
        <v>6.4012539185000001</v>
      </c>
      <c r="D1364" s="27" t="str">
        <f t="shared" si="341"/>
        <v>N/A</v>
      </c>
      <c r="E1364" s="26">
        <v>6.8764273930000002</v>
      </c>
      <c r="F1364" s="27" t="str">
        <f t="shared" si="342"/>
        <v>N/A</v>
      </c>
      <c r="G1364" s="26">
        <v>6.8641628411999998</v>
      </c>
      <c r="H1364" s="27" t="str">
        <f t="shared" si="343"/>
        <v>N/A</v>
      </c>
      <c r="I1364" s="28">
        <v>7.423</v>
      </c>
      <c r="J1364" s="28">
        <v>-0.17799999999999999</v>
      </c>
      <c r="K1364" s="29" t="s">
        <v>1193</v>
      </c>
      <c r="L1364" s="30" t="str">
        <f t="shared" si="344"/>
        <v>Yes</v>
      </c>
    </row>
    <row r="1365" spans="1:12">
      <c r="A1365" s="48" t="s">
        <v>524</v>
      </c>
      <c r="B1365" s="25" t="s">
        <v>49</v>
      </c>
      <c r="C1365" s="26">
        <v>0.73400454690000005</v>
      </c>
      <c r="D1365" s="27" t="str">
        <f t="shared" si="341"/>
        <v>N/A</v>
      </c>
      <c r="E1365" s="26">
        <v>0.80234143209999997</v>
      </c>
      <c r="F1365" s="27" t="str">
        <f t="shared" si="342"/>
        <v>N/A</v>
      </c>
      <c r="G1365" s="26">
        <v>0.9723337796</v>
      </c>
      <c r="H1365" s="27" t="str">
        <f t="shared" si="343"/>
        <v>N/A</v>
      </c>
      <c r="I1365" s="28">
        <v>9.31</v>
      </c>
      <c r="J1365" s="28">
        <v>21.19</v>
      </c>
      <c r="K1365" s="29" t="s">
        <v>1193</v>
      </c>
      <c r="L1365" s="30" t="str">
        <f t="shared" si="344"/>
        <v>Yes</v>
      </c>
    </row>
    <row r="1366" spans="1:12">
      <c r="A1366" s="48" t="s">
        <v>527</v>
      </c>
      <c r="B1366" s="25" t="s">
        <v>49</v>
      </c>
      <c r="C1366" s="26">
        <v>9.0927733304</v>
      </c>
      <c r="D1366" s="27" t="str">
        <f t="shared" si="341"/>
        <v>N/A</v>
      </c>
      <c r="E1366" s="26">
        <v>9.4577566464</v>
      </c>
      <c r="F1366" s="27" t="str">
        <f t="shared" si="342"/>
        <v>N/A</v>
      </c>
      <c r="G1366" s="26">
        <v>9.1084549512000006</v>
      </c>
      <c r="H1366" s="27" t="str">
        <f t="shared" si="343"/>
        <v>N/A</v>
      </c>
      <c r="I1366" s="28">
        <v>4.0140000000000002</v>
      </c>
      <c r="J1366" s="28">
        <v>-3.69</v>
      </c>
      <c r="K1366" s="29" t="s">
        <v>1193</v>
      </c>
      <c r="L1366" s="30" t="str">
        <f t="shared" si="344"/>
        <v>Yes</v>
      </c>
    </row>
    <row r="1367" spans="1:12">
      <c r="A1367" s="48" t="s">
        <v>530</v>
      </c>
      <c r="B1367" s="25" t="s">
        <v>49</v>
      </c>
      <c r="C1367" s="26">
        <v>3.831162897</v>
      </c>
      <c r="D1367" s="27" t="str">
        <f t="shared" si="341"/>
        <v>N/A</v>
      </c>
      <c r="E1367" s="26">
        <v>3.897361514</v>
      </c>
      <c r="F1367" s="27" t="str">
        <f t="shared" si="342"/>
        <v>N/A</v>
      </c>
      <c r="G1367" s="26">
        <v>3.6660698299000001</v>
      </c>
      <c r="H1367" s="27" t="str">
        <f t="shared" si="343"/>
        <v>N/A</v>
      </c>
      <c r="I1367" s="28">
        <v>1.728</v>
      </c>
      <c r="J1367" s="28">
        <v>-5.93</v>
      </c>
      <c r="K1367" s="29" t="s">
        <v>1193</v>
      </c>
      <c r="L1367" s="30" t="str">
        <f t="shared" si="344"/>
        <v>Yes</v>
      </c>
    </row>
    <row r="1368" spans="1:12">
      <c r="A1368" s="48" t="s">
        <v>532</v>
      </c>
      <c r="B1368" s="25" t="s">
        <v>49</v>
      </c>
      <c r="C1368" s="26">
        <v>3.6108210725999998</v>
      </c>
      <c r="D1368" s="27" t="str">
        <f t="shared" si="341"/>
        <v>N/A</v>
      </c>
      <c r="E1368" s="26">
        <v>3.5936213991999999</v>
      </c>
      <c r="F1368" s="27" t="str">
        <f t="shared" si="342"/>
        <v>N/A</v>
      </c>
      <c r="G1368" s="26">
        <v>3.8465694219</v>
      </c>
      <c r="H1368" s="27" t="str">
        <f t="shared" si="343"/>
        <v>N/A</v>
      </c>
      <c r="I1368" s="28">
        <v>-0.47599999999999998</v>
      </c>
      <c r="J1368" s="28">
        <v>7.0389999999999997</v>
      </c>
      <c r="K1368" s="29" t="s">
        <v>1193</v>
      </c>
      <c r="L1368" s="30" t="str">
        <f t="shared" si="344"/>
        <v>Yes</v>
      </c>
    </row>
    <row r="1369" spans="1:12">
      <c r="A1369" s="46" t="s">
        <v>5</v>
      </c>
      <c r="B1369" s="25" t="s">
        <v>49</v>
      </c>
      <c r="C1369" s="26">
        <v>248.02558067000001</v>
      </c>
      <c r="D1369" s="27" t="str">
        <f t="shared" si="341"/>
        <v>N/A</v>
      </c>
      <c r="E1369" s="26">
        <v>252.88503116999999</v>
      </c>
      <c r="F1369" s="27" t="str">
        <f t="shared" si="342"/>
        <v>N/A</v>
      </c>
      <c r="G1369" s="26">
        <v>245.63442405000001</v>
      </c>
      <c r="H1369" s="27" t="str">
        <f t="shared" si="343"/>
        <v>N/A</v>
      </c>
      <c r="I1369" s="28">
        <v>1.9590000000000001</v>
      </c>
      <c r="J1369" s="28">
        <v>-2.87</v>
      </c>
      <c r="K1369" s="29" t="s">
        <v>1193</v>
      </c>
      <c r="L1369" s="30" t="str">
        <f t="shared" si="344"/>
        <v>Yes</v>
      </c>
    </row>
    <row r="1370" spans="1:12">
      <c r="A1370" s="48" t="s">
        <v>524</v>
      </c>
      <c r="B1370" s="25" t="s">
        <v>49</v>
      </c>
      <c r="C1370" s="26">
        <v>247.1653326</v>
      </c>
      <c r="D1370" s="27" t="str">
        <f t="shared" si="341"/>
        <v>N/A</v>
      </c>
      <c r="E1370" s="26">
        <v>248.87115856</v>
      </c>
      <c r="F1370" s="27" t="str">
        <f t="shared" si="342"/>
        <v>N/A</v>
      </c>
      <c r="G1370" s="26">
        <v>246.44555302000001</v>
      </c>
      <c r="H1370" s="27" t="str">
        <f t="shared" si="343"/>
        <v>N/A</v>
      </c>
      <c r="I1370" s="28">
        <v>0.69020000000000004</v>
      </c>
      <c r="J1370" s="28">
        <v>-0.97499999999999998</v>
      </c>
      <c r="K1370" s="29" t="s">
        <v>1193</v>
      </c>
      <c r="L1370" s="30" t="str">
        <f t="shared" si="344"/>
        <v>Yes</v>
      </c>
    </row>
    <row r="1371" spans="1:12">
      <c r="A1371" s="48" t="s">
        <v>527</v>
      </c>
      <c r="B1371" s="25" t="s">
        <v>49</v>
      </c>
      <c r="C1371" s="26">
        <v>254.87175776000001</v>
      </c>
      <c r="D1371" s="27" t="str">
        <f t="shared" si="341"/>
        <v>N/A</v>
      </c>
      <c r="E1371" s="26">
        <v>266.76657091999999</v>
      </c>
      <c r="F1371" s="27" t="str">
        <f t="shared" si="342"/>
        <v>N/A</v>
      </c>
      <c r="G1371" s="26">
        <v>247.35426204000001</v>
      </c>
      <c r="H1371" s="27" t="str">
        <f t="shared" si="343"/>
        <v>N/A</v>
      </c>
      <c r="I1371" s="28">
        <v>4.6669999999999998</v>
      </c>
      <c r="J1371" s="28">
        <v>-7.28</v>
      </c>
      <c r="K1371" s="29" t="s">
        <v>1193</v>
      </c>
      <c r="L1371" s="30" t="str">
        <f t="shared" si="344"/>
        <v>Yes</v>
      </c>
    </row>
    <row r="1372" spans="1:12">
      <c r="A1372" s="48" t="s">
        <v>530</v>
      </c>
      <c r="B1372" s="25" t="s">
        <v>49</v>
      </c>
      <c r="C1372" s="26">
        <v>110.04150943</v>
      </c>
      <c r="D1372" s="27" t="str">
        <f t="shared" si="341"/>
        <v>N/A</v>
      </c>
      <c r="E1372" s="26">
        <v>226.32151898999999</v>
      </c>
      <c r="F1372" s="27" t="str">
        <f t="shared" si="342"/>
        <v>N/A</v>
      </c>
      <c r="G1372" s="26">
        <v>136.75071632999999</v>
      </c>
      <c r="H1372" s="27" t="str">
        <f t="shared" si="343"/>
        <v>N/A</v>
      </c>
      <c r="I1372" s="28">
        <v>105.7</v>
      </c>
      <c r="J1372" s="28">
        <v>-39.6</v>
      </c>
      <c r="K1372" s="29" t="s">
        <v>1193</v>
      </c>
      <c r="L1372" s="30" t="str">
        <f t="shared" si="344"/>
        <v>No</v>
      </c>
    </row>
    <row r="1373" spans="1:12">
      <c r="A1373" s="48" t="s">
        <v>532</v>
      </c>
      <c r="B1373" s="25" t="s">
        <v>49</v>
      </c>
      <c r="C1373" s="26" t="s">
        <v>1207</v>
      </c>
      <c r="D1373" s="27" t="str">
        <f t="shared" si="341"/>
        <v>N/A</v>
      </c>
      <c r="E1373" s="26">
        <v>9.5</v>
      </c>
      <c r="F1373" s="27" t="str">
        <f t="shared" si="342"/>
        <v>N/A</v>
      </c>
      <c r="G1373" s="26">
        <v>65.333333332999999</v>
      </c>
      <c r="H1373" s="27" t="str">
        <f t="shared" si="343"/>
        <v>N/A</v>
      </c>
      <c r="I1373" s="28" t="s">
        <v>1207</v>
      </c>
      <c r="J1373" s="28">
        <v>587.70000000000005</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-37.5</v>
      </c>
      <c r="J1375" s="28">
        <v>60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58</v>
      </c>
      <c r="D1376" s="27" t="str">
        <f t="shared" si="345"/>
        <v>N/A</v>
      </c>
      <c r="E1376" s="26">
        <v>50</v>
      </c>
      <c r="F1376" s="27" t="str">
        <f t="shared" si="346"/>
        <v>N/A</v>
      </c>
      <c r="G1376" s="26">
        <v>46</v>
      </c>
      <c r="H1376" s="27" t="str">
        <f t="shared" si="347"/>
        <v>N/A</v>
      </c>
      <c r="I1376" s="28">
        <v>-13.8</v>
      </c>
      <c r="J1376" s="28">
        <v>-8</v>
      </c>
      <c r="K1376" s="47" t="s">
        <v>49</v>
      </c>
      <c r="L1376" s="30" t="str">
        <f t="shared" si="348"/>
        <v>N/A</v>
      </c>
    </row>
    <row r="1377" spans="1:12">
      <c r="A1377" s="48" t="s">
        <v>570</v>
      </c>
      <c r="B1377" s="25" t="s">
        <v>49</v>
      </c>
      <c r="C1377" s="26">
        <v>40</v>
      </c>
      <c r="D1377" s="27" t="str">
        <f t="shared" si="345"/>
        <v>N/A</v>
      </c>
      <c r="E1377" s="26">
        <v>38</v>
      </c>
      <c r="F1377" s="27" t="str">
        <f t="shared" si="346"/>
        <v>N/A</v>
      </c>
      <c r="G1377" s="26">
        <v>28</v>
      </c>
      <c r="H1377" s="27" t="str">
        <f t="shared" si="347"/>
        <v>N/A</v>
      </c>
      <c r="I1377" s="28">
        <v>-5</v>
      </c>
      <c r="J1377" s="28">
        <v>-26.3</v>
      </c>
      <c r="K1377" s="47" t="s">
        <v>49</v>
      </c>
      <c r="L1377" s="30" t="str">
        <f t="shared" si="348"/>
        <v>N/A</v>
      </c>
    </row>
    <row r="1378" spans="1:12">
      <c r="A1378" s="48" t="s">
        <v>571</v>
      </c>
      <c r="B1378" s="25" t="s">
        <v>49</v>
      </c>
      <c r="C1378" s="26">
        <v>0</v>
      </c>
      <c r="D1378" s="27" t="str">
        <f t="shared" si="345"/>
        <v>N/A</v>
      </c>
      <c r="E1378" s="26">
        <v>24</v>
      </c>
      <c r="F1378" s="27" t="str">
        <f t="shared" si="346"/>
        <v>N/A</v>
      </c>
      <c r="G1378" s="26">
        <v>0</v>
      </c>
      <c r="H1378" s="27" t="str">
        <f t="shared" si="347"/>
        <v>N/A</v>
      </c>
      <c r="I1378" s="28" t="s">
        <v>1207</v>
      </c>
      <c r="J1378" s="28">
        <v>-100</v>
      </c>
      <c r="K1378" s="47" t="s">
        <v>49</v>
      </c>
      <c r="L1378" s="30" t="str">
        <f t="shared" si="348"/>
        <v>N/A</v>
      </c>
    </row>
    <row r="1379" spans="1:12">
      <c r="A1379" s="48" t="s">
        <v>572</v>
      </c>
      <c r="B1379" s="25" t="s">
        <v>49</v>
      </c>
      <c r="C1379" s="26">
        <v>36</v>
      </c>
      <c r="D1379" s="27" t="str">
        <f t="shared" si="345"/>
        <v>N/A</v>
      </c>
      <c r="E1379" s="26">
        <v>36</v>
      </c>
      <c r="F1379" s="27" t="str">
        <f t="shared" si="346"/>
        <v>N/A</v>
      </c>
      <c r="G1379" s="26">
        <v>31</v>
      </c>
      <c r="H1379" s="27" t="str">
        <f t="shared" si="347"/>
        <v>N/A</v>
      </c>
      <c r="I1379" s="28">
        <v>0</v>
      </c>
      <c r="J1379" s="28">
        <v>-13.9</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33.33</v>
      </c>
      <c r="J1380" s="28">
        <v>-25</v>
      </c>
      <c r="K1380" s="47" t="s">
        <v>49</v>
      </c>
      <c r="L1380" s="30" t="str">
        <f t="shared" si="348"/>
        <v>N/A</v>
      </c>
    </row>
    <row r="1381" spans="1:12">
      <c r="A1381" s="46" t="s">
        <v>742</v>
      </c>
      <c r="B1381" s="25" t="s">
        <v>49</v>
      </c>
      <c r="C1381" s="31">
        <v>2363526</v>
      </c>
      <c r="D1381" s="27" t="str">
        <f t="shared" si="345"/>
        <v>N/A</v>
      </c>
      <c r="E1381" s="31">
        <v>2215906</v>
      </c>
      <c r="F1381" s="27" t="str">
        <f t="shared" si="346"/>
        <v>N/A</v>
      </c>
      <c r="G1381" s="31">
        <v>3101811</v>
      </c>
      <c r="H1381" s="27" t="str">
        <f t="shared" si="347"/>
        <v>N/A</v>
      </c>
      <c r="I1381" s="28">
        <v>-6.25</v>
      </c>
      <c r="J1381" s="28">
        <v>39.979999999999997</v>
      </c>
      <c r="K1381" s="47" t="s">
        <v>49</v>
      </c>
      <c r="L1381" s="30" t="str">
        <f t="shared" si="348"/>
        <v>N/A</v>
      </c>
    </row>
    <row r="1382" spans="1:12">
      <c r="A1382" s="48" t="s">
        <v>574</v>
      </c>
      <c r="B1382" s="25" t="s">
        <v>49</v>
      </c>
      <c r="C1382" s="31">
        <v>2211979</v>
      </c>
      <c r="D1382" s="27" t="str">
        <f t="shared" si="345"/>
        <v>N/A</v>
      </c>
      <c r="E1382" s="31">
        <v>1389387</v>
      </c>
      <c r="F1382" s="27" t="str">
        <f t="shared" si="346"/>
        <v>N/A</v>
      </c>
      <c r="G1382" s="31">
        <v>3065890</v>
      </c>
      <c r="H1382" s="27" t="str">
        <f t="shared" si="347"/>
        <v>N/A</v>
      </c>
      <c r="I1382" s="28">
        <v>-37.200000000000003</v>
      </c>
      <c r="J1382" s="28">
        <v>120.7</v>
      </c>
      <c r="K1382" s="47" t="s">
        <v>49</v>
      </c>
      <c r="L1382" s="30" t="str">
        <f t="shared" si="348"/>
        <v>N/A</v>
      </c>
    </row>
    <row r="1383" spans="1:12">
      <c r="A1383" s="48" t="s">
        <v>568</v>
      </c>
      <c r="B1383" s="25" t="s">
        <v>49</v>
      </c>
      <c r="C1383" s="31">
        <v>139827</v>
      </c>
      <c r="D1383" s="27" t="str">
        <f t="shared" si="345"/>
        <v>N/A</v>
      </c>
      <c r="E1383" s="31">
        <v>229816</v>
      </c>
      <c r="F1383" s="27" t="str">
        <f t="shared" si="346"/>
        <v>N/A</v>
      </c>
      <c r="G1383" s="31">
        <v>147274</v>
      </c>
      <c r="H1383" s="27" t="str">
        <f t="shared" si="347"/>
        <v>N/A</v>
      </c>
      <c r="I1383" s="28">
        <v>64.36</v>
      </c>
      <c r="J1383" s="28">
        <v>-35.9</v>
      </c>
      <c r="K1383" s="47" t="s">
        <v>49</v>
      </c>
      <c r="L1383" s="30" t="str">
        <f t="shared" si="348"/>
        <v>N/A</v>
      </c>
    </row>
    <row r="1384" spans="1:12">
      <c r="A1384" s="48" t="s">
        <v>221</v>
      </c>
      <c r="B1384" s="25" t="s">
        <v>49</v>
      </c>
      <c r="C1384" s="31">
        <v>1431415</v>
      </c>
      <c r="D1384" s="27" t="str">
        <f t="shared" si="345"/>
        <v>N/A</v>
      </c>
      <c r="E1384" s="31">
        <v>1601795</v>
      </c>
      <c r="F1384" s="27" t="str">
        <f t="shared" si="346"/>
        <v>N/A</v>
      </c>
      <c r="G1384" s="31">
        <v>1463774</v>
      </c>
      <c r="H1384" s="27" t="str">
        <f t="shared" si="347"/>
        <v>N/A</v>
      </c>
      <c r="I1384" s="28">
        <v>11.9</v>
      </c>
      <c r="J1384" s="28">
        <v>-8.6199999999999992</v>
      </c>
      <c r="K1384" s="47" t="s">
        <v>49</v>
      </c>
      <c r="L1384" s="30" t="str">
        <f t="shared" si="348"/>
        <v>N/A</v>
      </c>
    </row>
    <row r="1385" spans="1:12">
      <c r="A1385" s="48" t="s">
        <v>569</v>
      </c>
      <c r="B1385" s="25" t="s">
        <v>49</v>
      </c>
      <c r="C1385" s="31">
        <v>488579</v>
      </c>
      <c r="D1385" s="27" t="str">
        <f t="shared" si="345"/>
        <v>N/A</v>
      </c>
      <c r="E1385" s="31">
        <v>316920</v>
      </c>
      <c r="F1385" s="27" t="str">
        <f t="shared" si="346"/>
        <v>N/A</v>
      </c>
      <c r="G1385" s="31">
        <v>241967</v>
      </c>
      <c r="H1385" s="27" t="str">
        <f t="shared" si="347"/>
        <v>N/A</v>
      </c>
      <c r="I1385" s="28">
        <v>-35.1</v>
      </c>
      <c r="J1385" s="28">
        <v>-23.7</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279355</v>
      </c>
      <c r="D1387" s="27" t="str">
        <f t="shared" ref="D1387:D1401" si="349">IF($B1387="N/A","N/A",IF(C1387&gt;10,"No",IF(C1387&lt;-10,"No","Yes")))</f>
        <v>N/A</v>
      </c>
      <c r="E1387" s="31">
        <v>252920</v>
      </c>
      <c r="F1387" s="27" t="str">
        <f t="shared" ref="F1387:F1401" si="350">IF($B1387="N/A","N/A",IF(E1387&gt;10,"No",IF(E1387&lt;-10,"No","Yes")))</f>
        <v>N/A</v>
      </c>
      <c r="G1387" s="31">
        <v>244433</v>
      </c>
      <c r="H1387" s="27" t="str">
        <f t="shared" ref="H1387:H1401" si="351">IF($B1387="N/A","N/A",IF(G1387&gt;10,"No",IF(G1387&lt;-10,"No","Yes")))</f>
        <v>N/A</v>
      </c>
      <c r="I1387" s="28">
        <v>-9.4600000000000009</v>
      </c>
      <c r="J1387" s="28">
        <v>-3.36</v>
      </c>
      <c r="K1387" s="29" t="s">
        <v>1193</v>
      </c>
      <c r="L1387" s="30" t="str">
        <f t="shared" ref="L1387:L1401" si="352">IF(J1387="Div by 0", "N/A", IF(K1387="N/A","N/A", IF(J1387&gt;VALUE(MID(K1387,1,2)), "No", IF(J1387&lt;-1*VALUE(MID(K1387,1,2)), "No", "Yes"))))</f>
        <v>Yes</v>
      </c>
    </row>
    <row r="1388" spans="1:12">
      <c r="A1388" s="46" t="s">
        <v>576</v>
      </c>
      <c r="B1388" s="25" t="s">
        <v>49</v>
      </c>
      <c r="C1388" s="26">
        <v>2484</v>
      </c>
      <c r="D1388" s="27" t="str">
        <f t="shared" si="349"/>
        <v>N/A</v>
      </c>
      <c r="E1388" s="26">
        <v>2261</v>
      </c>
      <c r="F1388" s="27" t="str">
        <f t="shared" si="350"/>
        <v>N/A</v>
      </c>
      <c r="G1388" s="26">
        <v>2091</v>
      </c>
      <c r="H1388" s="27" t="str">
        <f t="shared" si="351"/>
        <v>N/A</v>
      </c>
      <c r="I1388" s="28">
        <v>-8.98</v>
      </c>
      <c r="J1388" s="28">
        <v>-7.52</v>
      </c>
      <c r="K1388" s="29" t="s">
        <v>1193</v>
      </c>
      <c r="L1388" s="30" t="str">
        <f t="shared" si="352"/>
        <v>Yes</v>
      </c>
    </row>
    <row r="1389" spans="1:12">
      <c r="A1389" s="46" t="s">
        <v>577</v>
      </c>
      <c r="B1389" s="25" t="s">
        <v>49</v>
      </c>
      <c r="C1389" s="31">
        <v>112.46175522999999</v>
      </c>
      <c r="D1389" s="27" t="str">
        <f t="shared" si="349"/>
        <v>N/A</v>
      </c>
      <c r="E1389" s="31">
        <v>111.86200796</v>
      </c>
      <c r="F1389" s="27" t="str">
        <f t="shared" si="350"/>
        <v>N/A</v>
      </c>
      <c r="G1389" s="31">
        <v>116.89765662000001</v>
      </c>
      <c r="H1389" s="27" t="str">
        <f t="shared" si="351"/>
        <v>N/A</v>
      </c>
      <c r="I1389" s="28">
        <v>-0.53300000000000003</v>
      </c>
      <c r="J1389" s="28">
        <v>4.5019999999999998</v>
      </c>
      <c r="K1389" s="29" t="s">
        <v>1193</v>
      </c>
      <c r="L1389" s="30" t="str">
        <f t="shared" si="352"/>
        <v>Yes</v>
      </c>
    </row>
    <row r="1390" spans="1:12">
      <c r="A1390" s="46" t="s">
        <v>578</v>
      </c>
      <c r="B1390" s="25" t="s">
        <v>49</v>
      </c>
      <c r="C1390" s="31">
        <v>1072449</v>
      </c>
      <c r="D1390" s="27" t="str">
        <f t="shared" si="349"/>
        <v>N/A</v>
      </c>
      <c r="E1390" s="31">
        <v>1067535</v>
      </c>
      <c r="F1390" s="27" t="str">
        <f t="shared" si="350"/>
        <v>N/A</v>
      </c>
      <c r="G1390" s="31">
        <v>1336758</v>
      </c>
      <c r="H1390" s="27" t="str">
        <f t="shared" si="351"/>
        <v>N/A</v>
      </c>
      <c r="I1390" s="28">
        <v>-0.45800000000000002</v>
      </c>
      <c r="J1390" s="28">
        <v>25.22</v>
      </c>
      <c r="K1390" s="29" t="s">
        <v>1193</v>
      </c>
      <c r="L1390" s="30" t="str">
        <f t="shared" si="352"/>
        <v>Yes</v>
      </c>
    </row>
    <row r="1391" spans="1:12">
      <c r="A1391" s="46" t="s">
        <v>579</v>
      </c>
      <c r="B1391" s="25" t="s">
        <v>49</v>
      </c>
      <c r="C1391" s="26">
        <v>4012</v>
      </c>
      <c r="D1391" s="27" t="str">
        <f t="shared" si="349"/>
        <v>N/A</v>
      </c>
      <c r="E1391" s="26">
        <v>4386</v>
      </c>
      <c r="F1391" s="27" t="str">
        <f t="shared" si="350"/>
        <v>N/A</v>
      </c>
      <c r="G1391" s="26">
        <v>4978</v>
      </c>
      <c r="H1391" s="27" t="str">
        <f t="shared" si="351"/>
        <v>N/A</v>
      </c>
      <c r="I1391" s="28">
        <v>9.3219999999999992</v>
      </c>
      <c r="J1391" s="28">
        <v>13.5</v>
      </c>
      <c r="K1391" s="29" t="s">
        <v>1193</v>
      </c>
      <c r="L1391" s="30" t="str">
        <f t="shared" si="352"/>
        <v>Yes</v>
      </c>
    </row>
    <row r="1392" spans="1:12">
      <c r="A1392" s="46" t="s">
        <v>580</v>
      </c>
      <c r="B1392" s="25" t="s">
        <v>49</v>
      </c>
      <c r="C1392" s="31">
        <v>267.31031904000002</v>
      </c>
      <c r="D1392" s="27" t="str">
        <f t="shared" si="349"/>
        <v>N/A</v>
      </c>
      <c r="E1392" s="31">
        <v>243.39603283</v>
      </c>
      <c r="F1392" s="27" t="str">
        <f t="shared" si="350"/>
        <v>N/A</v>
      </c>
      <c r="G1392" s="31">
        <v>268.53314583999997</v>
      </c>
      <c r="H1392" s="27" t="str">
        <f t="shared" si="351"/>
        <v>N/A</v>
      </c>
      <c r="I1392" s="28">
        <v>-8.9499999999999993</v>
      </c>
      <c r="J1392" s="28">
        <v>10.33</v>
      </c>
      <c r="K1392" s="29" t="s">
        <v>1193</v>
      </c>
      <c r="L1392" s="30" t="str">
        <f t="shared" si="352"/>
        <v>Yes</v>
      </c>
    </row>
    <row r="1393" spans="1:12">
      <c r="A1393" s="46" t="s">
        <v>590</v>
      </c>
      <c r="B1393" s="25" t="s">
        <v>49</v>
      </c>
      <c r="C1393" s="31">
        <v>3198313</v>
      </c>
      <c r="D1393" s="27" t="str">
        <f t="shared" si="349"/>
        <v>N/A</v>
      </c>
      <c r="E1393" s="31">
        <v>3555988</v>
      </c>
      <c r="F1393" s="27" t="str">
        <f t="shared" si="350"/>
        <v>N/A</v>
      </c>
      <c r="G1393" s="31">
        <v>4259519</v>
      </c>
      <c r="H1393" s="27" t="str">
        <f t="shared" si="351"/>
        <v>N/A</v>
      </c>
      <c r="I1393" s="28">
        <v>11.18</v>
      </c>
      <c r="J1393" s="28">
        <v>19.78</v>
      </c>
      <c r="K1393" s="29" t="s">
        <v>1193</v>
      </c>
      <c r="L1393" s="30" t="str">
        <f t="shared" si="352"/>
        <v>Yes</v>
      </c>
    </row>
    <row r="1394" spans="1:12">
      <c r="A1394" s="46" t="s">
        <v>592</v>
      </c>
      <c r="B1394" s="25" t="s">
        <v>49</v>
      </c>
      <c r="C1394" s="26">
        <v>10966</v>
      </c>
      <c r="D1394" s="27" t="str">
        <f t="shared" si="349"/>
        <v>N/A</v>
      </c>
      <c r="E1394" s="26">
        <v>11740</v>
      </c>
      <c r="F1394" s="27" t="str">
        <f t="shared" si="350"/>
        <v>N/A</v>
      </c>
      <c r="G1394" s="26">
        <v>13553</v>
      </c>
      <c r="H1394" s="27" t="str">
        <f t="shared" si="351"/>
        <v>N/A</v>
      </c>
      <c r="I1394" s="28">
        <v>7.0579999999999998</v>
      </c>
      <c r="J1394" s="28">
        <v>15.44</v>
      </c>
      <c r="K1394" s="29" t="s">
        <v>1193</v>
      </c>
      <c r="L1394" s="30" t="str">
        <f t="shared" si="352"/>
        <v>Yes</v>
      </c>
    </row>
    <row r="1395" spans="1:12">
      <c r="A1395" s="46" t="s">
        <v>591</v>
      </c>
      <c r="B1395" s="25" t="s">
        <v>49</v>
      </c>
      <c r="C1395" s="31">
        <v>291.6572132</v>
      </c>
      <c r="D1395" s="27" t="str">
        <f t="shared" si="349"/>
        <v>N/A</v>
      </c>
      <c r="E1395" s="31">
        <v>302.89505962999999</v>
      </c>
      <c r="F1395" s="27" t="str">
        <f t="shared" si="350"/>
        <v>N/A</v>
      </c>
      <c r="G1395" s="31">
        <v>314.28606213</v>
      </c>
      <c r="H1395" s="27" t="str">
        <f t="shared" si="351"/>
        <v>N/A</v>
      </c>
      <c r="I1395" s="28">
        <v>3.8530000000000002</v>
      </c>
      <c r="J1395" s="28">
        <v>3.7610000000000001</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420235543</v>
      </c>
      <c r="D1399" s="27" t="str">
        <f t="shared" si="349"/>
        <v>N/A</v>
      </c>
      <c r="E1399" s="31">
        <v>472006348</v>
      </c>
      <c r="F1399" s="27" t="str">
        <f t="shared" si="350"/>
        <v>N/A</v>
      </c>
      <c r="G1399" s="31">
        <v>490825213</v>
      </c>
      <c r="H1399" s="27" t="str">
        <f t="shared" si="351"/>
        <v>N/A</v>
      </c>
      <c r="I1399" s="28">
        <v>12.32</v>
      </c>
      <c r="J1399" s="28">
        <v>3.9870000000000001</v>
      </c>
      <c r="K1399" s="29" t="s">
        <v>1193</v>
      </c>
      <c r="L1399" s="30" t="str">
        <f t="shared" si="352"/>
        <v>Yes</v>
      </c>
    </row>
    <row r="1400" spans="1:12">
      <c r="A1400" s="46" t="s">
        <v>584</v>
      </c>
      <c r="B1400" s="25" t="s">
        <v>49</v>
      </c>
      <c r="C1400" s="26">
        <v>22540</v>
      </c>
      <c r="D1400" s="27" t="str">
        <f t="shared" si="349"/>
        <v>N/A</v>
      </c>
      <c r="E1400" s="26">
        <v>23688</v>
      </c>
      <c r="F1400" s="27" t="str">
        <f t="shared" si="350"/>
        <v>N/A</v>
      </c>
      <c r="G1400" s="26">
        <v>22992</v>
      </c>
      <c r="H1400" s="27" t="str">
        <f t="shared" si="351"/>
        <v>N/A</v>
      </c>
      <c r="I1400" s="28">
        <v>5.093</v>
      </c>
      <c r="J1400" s="28">
        <v>-2.94</v>
      </c>
      <c r="K1400" s="29" t="s">
        <v>1193</v>
      </c>
      <c r="L1400" s="30" t="str">
        <f t="shared" si="352"/>
        <v>Yes</v>
      </c>
    </row>
    <row r="1401" spans="1:12">
      <c r="A1401" s="46" t="s">
        <v>585</v>
      </c>
      <c r="B1401" s="25" t="s">
        <v>49</v>
      </c>
      <c r="C1401" s="31">
        <v>18643.990373000001</v>
      </c>
      <c r="D1401" s="27" t="str">
        <f t="shared" si="349"/>
        <v>N/A</v>
      </c>
      <c r="E1401" s="31">
        <v>19925.968761</v>
      </c>
      <c r="F1401" s="27" t="str">
        <f t="shared" si="350"/>
        <v>N/A</v>
      </c>
      <c r="G1401" s="31">
        <v>21347.651922000001</v>
      </c>
      <c r="H1401" s="27" t="str">
        <f t="shared" si="351"/>
        <v>N/A</v>
      </c>
      <c r="I1401" s="28">
        <v>6.8760000000000003</v>
      </c>
      <c r="J1401" s="28">
        <v>7.1349999999999998</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470943269</v>
      </c>
      <c r="D1403" s="27" t="str">
        <f t="shared" ref="D1403:D1426" si="353">IF($B1403="N/A","N/A",IF(C1403&gt;10,"No",IF(C1403&lt;-10,"No","Yes")))</f>
        <v>N/A</v>
      </c>
      <c r="E1403" s="53">
        <v>530311657</v>
      </c>
      <c r="F1403" s="27" t="str">
        <f t="shared" ref="F1403:F1426" si="354">IF($B1403="N/A","N/A",IF(E1403&gt;10,"No",IF(E1403&lt;-10,"No","Yes")))</f>
        <v>N/A</v>
      </c>
      <c r="G1403" s="53">
        <v>558516095</v>
      </c>
      <c r="H1403" s="27" t="str">
        <f t="shared" ref="H1403:H1426" si="355">IF($B1403="N/A","N/A",IF(G1403&gt;10,"No",IF(G1403&lt;-10,"No","Yes")))</f>
        <v>N/A</v>
      </c>
      <c r="I1403" s="28">
        <v>12.61</v>
      </c>
      <c r="J1403" s="28">
        <v>5.3179999999999996</v>
      </c>
      <c r="K1403" s="29" t="s">
        <v>1193</v>
      </c>
      <c r="L1403" s="30" t="str">
        <f t="shared" ref="L1403:L1426" si="356">IF(J1403="Div by 0", "N/A", IF(K1403="N/A","N/A", IF(J1403&gt;VALUE(MID(K1403,1,2)), "No", IF(J1403&lt;-1*VALUE(MID(K1403,1,2)), "No", "Yes"))))</f>
        <v>Yes</v>
      </c>
    </row>
    <row r="1404" spans="1:12">
      <c r="A1404" s="49" t="s">
        <v>455</v>
      </c>
      <c r="B1404" s="25" t="s">
        <v>49</v>
      </c>
      <c r="C1404" s="37">
        <v>29259</v>
      </c>
      <c r="D1404" s="37" t="str">
        <f t="shared" si="353"/>
        <v>N/A</v>
      </c>
      <c r="E1404" s="37">
        <v>30263</v>
      </c>
      <c r="F1404" s="37" t="str">
        <f t="shared" si="354"/>
        <v>N/A</v>
      </c>
      <c r="G1404" s="37">
        <v>30864</v>
      </c>
      <c r="H1404" s="27" t="str">
        <f t="shared" si="355"/>
        <v>N/A</v>
      </c>
      <c r="I1404" s="28">
        <v>3.431</v>
      </c>
      <c r="J1404" s="28">
        <v>1.986</v>
      </c>
      <c r="K1404" s="29" t="s">
        <v>1193</v>
      </c>
      <c r="L1404" s="30" t="str">
        <f t="shared" si="356"/>
        <v>Yes</v>
      </c>
    </row>
    <row r="1405" spans="1:12" ht="12.75" customHeight="1">
      <c r="A1405" s="49" t="s">
        <v>753</v>
      </c>
      <c r="B1405" s="25" t="s">
        <v>49</v>
      </c>
      <c r="C1405" s="53">
        <v>16095.672067</v>
      </c>
      <c r="D1405" s="27" t="str">
        <f t="shared" si="353"/>
        <v>N/A</v>
      </c>
      <c r="E1405" s="53">
        <v>17523.433136</v>
      </c>
      <c r="F1405" s="27" t="str">
        <f t="shared" si="354"/>
        <v>N/A</v>
      </c>
      <c r="G1405" s="53">
        <v>18096.037293000001</v>
      </c>
      <c r="H1405" s="27" t="str">
        <f t="shared" si="355"/>
        <v>N/A</v>
      </c>
      <c r="I1405" s="28">
        <v>8.8699999999999992</v>
      </c>
      <c r="J1405" s="28">
        <v>3.2679999999999998</v>
      </c>
      <c r="K1405" s="29" t="s">
        <v>1193</v>
      </c>
      <c r="L1405" s="30" t="str">
        <f t="shared" si="356"/>
        <v>Yes</v>
      </c>
    </row>
    <row r="1406" spans="1:12">
      <c r="A1406" s="48" t="s">
        <v>524</v>
      </c>
      <c r="B1406" s="25" t="s">
        <v>49</v>
      </c>
      <c r="C1406" s="53">
        <v>8654.8982156999991</v>
      </c>
      <c r="D1406" s="27" t="str">
        <f t="shared" si="353"/>
        <v>N/A</v>
      </c>
      <c r="E1406" s="53">
        <v>8936.4474143999996</v>
      </c>
      <c r="F1406" s="27" t="str">
        <f t="shared" si="354"/>
        <v>N/A</v>
      </c>
      <c r="G1406" s="53">
        <v>9366.9697586999991</v>
      </c>
      <c r="H1406" s="27" t="str">
        <f t="shared" si="355"/>
        <v>N/A</v>
      </c>
      <c r="I1406" s="28">
        <v>3.2530000000000001</v>
      </c>
      <c r="J1406" s="28">
        <v>4.8179999999999996</v>
      </c>
      <c r="K1406" s="29" t="s">
        <v>1193</v>
      </c>
      <c r="L1406" s="30" t="str">
        <f t="shared" si="356"/>
        <v>Yes</v>
      </c>
    </row>
    <row r="1407" spans="1:12">
      <c r="A1407" s="48" t="s">
        <v>527</v>
      </c>
      <c r="B1407" s="25" t="s">
        <v>49</v>
      </c>
      <c r="C1407" s="53">
        <v>18591.672379</v>
      </c>
      <c r="D1407" s="27" t="str">
        <f t="shared" si="353"/>
        <v>N/A</v>
      </c>
      <c r="E1407" s="53">
        <v>20233.662897999999</v>
      </c>
      <c r="F1407" s="27" t="str">
        <f t="shared" si="354"/>
        <v>N/A</v>
      </c>
      <c r="G1407" s="53">
        <v>20511.658961000001</v>
      </c>
      <c r="H1407" s="27" t="str">
        <f t="shared" si="355"/>
        <v>N/A</v>
      </c>
      <c r="I1407" s="28">
        <v>8.8320000000000007</v>
      </c>
      <c r="J1407" s="28">
        <v>1.3740000000000001</v>
      </c>
      <c r="K1407" s="29" t="s">
        <v>1193</v>
      </c>
      <c r="L1407" s="30" t="str">
        <f t="shared" si="356"/>
        <v>Yes</v>
      </c>
    </row>
    <row r="1408" spans="1:12">
      <c r="A1408" s="48" t="s">
        <v>530</v>
      </c>
      <c r="B1408" s="25" t="s">
        <v>49</v>
      </c>
      <c r="C1408" s="53">
        <v>22206.835391000001</v>
      </c>
      <c r="D1408" s="27" t="str">
        <f t="shared" si="353"/>
        <v>N/A</v>
      </c>
      <c r="E1408" s="53">
        <v>35080.833333000002</v>
      </c>
      <c r="F1408" s="27" t="str">
        <f t="shared" si="354"/>
        <v>N/A</v>
      </c>
      <c r="G1408" s="53">
        <v>33903.798883000003</v>
      </c>
      <c r="H1408" s="27" t="str">
        <f t="shared" si="355"/>
        <v>N/A</v>
      </c>
      <c r="I1408" s="28">
        <v>57.97</v>
      </c>
      <c r="J1408" s="28">
        <v>-3.36</v>
      </c>
      <c r="K1408" s="29" t="s">
        <v>1193</v>
      </c>
      <c r="L1408" s="30" t="str">
        <f t="shared" si="356"/>
        <v>Yes</v>
      </c>
    </row>
    <row r="1409" spans="1:12">
      <c r="A1409" s="48" t="s">
        <v>532</v>
      </c>
      <c r="B1409" s="25" t="s">
        <v>49</v>
      </c>
      <c r="C1409" s="53">
        <v>3333.8846153999998</v>
      </c>
      <c r="D1409" s="27" t="str">
        <f t="shared" si="353"/>
        <v>N/A</v>
      </c>
      <c r="E1409" s="53">
        <v>411.4375</v>
      </c>
      <c r="F1409" s="27" t="str">
        <f t="shared" si="354"/>
        <v>N/A</v>
      </c>
      <c r="G1409" s="53">
        <v>527.13333333000003</v>
      </c>
      <c r="H1409" s="27" t="str">
        <f t="shared" si="355"/>
        <v>N/A</v>
      </c>
      <c r="I1409" s="28">
        <v>-87.7</v>
      </c>
      <c r="J1409" s="28">
        <v>28.12</v>
      </c>
      <c r="K1409" s="29" t="s">
        <v>1193</v>
      </c>
      <c r="L1409" s="30" t="str">
        <f t="shared" si="356"/>
        <v>Yes</v>
      </c>
    </row>
    <row r="1410" spans="1:12" ht="12.75" customHeight="1">
      <c r="A1410" s="46" t="s">
        <v>456</v>
      </c>
      <c r="B1410" s="25" t="s">
        <v>49</v>
      </c>
      <c r="C1410" s="27">
        <v>6.9250268039999998</v>
      </c>
      <c r="D1410" s="27" t="str">
        <f t="shared" si="353"/>
        <v>N/A</v>
      </c>
      <c r="E1410" s="27">
        <v>6.8214912023999998</v>
      </c>
      <c r="F1410" s="27" t="str">
        <f t="shared" si="354"/>
        <v>N/A</v>
      </c>
      <c r="G1410" s="27">
        <v>6.9919645871</v>
      </c>
      <c r="H1410" s="27" t="str">
        <f t="shared" si="355"/>
        <v>N/A</v>
      </c>
      <c r="I1410" s="28">
        <v>-1.5</v>
      </c>
      <c r="J1410" s="28">
        <v>2.4990000000000001</v>
      </c>
      <c r="K1410" s="29" t="s">
        <v>1193</v>
      </c>
      <c r="L1410" s="30" t="str">
        <f t="shared" si="356"/>
        <v>Yes</v>
      </c>
    </row>
    <row r="1411" spans="1:12">
      <c r="A1411" s="48" t="s">
        <v>524</v>
      </c>
      <c r="B1411" s="25" t="s">
        <v>49</v>
      </c>
      <c r="C1411" s="27">
        <v>10.404770611</v>
      </c>
      <c r="D1411" s="27" t="str">
        <f t="shared" si="353"/>
        <v>N/A</v>
      </c>
      <c r="E1411" s="27">
        <v>10.363163095999999</v>
      </c>
      <c r="F1411" s="27" t="str">
        <f t="shared" si="354"/>
        <v>N/A</v>
      </c>
      <c r="G1411" s="27">
        <v>9.8058224743999993</v>
      </c>
      <c r="H1411" s="27" t="str">
        <f t="shared" si="355"/>
        <v>N/A</v>
      </c>
      <c r="I1411" s="28">
        <v>-0.4</v>
      </c>
      <c r="J1411" s="28">
        <v>-5.38</v>
      </c>
      <c r="K1411" s="29" t="s">
        <v>1193</v>
      </c>
      <c r="L1411" s="30" t="str">
        <f t="shared" si="356"/>
        <v>Yes</v>
      </c>
    </row>
    <row r="1412" spans="1:12">
      <c r="A1412" s="48" t="s">
        <v>527</v>
      </c>
      <c r="B1412" s="25" t="s">
        <v>49</v>
      </c>
      <c r="C1412" s="27">
        <v>9.2304666960000006</v>
      </c>
      <c r="D1412" s="27" t="str">
        <f t="shared" si="353"/>
        <v>N/A</v>
      </c>
      <c r="E1412" s="27">
        <v>9.0290572929999993</v>
      </c>
      <c r="F1412" s="27" t="str">
        <f t="shared" si="354"/>
        <v>N/A</v>
      </c>
      <c r="G1412" s="27">
        <v>9.1157437385000009</v>
      </c>
      <c r="H1412" s="27" t="str">
        <f t="shared" si="355"/>
        <v>N/A</v>
      </c>
      <c r="I1412" s="28">
        <v>-2.1800000000000002</v>
      </c>
      <c r="J1412" s="28">
        <v>0.96009999999999995</v>
      </c>
      <c r="K1412" s="29" t="s">
        <v>1193</v>
      </c>
      <c r="L1412" s="30" t="str">
        <f t="shared" si="356"/>
        <v>Yes</v>
      </c>
    </row>
    <row r="1413" spans="1:12">
      <c r="A1413" s="48" t="s">
        <v>530</v>
      </c>
      <c r="B1413" s="25" t="s">
        <v>49</v>
      </c>
      <c r="C1413" s="27">
        <v>0.2957391654</v>
      </c>
      <c r="D1413" s="27" t="str">
        <f t="shared" si="353"/>
        <v>N/A</v>
      </c>
      <c r="E1413" s="27">
        <v>0.19136043089999999</v>
      </c>
      <c r="F1413" s="27" t="str">
        <f t="shared" si="354"/>
        <v>N/A</v>
      </c>
      <c r="G1413" s="27">
        <v>0.23611349279999999</v>
      </c>
      <c r="H1413" s="27" t="str">
        <f t="shared" si="355"/>
        <v>N/A</v>
      </c>
      <c r="I1413" s="28">
        <v>-35.299999999999997</v>
      </c>
      <c r="J1413" s="28">
        <v>23.39</v>
      </c>
      <c r="K1413" s="29" t="s">
        <v>1193</v>
      </c>
      <c r="L1413" s="30" t="str">
        <f t="shared" si="356"/>
        <v>Yes</v>
      </c>
    </row>
    <row r="1414" spans="1:12">
      <c r="A1414" s="48" t="s">
        <v>532</v>
      </c>
      <c r="B1414" s="25" t="s">
        <v>49</v>
      </c>
      <c r="C1414" s="27">
        <v>7.3610599900000004E-2</v>
      </c>
      <c r="D1414" s="27" t="str">
        <f t="shared" si="353"/>
        <v>N/A</v>
      </c>
      <c r="E1414" s="27">
        <v>4.3958459300000002E-2</v>
      </c>
      <c r="F1414" s="27" t="str">
        <f t="shared" si="354"/>
        <v>N/A</v>
      </c>
      <c r="G1414" s="27">
        <v>4.3517363400000002E-2</v>
      </c>
      <c r="H1414" s="27" t="str">
        <f t="shared" si="355"/>
        <v>N/A</v>
      </c>
      <c r="I1414" s="28">
        <v>-40.299999999999997</v>
      </c>
      <c r="J1414" s="28">
        <v>-1</v>
      </c>
      <c r="K1414" s="29" t="s">
        <v>1193</v>
      </c>
      <c r="L1414" s="30" t="str">
        <f t="shared" si="356"/>
        <v>Yes</v>
      </c>
    </row>
    <row r="1415" spans="1:12" ht="25.5" customHeight="1">
      <c r="A1415" s="49" t="s">
        <v>745</v>
      </c>
      <c r="B1415" s="25" t="s">
        <v>49</v>
      </c>
      <c r="C1415" s="53">
        <v>420235543</v>
      </c>
      <c r="D1415" s="27" t="str">
        <f t="shared" si="353"/>
        <v>N/A</v>
      </c>
      <c r="E1415" s="53">
        <v>472006348</v>
      </c>
      <c r="F1415" s="27" t="str">
        <f t="shared" si="354"/>
        <v>N/A</v>
      </c>
      <c r="G1415" s="53">
        <v>490825213</v>
      </c>
      <c r="H1415" s="27" t="str">
        <f t="shared" si="355"/>
        <v>N/A</v>
      </c>
      <c r="I1415" s="28">
        <v>12.32</v>
      </c>
      <c r="J1415" s="28">
        <v>3.9870000000000001</v>
      </c>
      <c r="K1415" s="29" t="s">
        <v>1193</v>
      </c>
      <c r="L1415" s="30" t="str">
        <f t="shared" si="356"/>
        <v>Yes</v>
      </c>
    </row>
    <row r="1416" spans="1:12" ht="12.75" customHeight="1">
      <c r="A1416" s="49" t="s">
        <v>457</v>
      </c>
      <c r="B1416" s="25" t="s">
        <v>49</v>
      </c>
      <c r="C1416" s="37">
        <v>22540</v>
      </c>
      <c r="D1416" s="37" t="str">
        <f t="shared" si="353"/>
        <v>N/A</v>
      </c>
      <c r="E1416" s="37">
        <v>23688</v>
      </c>
      <c r="F1416" s="37" t="str">
        <f t="shared" si="354"/>
        <v>N/A</v>
      </c>
      <c r="G1416" s="37">
        <v>22992</v>
      </c>
      <c r="H1416" s="27" t="str">
        <f t="shared" si="355"/>
        <v>N/A</v>
      </c>
      <c r="I1416" s="28">
        <v>5.093</v>
      </c>
      <c r="J1416" s="28">
        <v>-2.94</v>
      </c>
      <c r="K1416" s="29" t="s">
        <v>1193</v>
      </c>
      <c r="L1416" s="30" t="str">
        <f t="shared" si="356"/>
        <v>Yes</v>
      </c>
    </row>
    <row r="1417" spans="1:12" ht="25.5">
      <c r="A1417" s="49" t="s">
        <v>754</v>
      </c>
      <c r="B1417" s="25" t="s">
        <v>49</v>
      </c>
      <c r="C1417" s="53">
        <v>18643.990373000001</v>
      </c>
      <c r="D1417" s="27" t="str">
        <f t="shared" si="353"/>
        <v>N/A</v>
      </c>
      <c r="E1417" s="53">
        <v>19925.968761</v>
      </c>
      <c r="F1417" s="27" t="str">
        <f t="shared" si="354"/>
        <v>N/A</v>
      </c>
      <c r="G1417" s="53">
        <v>21347.651922000001</v>
      </c>
      <c r="H1417" s="27" t="str">
        <f t="shared" si="355"/>
        <v>N/A</v>
      </c>
      <c r="I1417" s="28">
        <v>6.8760000000000003</v>
      </c>
      <c r="J1417" s="28">
        <v>7.1349999999999998</v>
      </c>
      <c r="K1417" s="29" t="s">
        <v>1193</v>
      </c>
      <c r="L1417" s="30" t="str">
        <f t="shared" si="356"/>
        <v>Yes</v>
      </c>
    </row>
    <row r="1418" spans="1:12">
      <c r="A1418" s="48" t="s">
        <v>586</v>
      </c>
      <c r="B1418" s="25" t="s">
        <v>49</v>
      </c>
      <c r="C1418" s="53">
        <v>9001.0666277</v>
      </c>
      <c r="D1418" s="27" t="str">
        <f t="shared" si="353"/>
        <v>N/A</v>
      </c>
      <c r="E1418" s="53">
        <v>9322.3550226999996</v>
      </c>
      <c r="F1418" s="27" t="str">
        <f t="shared" si="354"/>
        <v>N/A</v>
      </c>
      <c r="G1418" s="53">
        <v>9983.3496321000002</v>
      </c>
      <c r="H1418" s="27" t="str">
        <f t="shared" si="355"/>
        <v>N/A</v>
      </c>
      <c r="I1418" s="28">
        <v>3.569</v>
      </c>
      <c r="J1418" s="28">
        <v>7.09</v>
      </c>
      <c r="K1418" s="29" t="s">
        <v>1193</v>
      </c>
      <c r="L1418" s="30" t="str">
        <f t="shared" si="356"/>
        <v>Yes</v>
      </c>
    </row>
    <row r="1419" spans="1:12">
      <c r="A1419" s="48" t="s">
        <v>587</v>
      </c>
      <c r="B1419" s="25" t="s">
        <v>49</v>
      </c>
      <c r="C1419" s="53">
        <v>22837.762610999998</v>
      </c>
      <c r="D1419" s="27" t="str">
        <f t="shared" si="353"/>
        <v>N/A</v>
      </c>
      <c r="E1419" s="53">
        <v>24229.894358000001</v>
      </c>
      <c r="F1419" s="27" t="str">
        <f t="shared" si="354"/>
        <v>N/A</v>
      </c>
      <c r="G1419" s="53">
        <v>25474.045483999998</v>
      </c>
      <c r="H1419" s="27" t="str">
        <f t="shared" si="355"/>
        <v>N/A</v>
      </c>
      <c r="I1419" s="28">
        <v>6.0960000000000001</v>
      </c>
      <c r="J1419" s="28">
        <v>5.1349999999999998</v>
      </c>
      <c r="K1419" s="29" t="s">
        <v>1193</v>
      </c>
      <c r="L1419" s="30" t="str">
        <f t="shared" si="356"/>
        <v>Yes</v>
      </c>
    </row>
    <row r="1420" spans="1:12">
      <c r="A1420" s="48" t="s">
        <v>588</v>
      </c>
      <c r="B1420" s="25" t="s">
        <v>49</v>
      </c>
      <c r="C1420" s="53">
        <v>25980.25</v>
      </c>
      <c r="D1420" s="27" t="str">
        <f t="shared" si="353"/>
        <v>N/A</v>
      </c>
      <c r="E1420" s="53">
        <v>25321.933333000001</v>
      </c>
      <c r="F1420" s="27" t="str">
        <f t="shared" si="354"/>
        <v>N/A</v>
      </c>
      <c r="G1420" s="53">
        <v>21952.285714000001</v>
      </c>
      <c r="H1420" s="27" t="str">
        <f t="shared" si="355"/>
        <v>N/A</v>
      </c>
      <c r="I1420" s="28">
        <v>-2.5299999999999998</v>
      </c>
      <c r="J1420" s="28">
        <v>-13.3</v>
      </c>
      <c r="K1420" s="29" t="s">
        <v>1193</v>
      </c>
      <c r="L1420" s="30" t="str">
        <f t="shared" si="356"/>
        <v>Yes</v>
      </c>
    </row>
    <row r="1421" spans="1:12">
      <c r="A1421" s="48" t="s">
        <v>589</v>
      </c>
      <c r="B1421" s="25" t="s">
        <v>49</v>
      </c>
      <c r="C1421" s="53">
        <v>25275</v>
      </c>
      <c r="D1421" s="27" t="str">
        <f t="shared" si="353"/>
        <v>N/A</v>
      </c>
      <c r="E1421" s="53">
        <v>295</v>
      </c>
      <c r="F1421" s="27" t="str">
        <f t="shared" si="354"/>
        <v>N/A</v>
      </c>
      <c r="G1421" s="53">
        <v>300</v>
      </c>
      <c r="H1421" s="27" t="str">
        <f t="shared" si="355"/>
        <v>N/A</v>
      </c>
      <c r="I1421" s="28">
        <v>-98.8</v>
      </c>
      <c r="J1421" s="28">
        <v>1.6950000000000001</v>
      </c>
      <c r="K1421" s="29" t="s">
        <v>1193</v>
      </c>
      <c r="L1421" s="30" t="str">
        <f t="shared" si="356"/>
        <v>Yes</v>
      </c>
    </row>
    <row r="1422" spans="1:12" ht="25.5">
      <c r="A1422" s="46" t="s">
        <v>458</v>
      </c>
      <c r="B1422" s="25" t="s">
        <v>49</v>
      </c>
      <c r="C1422" s="27">
        <v>5.3347723490999996</v>
      </c>
      <c r="D1422" s="27" t="str">
        <f t="shared" si="353"/>
        <v>N/A</v>
      </c>
      <c r="E1422" s="27">
        <v>5.3394403596000002</v>
      </c>
      <c r="F1422" s="27" t="str">
        <f t="shared" si="354"/>
        <v>N/A</v>
      </c>
      <c r="G1422" s="27">
        <v>5.2086330283000004</v>
      </c>
      <c r="H1422" s="27" t="str">
        <f t="shared" si="355"/>
        <v>N/A</v>
      </c>
      <c r="I1422" s="28">
        <v>8.7499999999999994E-2</v>
      </c>
      <c r="J1422" s="28">
        <v>-2.4500000000000002</v>
      </c>
      <c r="K1422" s="29" t="s">
        <v>1193</v>
      </c>
      <c r="L1422" s="30" t="str">
        <f t="shared" si="356"/>
        <v>Yes</v>
      </c>
    </row>
    <row r="1423" spans="1:12">
      <c r="A1423" s="48" t="s">
        <v>524</v>
      </c>
      <c r="B1423" s="25" t="s">
        <v>49</v>
      </c>
      <c r="C1423" s="27">
        <v>9.6256082810999999</v>
      </c>
      <c r="D1423" s="27" t="str">
        <f t="shared" si="353"/>
        <v>N/A</v>
      </c>
      <c r="E1423" s="27">
        <v>9.5196336354</v>
      </c>
      <c r="F1423" s="27" t="str">
        <f t="shared" si="354"/>
        <v>N/A</v>
      </c>
      <c r="G1423" s="27">
        <v>8.7180291409000006</v>
      </c>
      <c r="H1423" s="27" t="str">
        <f t="shared" si="355"/>
        <v>N/A</v>
      </c>
      <c r="I1423" s="28">
        <v>-1.1000000000000001</v>
      </c>
      <c r="J1423" s="28">
        <v>-8.42</v>
      </c>
      <c r="K1423" s="29" t="s">
        <v>1193</v>
      </c>
      <c r="L1423" s="30" t="str">
        <f t="shared" si="356"/>
        <v>Yes</v>
      </c>
    </row>
    <row r="1424" spans="1:12">
      <c r="A1424" s="48" t="s">
        <v>527</v>
      </c>
      <c r="B1424" s="25" t="s">
        <v>49</v>
      </c>
      <c r="C1424" s="27">
        <v>6.6864454239000004</v>
      </c>
      <c r="D1424" s="27" t="str">
        <f t="shared" si="353"/>
        <v>N/A</v>
      </c>
      <c r="E1424" s="27">
        <v>6.7008047985000001</v>
      </c>
      <c r="F1424" s="27" t="str">
        <f t="shared" si="354"/>
        <v>N/A</v>
      </c>
      <c r="G1424" s="27">
        <v>6.4525151437000003</v>
      </c>
      <c r="H1424" s="27" t="str">
        <f t="shared" si="355"/>
        <v>N/A</v>
      </c>
      <c r="I1424" s="28">
        <v>0.21479999999999999</v>
      </c>
      <c r="J1424" s="28">
        <v>-3.71</v>
      </c>
      <c r="K1424" s="29" t="s">
        <v>1193</v>
      </c>
      <c r="L1424" s="30" t="str">
        <f t="shared" si="356"/>
        <v>Yes</v>
      </c>
    </row>
    <row r="1425" spans="1:13">
      <c r="A1425" s="48" t="s">
        <v>530</v>
      </c>
      <c r="B1425" s="25" t="s">
        <v>49</v>
      </c>
      <c r="C1425" s="27">
        <v>6.32857473E-2</v>
      </c>
      <c r="D1425" s="27" t="str">
        <f t="shared" si="353"/>
        <v>N/A</v>
      </c>
      <c r="E1425" s="27">
        <v>5.3155675300000003E-2</v>
      </c>
      <c r="F1425" s="27" t="str">
        <f t="shared" si="354"/>
        <v>N/A</v>
      </c>
      <c r="G1425" s="27">
        <v>4.6167442699999998E-2</v>
      </c>
      <c r="H1425" s="27" t="str">
        <f t="shared" si="355"/>
        <v>N/A</v>
      </c>
      <c r="I1425" s="28">
        <v>-16</v>
      </c>
      <c r="J1425" s="28">
        <v>-13.1</v>
      </c>
      <c r="K1425" s="29" t="s">
        <v>1193</v>
      </c>
      <c r="L1425" s="30" t="str">
        <f t="shared" si="356"/>
        <v>Yes</v>
      </c>
    </row>
    <row r="1426" spans="1:13">
      <c r="A1426" s="48" t="s">
        <v>532</v>
      </c>
      <c r="B1426" s="25" t="s">
        <v>49</v>
      </c>
      <c r="C1426" s="27">
        <v>8.4935307999999994E-3</v>
      </c>
      <c r="D1426" s="27" t="str">
        <f t="shared" si="353"/>
        <v>N/A</v>
      </c>
      <c r="E1426" s="27">
        <v>5.4948074000000001E-3</v>
      </c>
      <c r="F1426" s="27" t="str">
        <f t="shared" si="354"/>
        <v>N/A</v>
      </c>
      <c r="G1426" s="27">
        <v>2.9011575999999999E-3</v>
      </c>
      <c r="H1426" s="27" t="str">
        <f t="shared" si="355"/>
        <v>N/A</v>
      </c>
      <c r="I1426" s="28">
        <v>-35.299999999999997</v>
      </c>
      <c r="J1426" s="28">
        <v>-47.2</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2012-03-14T18:07:06Z</dcterms:modified>
</cp:coreProperties>
</file>