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<sst xmlns="http://schemas.openxmlformats.org/spreadsheetml/2006/main" count="7065" uniqueCount="1749">
  <si>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</si>
  <si>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</si>
  <si>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</si>
  <si>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</si>
  <si>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</si>
  <si>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</si>
  <si>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</si>
  <si>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</si>
  <si>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</si>
  <si>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</si>
  <si>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</si>
  <si>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</si>
  <si>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</si>
  <si>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</si>
  <si>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</si>
  <si>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</si>
  <si>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</si>
  <si>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</si>
  <si>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</si>
  <si>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</si>
  <si>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</si>
  <si>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</si>
  <si>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</si>
  <si>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</si>
  <si>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</si>
  <si>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</si>
  <si>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</si>
  <si>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</si>
  <si>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</si>
  <si>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</si>
  <si>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</si>
  <si>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</si>
  <si>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</si>
  <si>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</si>
  <si>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</si>
  <si>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</si>
  <si>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</si>
  <si>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</si>
  <si>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</si>
  <si>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</si>
  <si>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</si>
  <si>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</si>
  <si>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</si>
  <si>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</si>
  <si>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</si>
  <si>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</si>
  <si>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</si>
  <si>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</si>
  <si>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</si>
  <si>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</si>
  <si>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</si>
  <si>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</si>
  <si>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</si>
  <si>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</si>
  <si>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</si>
  <si>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</si>
  <si>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</si>
  <si>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</si>
  <si>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</si>
  <si>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</si>
  <si>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</si>
  <si>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</si>
  <si>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</si>
  <si>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</si>
  <si>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</si>
  <si>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</si>
  <si>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</si>
  <si>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</si>
  <si>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</si>
  <si>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</si>
  <si>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</si>
  <si>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</si>
  <si>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</si>
  <si>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</si>
  <si>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</si>
  <si>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</si>
  <si>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</si>
  <si>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</si>
  <si>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</si>
  <si>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</si>
  <si>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</si>
  <si>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</si>
  <si>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</si>
  <si>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</si>
  <si>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</si>
  <si>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</si>
  <si>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</si>
  <si>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</si>
  <si>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</si>
  <si>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</si>
  <si>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</si>
  <si>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</si>
  <si>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</si>
  <si>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</si>
  <si>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</si>
  <si>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</si>
  <si>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</si>
  <si>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</si>
  <si>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</si>
  <si>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</si>
  <si>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</si>
  <si>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</si>
  <si>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</si>
  <si>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</si>
  <si>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</si>
  <si>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</si>
  <si>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</si>
  <si>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</si>
  <si>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</si>
  <si>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</si>
  <si>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</si>
  <si>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</si>
  <si>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</si>
  <si>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</si>
  <si>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</si>
  <si>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</si>
  <si>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</si>
  <si>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</si>
  <si>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</si>
  <si>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</si>
  <si>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</si>
  <si>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</si>
  <si>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</si>
  <si>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</si>
  <si>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</si>
  <si>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</si>
  <si>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</si>
  <si>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</si>
  <si>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</si>
  <si>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</si>
  <si>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</si>
  <si>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</si>
  <si>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</si>
  <si>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</si>
  <si>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</si>
  <si>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</si>
  <si>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</si>
  <si>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</si>
  <si>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</si>
  <si>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</si>
  <si>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</si>
  <si>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</si>
  <si>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</si>
  <si>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</si>
  <si>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</si>
  <si>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</si>
  <si>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</si>
  <si>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</si>
  <si>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</si>
  <si>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</si>
  <si>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</si>
  <si>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</si>
  <si>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</si>
  <si>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</si>
  <si>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</si>
  <si>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</si>
  <si>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</si>
  <si>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</si>
  <si>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</si>
  <si>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</si>
  <si>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</si>
  <si>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</si>
  <si>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</si>
  <si>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</si>
  <si>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</si>
  <si>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</si>
  <si>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</si>
  <si>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</si>
  <si>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</si>
  <si>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</si>
  <si>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</si>
  <si>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</si>
  <si>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</si>
  <si>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</si>
  <si>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</si>
  <si>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</si>
  <si>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</si>
  <si>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</si>
  <si>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</si>
  <si>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</si>
  <si>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</si>
  <si>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</si>
  <si>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</si>
  <si>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</si>
  <si>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</si>
  <si>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</si>
  <si>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</si>
  <si>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</si>
  <si>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</si>
  <si>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</si>
  <si>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</si>
  <si>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</si>
  <si>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</si>
  <si>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</si>
  <si>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</si>
  <si>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</si>
  <si>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</si>
  <si>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</si>
  <si>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</si>
  <si>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</si>
  <si>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</si>
  <si>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</si>
  <si>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</si>
  <si>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</si>
  <si>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</si>
  <si>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</si>
  <si>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</si>
  <si>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</si>
  <si>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</si>
  <si>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</si>
  <si>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</si>
  <si>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</si>
  <si>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</si>
  <si>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</si>
  <si>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</si>
  <si>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</si>
  <si>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</si>
  <si>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</si>
  <si>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</si>
  <si>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</si>
  <si>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</si>
  <si>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</si>
  <si>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</si>
  <si>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</si>
  <si>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</si>
  <si>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</si>
  <si>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</si>
  <si>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</si>
  <si>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</si>
  <si>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</si>
  <si>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</si>
  <si>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</si>
  <si>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</si>
  <si>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</si>
  <si>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</si>
  <si>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</si>
  <si>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</si>
  <si>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</si>
  <si>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</si>
  <si>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</si>
  <si>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</si>
  <si>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</si>
  <si>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</si>
  <si>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</si>
  <si>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</si>
  <si>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</si>
  <si>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</si>
  <si>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</si>
  <si>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</si>
  <si>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</si>
  <si>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</si>
  <si>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</si>
  <si>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</si>
  <si>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</si>
  <si>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</si>
  <si>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</si>
  <si>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</si>
  <si>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</si>
  <si>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</si>
  <si>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</si>
  <si>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</si>
  <si>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</si>
  <si>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</si>
  <si>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</si>
  <si>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</si>
  <si>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</si>
  <si>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</si>
  <si>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</si>
  <si>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</si>
  <si>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</si>
  <si>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</si>
  <si>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</si>
  <si>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</si>
  <si>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</si>
  <si>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</si>
  <si>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</si>
  <si>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</si>
  <si>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</si>
  <si>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</si>
  <si>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</si>
  <si>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</si>
  <si>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</si>
  <si>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</si>
  <si>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</si>
  <si>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</si>
  <si>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</si>
  <si>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</si>
  <si>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</si>
  <si>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</si>
  <si>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</si>
  <si>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</si>
  <si>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</si>
  <si>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</si>
  <si>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</si>
  <si>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</si>
  <si>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</si>
  <si>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</si>
  <si>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</si>
  <si>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</si>
  <si>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</si>
  <si>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</si>
  <si>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</si>
  <si>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</si>
  <si>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</si>
  <si>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</si>
  <si>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</si>
  <si>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</si>
  <si>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</si>
  <si>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</si>
  <si>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</si>
  <si>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</si>
  <si>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</si>
  <si>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</si>
  <si>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</si>
  <si>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</si>
  <si>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</si>
  <si>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</si>
  <si>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</si>
  <si>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</si>
  <si>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</si>
  <si>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</si>
  <si>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</si>
  <si>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</si>
  <si>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</si>
  <si>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</si>
  <si>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</si>
  <si>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</si>
  <si>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</si>
  <si>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</si>
  <si>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</si>
  <si>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</si>
  <si>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</si>
  <si>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</si>
  <si>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</si>
  <si>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</si>
  <si>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</si>
  <si>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</si>
  <si>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</si>
  <si>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</si>
  <si>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</si>
  <si>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</si>
  <si>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</si>
  <si>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</si>
  <si>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</si>
  <si>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</si>
  <si>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</si>
  <si>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</si>
  <si>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</si>
  <si>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</si>
  <si>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</si>
  <si>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</si>
  <si>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</si>
  <si>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</si>
  <si>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</si>
  <si>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</si>
  <si>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</si>
  <si>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</si>
  <si>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</si>
  <si>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</si>
  <si>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</si>
  <si>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</si>
  <si>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</si>
  <si>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</si>
  <si>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</si>
  <si>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</si>
  <si>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</si>
  <si>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</si>
  <si>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</si>
  <si>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</si>
  <si>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</si>
  <si>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</si>
  <si>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</si>
  <si>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</si>
  <si>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</si>
  <si>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</si>
  <si>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</si>
  <si>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</si>
  <si>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</si>
  <si>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</si>
  <si>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</si>
  <si>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</si>
  <si>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</si>
  <si>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</si>
  <si>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</si>
  <si>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</si>
  <si>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</si>
  <si>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</si>
  <si>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</si>
  <si>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</si>
  <si>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</si>
  <si>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</si>
  <si>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</si>
  <si>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</si>
  <si>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</si>
  <si>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</si>
  <si>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</si>
  <si>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</si>
  <si>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</si>
  <si>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</si>
  <si>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</si>
  <si>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</si>
  <si>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</si>
  <si>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</si>
  <si>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</si>
  <si>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</si>
  <si>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</si>
  <si>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</si>
  <si>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</si>
  <si>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</si>
  <si>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</si>
  <si>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</si>
  <si>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</si>
  <si>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</si>
  <si>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</si>
  <si>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</si>
  <si>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</si>
  <si>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</si>
  <si>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</si>
  <si>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</si>
  <si>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</si>
  <si>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</si>
  <si>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</si>
  <si>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</si>
  <si>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</si>
  <si>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</si>
  <si>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</si>
  <si>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</si>
  <si>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</si>
  <si>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</si>
  <si>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</si>
  <si>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</si>
  <si>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</si>
  <si>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</si>
  <si>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</si>
  <si>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</si>
  <si>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</si>
  <si>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</si>
  <si>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</si>
  <si>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</si>
  <si>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</si>
  <si>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</si>
  <si>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</si>
  <si>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</si>
  <si>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</si>
  <si>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</si>
  <si>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</si>
  <si>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</si>
  <si>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</si>
  <si>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</si>
  <si>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</si>
  <si>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</si>
  <si>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</si>
  <si>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</si>
  <si>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</si>
  <si>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</si>
  <si>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</si>
  <si>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</si>
  <si>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</si>
  <si>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</si>
  <si>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</si>
  <si>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</si>
  <si>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</si>
  <si>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</si>
  <si>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</si>
  <si>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</si>
  <si>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</si>
  <si>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</si>
  <si>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</si>
  <si>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</si>
  <si>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</si>
  <si>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</si>
  <si>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</si>
  <si>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</si>
  <si>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</si>
  <si>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</si>
  <si>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</si>
  <si>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</si>
  <si>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</si>
  <si>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</si>
  <si>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</si>
  <si>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</si>
  <si>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</si>
  <si>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</si>
  <si>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</si>
  <si>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</si>
  <si>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</si>
  <si>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</si>
  <si>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</si>
  <si>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</si>
  <si>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</si>
  <si>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</si>
  <si>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</si>
  <si>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</si>
  <si>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</si>
  <si>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</si>
  <si>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</si>
  <si>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</si>
  <si>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</si>
  <si>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</si>
  <si>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</si>
  <si>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</si>
  <si>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</si>
  <si>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</si>
  <si>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</si>
  <si>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</si>
  <si>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</si>
  <si>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</si>
  <si>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</si>
  <si>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</si>
  <si>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</si>
  <si>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</si>
  <si>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</si>
  <si>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</si>
  <si>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</si>
  <si>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</si>
  <si>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</si>
  <si>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</si>
  <si>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</si>
  <si>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</si>
  <si>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</si>
  <si>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</si>
  <si>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</si>
  <si>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</si>
  <si>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</si>
  <si>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</si>
  <si>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</si>
  <si>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</si>
  <si>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</si>
  <si>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</si>
  <si>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</si>
  <si>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</si>
  <si>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</si>
  <si>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</si>
  <si>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</si>
  <si>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</si>
  <si>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</si>
  <si>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</si>
  <si>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</si>
  <si>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</si>
  <si>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</si>
  <si>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</si>
  <si>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</si>
  <si>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</si>
  <si>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</si>
  <si>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</si>
  <si>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</si>
  <si>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</si>
  <si>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</si>
  <si>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</si>
  <si>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</si>
  <si>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</si>
  <si>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</si>
  <si>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</si>
  <si>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</si>
  <si>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</si>
  <si>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</si>
  <si>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</si>
  <si>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</si>
  <si>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</si>
  <si>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</si>
  <si>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</si>
  <si>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</si>
  <si>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</si>
  <si>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</si>
  <si>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</si>
  <si>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</si>
  <si>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</si>
  <si>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</si>
  <si>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</si>
  <si>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</si>
  <si>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</si>
  <si>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</si>
  <si>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</si>
  <si>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</si>
  <si>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</si>
  <si>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</si>
  <si>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</si>
  <si>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</si>
  <si>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</si>
  <si>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</si>
  <si>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</si>
  <si>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</si>
  <si>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</si>
  <si>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</si>
  <si>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</si>
  <si>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</si>
  <si>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</si>
  <si>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</si>
  <si>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</si>
  <si>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</si>
  <si>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</si>
  <si>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</si>
  <si>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</si>
  <si>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</si>
  <si>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</si>
  <si>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</si>
  <si>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</si>
  <si>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</si>
  <si>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</si>
  <si>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</si>
  <si>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</si>
  <si>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</si>
  <si>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</si>
  <si>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</si>
  <si>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</si>
  <si>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</si>
  <si>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</si>
  <si>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</si>
  <si>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</si>
  <si>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</si>
  <si>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</si>
  <si>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</si>
  <si>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</si>
  <si>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</si>
  <si>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</si>
  <si>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</si>
  <si>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</si>
  <si>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</si>
  <si>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</si>
  <si>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</si>
  <si>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</si>
  <si>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</si>
  <si>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</si>
  <si>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</si>
  <si>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</si>
  <si>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</si>
  <si>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</si>
  <si>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</si>
  <si>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</si>
  <si>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</si>
  <si>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</si>
  <si>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</si>
  <si>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</si>
  <si>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</si>
  <si>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</si>
  <si>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</si>
  <si>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</si>
  <si>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</si>
  <si>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</si>
  <si>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</si>
  <si>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</si>
  <si>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</si>
  <si>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</si>
  <si>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</si>
  <si>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</si>
  <si>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</si>
  <si>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</si>
  <si>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</si>
  <si>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</si>
  <si>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</si>
  <si>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</si>
  <si>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</si>
  <si>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</si>
  <si>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</si>
  <si>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</si>
  <si>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</si>
  <si>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</si>
  <si>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</si>
  <si>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</si>
  <si>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</si>
  <si>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</si>
  <si>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</si>
  <si>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</si>
  <si>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</si>
  <si>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</si>
  <si>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</si>
  <si>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</si>
  <si>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</si>
  <si>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</si>
  <si>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</si>
  <si>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</si>
  <si>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</si>
  <si>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</si>
  <si>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</si>
  <si>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</si>
  <si>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</si>
  <si>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</si>
  <si>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</si>
  <si>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</si>
  <si>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</si>
  <si>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</si>
  <si>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</si>
  <si>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</si>
  <si>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</si>
  <si>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</si>
  <si>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</si>
  <si>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</si>
  <si>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</si>
  <si>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</si>
  <si>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</si>
  <si>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</si>
  <si>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</si>
  <si>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</si>
  <si>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</si>
  <si>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</si>
  <si>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</si>
  <si>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</si>
  <si>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</si>
  <si>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</si>
  <si>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</si>
  <si>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</si>
  <si>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</si>
  <si>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</si>
  <si>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</si>
  <si>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</si>
  <si>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</si>
  <si>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</si>
  <si>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</si>
  <si>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</si>
  <si>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</si>
  <si>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</si>
  <si>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</si>
  <si>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</si>
  <si>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</si>
  <si>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</si>
  <si>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</si>
  <si>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</si>
  <si>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</si>
  <si>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</si>
  <si>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</si>
  <si>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</si>
  <si>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</si>
  <si>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</si>
  <si>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</si>
  <si>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</si>
  <si>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</si>
  <si>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</si>
  <si>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</si>
  <si>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</si>
  <si>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</si>
  <si>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</si>
  <si>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</si>
  <si>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</si>
  <si>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</si>
  <si>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</si>
  <si>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</si>
  <si>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</si>
  <si>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</si>
  <si>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</si>
  <si>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</si>
  <si>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</si>
  <si>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</si>
  <si>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</si>
  <si>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</si>
  <si>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</si>
  <si>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</si>
  <si>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</si>
  <si>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</si>
  <si>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</si>
  <si>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</si>
  <si>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</si>
  <si>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</si>
  <si>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</si>
  <si>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</si>
  <si>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</si>
  <si>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</si>
  <si>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</si>
  <si>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</si>
  <si>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</si>
  <si>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</si>
  <si>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</si>
  <si>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</si>
  <si>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</si>
  <si>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</si>
  <si>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</si>
  <si>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</si>
  <si>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</si>
  <si>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</si>
  <si>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</si>
  <si>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</si>
  <si>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</si>
  <si>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</si>
  <si>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</si>
  <si>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</si>
  <si>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</si>
  <si>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</si>
  <si>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</si>
  <si>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</si>
  <si>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</si>
  <si>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</si>
  <si>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</si>
  <si>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</si>
  <si>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</si>
  <si>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</si>
  <si>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</si>
  <si>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</si>
  <si>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</si>
  <si>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</si>
  <si>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</si>
  <si>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</si>
  <si>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</si>
  <si>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</si>
  <si>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</si>
  <si>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</si>
  <si>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</si>
  <si>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</si>
  <si>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</si>
  <si>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</si>
  <si>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</si>
  <si>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</si>
  <si>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</si>
  <si>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</si>
  <si>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</si>
  <si>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</si>
  <si>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</si>
  <si>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</si>
  <si>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</si>
  <si>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</si>
  <si>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</si>
  <si>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</si>
  <si>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</si>
  <si>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</si>
  <si>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</si>
  <si>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</si>
  <si>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</si>
  <si>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</si>
  <si>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</si>
  <si>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</si>
  <si>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</si>
  <si>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</si>
  <si>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</si>
  <si>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</si>
  <si>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</si>
  <si>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</si>
  <si>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</si>
  <si>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</si>
  <si>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</si>
  <si>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</si>
  <si>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</si>
  <si>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</si>
  <si>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</si>
  <si>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</si>
  <si>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</si>
  <si>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</si>
  <si>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</si>
  <si>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</si>
  <si>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</si>
  <si>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</si>
  <si>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</si>
  <si>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</si>
  <si>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</si>
  <si>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</si>
  <si>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</si>
  <si>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</si>
  <si>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</si>
  <si>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</si>
  <si>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</si>
  <si>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</si>
  <si>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</si>
  <si>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</si>
  <si>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</si>
  <si>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</si>
  <si>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</si>
  <si>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</si>
  <si>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</si>
  <si>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</si>
  <si>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</si>
  <si>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</si>
  <si>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</si>
  <si>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</si>
  <si>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</si>
  <si>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</si>
  <si>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</si>
  <si>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</si>
  <si>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</si>
  <si>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</si>
  <si>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</si>
  <si>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</si>
  <si>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</si>
  <si>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</si>
  <si>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</si>
  <si>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</si>
  <si>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</si>
  <si>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</si>
  <si>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</si>
  <si>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</si>
  <si>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</si>
  <si>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</si>
  <si>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</si>
  <si>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</si>
  <si>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</si>
  <si>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</si>
  <si>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</si>
  <si>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</si>
  <si>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</si>
  <si>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</si>
  <si>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</si>
  <si>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</si>
  <si>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</si>
  <si>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</si>
  <si>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</si>
  <si>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</si>
  <si>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</si>
  <si>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</si>
  <si>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</si>
  <si>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</si>
  <si>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</si>
  <si>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</si>
  <si>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</si>
  <si>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</si>
  <si>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</si>
  <si>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</si>
  <si>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</si>
  <si>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</si>
  <si>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</si>
  <si>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</si>
  <si>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</si>
  <si>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</si>
  <si>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</si>
  <si>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</si>
  <si>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</si>
  <si>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</si>
  <si>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</si>
  <si>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</si>
  <si>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</si>
  <si>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</si>
  <si>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</si>
  <si>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</si>
  <si>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</si>
  <si>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</si>
  <si>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</si>
  <si>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</si>
  <si>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</si>
  <si>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</si>
  <si>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</si>
  <si>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</si>
  <si>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</si>
  <si>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</si>
  <si>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</si>
  <si>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</si>
  <si>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</si>
  <si>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</si>
  <si>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</si>
  <si>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</si>
  <si>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</si>
  <si>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</si>
  <si>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</si>
  <si>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</si>
  <si>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</si>
  <si>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</si>
  <si>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</si>
  <si>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</si>
  <si>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</si>
  <si>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</si>
  <si>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</si>
  <si>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</si>
  <si>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</si>
  <si>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</si>
  <si>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</si>
  <si>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</si>
  <si>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</si>
  <si>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</si>
  <si>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</si>
  <si>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</si>
  <si>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</si>
  <si>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</si>
  <si>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</si>
  <si>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</si>
  <si>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</si>
  <si>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</si>
  <si>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</si>
  <si>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</si>
  <si>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</si>
  <si>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</si>
  <si>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</si>
  <si>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</si>
  <si>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</si>
  <si>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</si>
  <si>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</si>
  <si>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</si>
  <si>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</si>
  <si>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</si>
  <si>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</si>
  <si>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</si>
  <si>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</si>
  <si>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</si>
  <si>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</si>
  <si>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</si>
  <si>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</si>
  <si>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</si>
  <si>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</si>
  <si>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</si>
  <si>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</si>
  <si>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</si>
  <si>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</si>
  <si>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</si>
  <si>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</si>
  <si>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</si>
  <si>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</si>
  <si>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</si>
  <si>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</si>
  <si>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</si>
  <si>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</si>
  <si>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</si>
  <si>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</si>
  <si>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</si>
  <si>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</si>
  <si>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</si>
  <si>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</si>
  <si>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</si>
  <si>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</si>
  <si>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</si>
  <si>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</si>
  <si>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</si>
  <si>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</si>
  <si>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</si>
  <si>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</si>
  <si>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</si>
  <si>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</si>
  <si>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</si>
  <si>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</si>
  <si>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</si>
  <si>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</si>
  <si>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</si>
  <si>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</si>
  <si>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</si>
  <si>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</si>
  <si>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</si>
  <si>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</si>
  <si>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</si>
  <si>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</si>
  <si>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</si>
  <si>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</si>
  <si>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</si>
  <si>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</si>
  <si>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</si>
  <si>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</si>
  <si>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</si>
  <si>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</si>
  <si>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</si>
  <si>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</si>
  <si>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</si>
  <si>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</si>
  <si>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</si>
  <si>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</si>
  <si>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</si>
  <si>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</si>
  <si>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</si>
  <si>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</si>
  <si>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</si>
  <si>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</si>
  <si>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</si>
  <si>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</si>
  <si>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</si>
  <si>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</si>
  <si>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</si>
  <si>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</si>
  <si>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</si>
  <si>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</si>
  <si>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</si>
  <si>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</si>
  <si>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</si>
  <si>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</si>
  <si>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</si>
  <si>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</si>
  <si>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</si>
  <si>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</si>
  <si>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</si>
  <si>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</si>
  <si>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</si>
  <si>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</si>
  <si>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</si>
  <si>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</si>
  <si>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</si>
  <si>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</si>
  <si>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</si>
  <si>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</si>
  <si>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</si>
  <si>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</si>
  <si>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</si>
  <si>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</si>
  <si>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</si>
  <si>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</si>
  <si>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</si>
  <si>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</si>
  <si>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</si>
  <si>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</si>
  <si>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</si>
  <si>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</si>
  <si>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</si>
  <si>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</si>
  <si>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</si>
  <si>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</si>
  <si>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</si>
  <si>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</si>
  <si>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</si>
  <si>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</si>
  <si>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</si>
  <si>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</si>
  <si>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</si>
  <si>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</si>
  <si>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</si>
  <si>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</si>
  <si>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</si>
  <si>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</si>
  <si>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</si>
  <si>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</si>
  <si>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</si>
  <si>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</si>
  <si>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</si>
  <si>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</si>
  <si>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</si>
  <si>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</si>
  <si>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</si>
  <si>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</si>
  <si>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</si>
  <si>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</si>
  <si>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</si>
  <si>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</si>
  <si>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</si>
  <si>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</si>
  <si>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</si>
  <si>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</si>
  <si>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</si>
  <si>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</si>
  <si>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</si>
  <si>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</si>
  <si>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</si>
  <si>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</si>
  <si>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</si>
  <si>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</si>
  <si>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</si>
  <si>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</si>
  <si>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</si>
  <si>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</si>
  <si>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</si>
  <si>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</si>
  <si>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</si>
  <si>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</si>
  <si>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</si>
  <si>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</si>
  <si>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</si>
  <si>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</si>
  <si>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</si>
  <si>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</si>
  <si>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</si>
  <si>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</si>
  <si>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</si>
  <si>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</si>
  <si>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</si>
  <si>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</si>
  <si>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</si>
  <si>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</si>
  <si>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</si>
  <si>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</si>
  <si>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</si>
  <si>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</si>
  <si>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</si>
  <si>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</si>
  <si>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</si>
  <si>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</si>
  <si>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</si>
  <si>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</si>
  <si>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</si>
  <si>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</si>
  <si>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</si>
  <si>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</si>
  <si>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</si>
  <si>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</si>
  <si>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</si>
  <si>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</si>
  <si>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</si>
  <si>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</si>
  <si>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</si>
  <si>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</si>
  <si>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</si>
  <si>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</si>
  <si>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</si>
  <si>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</si>
  <si>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</si>
  <si>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</si>
  <si>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</si>
  <si>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</si>
  <si>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</si>
  <si>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</si>
  <si>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</si>
  <si>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</si>
  <si>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</si>
  <si>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</si>
  <si>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</si>
  <si>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</si>
  <si>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</si>
  <si>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</si>
  <si>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</si>
  <si>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</si>
  <si>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</si>
  <si>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</si>
  <si>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</si>
  <si>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</si>
  <si>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</si>
  <si>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</si>
  <si>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</si>
  <si>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</si>
  <si>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</si>
  <si>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</si>
  <si>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</si>
  <si>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</si>
  <si>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</si>
  <si>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</si>
  <si>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</si>
  <si>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</si>
  <si>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</si>
  <si>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</si>
  <si>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</si>
  <si>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</si>
  <si>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</si>
  <si>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</si>
  <si>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</si>
  <si>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</si>
  <si>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</si>
  <si>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</si>
  <si>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</si>
  <si>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</si>
  <si>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</si>
  <si>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</si>
  <si>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</si>
  <si>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</si>
  <si>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</si>
  <si>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</si>
  <si>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</si>
  <si>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</si>
  <si>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</si>
  <si>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</si>
  <si>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</si>
  <si>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</si>
  <si>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</si>
  <si>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</si>
  <si>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</si>
  <si>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</si>
  <si>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</si>
  <si>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</si>
  <si>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</si>
  <si>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</si>
  <si>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</si>
  <si>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</si>
  <si>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</si>
  <si>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</si>
  <si>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</si>
  <si>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</si>
  <si>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</si>
  <si>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</si>
  <si>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</si>
  <si>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</si>
  <si>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</si>
  <si>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</si>
  <si>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</si>
  <si>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</si>
  <si>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</si>
  <si>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</si>
  <si>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</si>
  <si>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</si>
  <si>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</si>
  <si>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</si>
  <si>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</si>
  <si>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</si>
  <si>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</si>
  <si>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</si>
  <si>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</si>
  <si>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</si>
  <si>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</si>
  <si>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</si>
  <si>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</si>
  <si>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</si>
  <si>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</si>
  <si>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</si>
  <si>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</si>
  <si>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</si>
  <si>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</si>
  <si>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</si>
  <si>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</si>
  <si>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</si>
  <si>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</si>
  <si>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</si>
  <si>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</si>
  <si>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</si>
  <si>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</si>
  <si>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</si>
  <si>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</si>
  <si>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</si>
  <si>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</si>
  <si>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</si>
  <si>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</si>
  <si>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</si>
  <si>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</si>
  <si>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</si>
  <si>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</si>
  <si>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</si>
  <si>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</si>
  <si>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</si>
  <si>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</si>
  <si>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</si>
  <si>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</si>
  <si>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</si>
  <si>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</si>
  <si>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</si>
  <si>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</si>
  <si>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</si>
  <si>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</si>
  <si>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</si>
  <si>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</si>
  <si>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</si>
  <si>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</si>
  <si>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</si>
  <si>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</si>
  <si>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</si>
  <si>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</si>
  <si>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</si>
  <si>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</si>
  <si>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</si>
  <si>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</si>
  <si>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</si>
  <si>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</si>
  <si>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</si>
  <si>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</si>
  <si>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</si>
  <si>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</si>
  <si>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</si>
  <si>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</si>
  <si>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</si>
  <si>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</si>
  <si>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</si>
  <si>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</si>
  <si>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</si>
  <si>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</si>
  <si>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</si>
  <si>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</si>
  <si>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</si>
  <si>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</si>
  <si>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</si>
  <si>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</si>
  <si>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</si>
  <si>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</si>
  <si>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</si>
  <si>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</si>
  <si>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</si>
  <si>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</si>
  <si>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</si>
  <si>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</si>
  <si>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</si>
  <si>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</si>
  <si>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</si>
  <si>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</si>
  <si>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</si>
  <si>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</si>
  <si>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</si>
  <si>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</si>
  <si>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</si>
  <si>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</si>
  <si>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</si>
  <si>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</si>
  <si>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</si>
  <si>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</si>
  <si>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</si>
  <si>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</si>
  <si>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</si>
  <si>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</si>
  <si>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</si>
  <si>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</si>
  <si>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</si>
  <si>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</si>
  <si>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</si>
  <si>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</si>
  <si>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</si>
  <si>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</si>
  <si>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</si>
  <si>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</si>
  <si>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</si>
  <si>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</si>
  <si>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</si>
  <si>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</si>
  <si>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</si>
  <si>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</si>
  <si>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</si>
  <si>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</si>
  <si>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</si>
  <si>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</si>
  <si>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</si>
  <si>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</si>
  <si>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</si>
  <si>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</si>
  <si>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</si>
  <si>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</si>
  <si>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</si>
  <si>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</si>
  <si>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</si>
  <si>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</si>
  <si>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</si>
  <si>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</si>
  <si>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</si>
  <si>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</si>
  <si>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</si>
  <si>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</si>
  <si>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</si>
  <si>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</si>
  <si>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</si>
  <si>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</si>
  <si>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</si>
  <si>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</si>
  <si>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</si>
  <si>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</si>
  <si>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</si>
  <si>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</si>
  <si>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</si>
  <si>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</si>
  <si>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</si>
  <si>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</si>
  <si>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</si>
  <si>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</si>
  <si>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</si>
  <si>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</si>
  <si>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</si>
  <si>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</si>
  <si>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</si>
  <si>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</si>
  <si>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</si>
  <si>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</si>
  <si>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</si>
  <si>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</si>
  <si>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</si>
  <si>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</si>
  <si>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</si>
  <si>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</si>
  <si>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</si>
  <si>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</si>
  <si>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</si>
  <si>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</si>
  <si>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</si>
  <si>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</si>
  <si>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</si>
  <si>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</si>
  <si>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</si>
  <si>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</si>
  <si>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</si>
  <si>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</si>
  <si>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</si>
  <si>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</si>
  <si>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</si>
  <si>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</si>
  <si>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</si>
  <si>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</si>
  <si>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</si>
  <si>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</si>
  <si>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</si>
  <si>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</si>
  <si>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</si>
  <si>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</si>
  <si>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</si>
  <si>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</si>
  <si>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</si>
  <si>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</si>
  <si>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</si>
  <si>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</si>
  <si>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</si>
  <si>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</si>
  <si>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</si>
  <si>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</si>
  <si>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</si>
  <si>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</si>
  <si>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</si>
  <si>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</si>
  <si>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</si>
  <si>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</si>
  <si>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</si>
  <si>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</si>
  <si>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</si>
  <si>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</si>
  <si>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</si>
  <si>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</si>
  <si>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</si>
  <si>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</si>
  <si>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</si>
  <si>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</si>
  <si>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</si>
  <si>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</si>
  <si>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</si>
  <si>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</si>
  <si>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</si>
  <si>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</si>
  <si>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</si>
  <si>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</si>
  <si>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</si>
  <si>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</si>
  <si>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</si>
  <si>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</si>
  <si>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</si>
  <si>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</si>
  <si>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</si>
  <si>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</si>
  <si>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</si>
  <si>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</si>
  <si>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</si>
  <si>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</si>
  <si>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</si>
  <si>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</si>
  <si>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</si>
  <si>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</si>
  <si>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</si>
  <si>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</si>
  <si>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</si>
  <si>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</si>
  <si>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</si>
  <si>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</si>
  <si>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</si>
  <si>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</si>
  <si>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</si>
  <si>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</si>
  <si>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</si>
  <si>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</si>
  <si>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</si>
  <si>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</si>
  <si>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</si>
  <si>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</si>
  <si>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</si>
  <si>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</si>
  <si>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</si>
  <si>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</si>
  <si>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</si>
  <si>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</si>
  <si>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</si>
  <si>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</si>
  <si>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</si>
  <si>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</si>
  <si>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</si>
  <si>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</si>
  <si>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</si>
  <si>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</si>
  <si>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</si>
  <si>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</si>
  <si>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</si>
  <si>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</si>
  <si>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</si>
  <si>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</si>
  <si>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</si>
  <si>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</si>
  <si>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</si>
  <si>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</si>
  <si>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</si>
  <si>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</si>
  <si>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</si>
  <si>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</si>
  <si>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</si>
  <si>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</si>
  <si>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</si>
  <si>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</si>
  <si>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</si>
  <si>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</si>
  <si>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</si>
  <si>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</si>
  <si>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</si>
  <si>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</si>
  <si>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</si>
  <si>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</si>
  <si>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</si>
  <si>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</si>
  <si>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</si>
  <si>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</si>
  <si>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</si>
  <si>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</si>
  <si>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</si>
  <si>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</si>
  <si>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</si>
  <si>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</si>
  <si>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</si>
  <si>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</si>
  <si>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</si>
  <si>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</si>
  <si>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</si>
  <si>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</si>
  <si>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</si>
  <si>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</si>
  <si>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</si>
  <si>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</si>
  <si>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</si>
  <si>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</si>
  <si>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</si>
  <si>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</si>
  <si>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</si>
  <si>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</si>
  <si>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</si>
  <si>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</si>
  <si>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</si>
  <si>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</si>
  <si>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</si>
  <si>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</si>
  <si>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</si>
  <si>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</si>
  <si>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</si>
  <si>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</si>
  <si>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</si>
  <si>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</si>
  <si>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</si>
  <si>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</si>
  <si>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</si>
  <si>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</si>
  <si>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</si>
  <si>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</si>
  <si>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</si>
  <si>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</si>
  <si>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</si>
  <si>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</si>
  <si>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</si>
  <si>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</si>
  <si>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</si>
  <si>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</si>
  <si>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</si>
  <si>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</si>
  <si>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</si>
  <si>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</si>
  <si>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</si>
  <si>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</si>
  <si>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</si>
  <si>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</si>
  <si>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</si>
  <si>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</si>
  <si>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</si>
  <si>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</si>
  <si>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</si>
  <si>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</si>
  <si>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</si>
  <si>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</si>
  <si>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</si>
  <si>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</si>
  <si>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</si>
  <si>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</si>
  <si>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</si>
  <si>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</si>
  <si>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</si>
  <si>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</si>
  <si>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</si>
  <si>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</si>
  <si>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</si>
  <si>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</si>
  <si>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</si>
  <si>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</si>
  <si>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</si>
  <si>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</si>
  <si>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</si>
  <si>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</si>
  <si>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</si>
  <si>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</si>
  <si>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</si>
  <si>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</si>
  <si>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</si>
  <si>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</si>
  <si>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</si>
  <si>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</si>
  <si>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</si>
  <si>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</si>
  <si>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</si>
  <si>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</si>
  <si>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</si>
  <si>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</si>
  <si>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</si>
  <si>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</si>
  <si>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</si>
  <si>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</si>
  <si>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</si>
  <si>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</si>
  <si>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</si>
  <si>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</si>
  <si>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</si>
  <si>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</si>
  <si>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</si>
  <si>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</si>
  <si>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</si>
  <si>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</si>
  <si>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</si>
  <si>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</si>
  <si>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</si>
  <si>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</si>
  <si>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</si>
  <si>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</si>
  <si>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</si>
  <si>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</si>
  <si>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</si>
  <si>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</si>
  <si>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</si>
  <si>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</si>
  <si>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</si>
  <si>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</si>
  <si>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</si>
  <si>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</si>
  <si>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</si>
  <si>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</si>
  <si>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</si>
  <si>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</si>
  <si>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</si>
  <si>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</si>
  <si>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</si>
  <si>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</si>
  <si>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</si>
  <si>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</si>
  <si>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</si>
  <si>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</si>
  <si>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</si>
  <si>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</si>
  <si>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</si>
  <si>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</si>
  <si>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</si>
  <si>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</si>
  <si>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</si>
  <si>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</si>
  <si>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</si>
  <si>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</si>
  <si>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</si>
  <si>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</si>
  <si>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</si>
  <si>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</si>
  <si>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</si>
  <si>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</si>
  <si>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</si>
  <si>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</si>
  <si>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</si>
  <si>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</si>
  <si>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</si>
  <si>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</si>
  <si>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</si>
  <si>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</si>
  <si>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</si>
  <si>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</si>
  <si>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</si>
  <si>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</si>
  <si>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</si>
  <si>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</si>
  <si>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</si>
  <si>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</si>
  <si>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</si>
  <si>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</si>
  <si>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</si>
  <si>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</si>
  <si>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</si>
  <si>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</si>
  <si>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</si>
  <si>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</si>
  <si>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</si>
  <si>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</si>
  <si>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</si>
  <si>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</si>
  <si>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</si>
  <si>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</si>
  <si>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</si>
  <si>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</si>
  <si>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</si>
  <si>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</si>
  <si>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</si>
  <si>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</si>
  <si>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FL</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</si>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</sst>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0</v>
      </c>
      <c r="D6" s="9" t="str">
        <f>IF($B6="N/A","N/A",IF(C6&lt;0,"No","Yes"))</f>
        <v>N/A</v>
      </c>
      <c r="E6" s="36">
        <v>0</v>
      </c>
      <c r="F6" s="9" t="str">
        <f>IF($B6="N/A","N/A",IF(E6&lt;0,"No","Yes"))</f>
        <v>N/A</v>
      </c>
      <c r="G6" s="36">
        <v>11</v>
      </c>
      <c r="H6" s="9" t="str">
        <f>IF($B6="N/A","N/A",IF(G6&lt;0,"No","Yes"))</f>
        <v>N/A</v>
      </c>
      <c r="I6" s="10" t="s">
        <v>1747</v>
      </c>
      <c r="J6" s="10" t="s">
        <v>1747</v>
      </c>
      <c r="K6" s="9" t="str">
        <f t="shared" ref="K6:K11" si="0">IF(J6="Div by 0", "N/A", IF(J6="N/A","N/A", IF(J6&gt;30, "No", IF(J6&lt;-30, "No", "Yes"))))</f>
        <v>N/A</v>
      </c>
    </row>
    <row r="7" spans="1:11" x14ac:dyDescent="0.2">
      <c r="A7" s="86" t="s">
        <v>445</v>
      </c>
      <c r="B7" s="105" t="s">
        <v>213</v>
      </c>
      <c r="C7" s="9" t="s">
        <v>1747</v>
      </c>
      <c r="D7" s="9" t="str">
        <f t="shared" ref="D7:D11" si="1">IF($B7="N/A","N/A",IF(C7&lt;0,"No","Yes"))</f>
        <v>N/A</v>
      </c>
      <c r="E7" s="9" t="s">
        <v>1747</v>
      </c>
      <c r="F7" s="9" t="str">
        <f t="shared" ref="F7:F11" si="2">IF($B7="N/A","N/A",IF(E7&lt;0,"No","Yes"))</f>
        <v>N/A</v>
      </c>
      <c r="G7" s="9">
        <v>72.727272726999999</v>
      </c>
      <c r="H7" s="9" t="str">
        <f t="shared" ref="H7:H11" si="3">IF($B7="N/A","N/A",IF(G7&lt;0,"No","Yes"))</f>
        <v>N/A</v>
      </c>
      <c r="I7" s="10" t="s">
        <v>1747</v>
      </c>
      <c r="J7" s="10" t="s">
        <v>1747</v>
      </c>
      <c r="K7" s="9" t="str">
        <f t="shared" si="0"/>
        <v>N/A</v>
      </c>
    </row>
    <row r="8" spans="1:11" x14ac:dyDescent="0.2">
      <c r="A8" s="86" t="s">
        <v>446</v>
      </c>
      <c r="B8" s="105" t="s">
        <v>213</v>
      </c>
      <c r="C8" s="9" t="s">
        <v>1747</v>
      </c>
      <c r="D8" s="9" t="str">
        <f t="shared" si="1"/>
        <v>N/A</v>
      </c>
      <c r="E8" s="9" t="s">
        <v>1747</v>
      </c>
      <c r="F8" s="9" t="str">
        <f t="shared" si="2"/>
        <v>N/A</v>
      </c>
      <c r="G8" s="9">
        <v>27.272727273000001</v>
      </c>
      <c r="H8" s="9" t="str">
        <f t="shared" si="3"/>
        <v>N/A</v>
      </c>
      <c r="I8" s="10" t="s">
        <v>1747</v>
      </c>
      <c r="J8" s="10" t="s">
        <v>1747</v>
      </c>
      <c r="K8" s="9" t="str">
        <f t="shared" si="0"/>
        <v>N/A</v>
      </c>
    </row>
    <row r="9" spans="1:11" x14ac:dyDescent="0.2">
      <c r="A9" s="86" t="s">
        <v>447</v>
      </c>
      <c r="B9" s="105" t="s">
        <v>213</v>
      </c>
      <c r="C9" s="9" t="s">
        <v>1747</v>
      </c>
      <c r="D9" s="9" t="str">
        <f t="shared" si="1"/>
        <v>N/A</v>
      </c>
      <c r="E9" s="9" t="s">
        <v>1747</v>
      </c>
      <c r="F9" s="9" t="str">
        <f t="shared" si="2"/>
        <v>N/A</v>
      </c>
      <c r="G9" s="9">
        <v>0</v>
      </c>
      <c r="H9" s="9" t="str">
        <f t="shared" si="3"/>
        <v>N/A</v>
      </c>
      <c r="I9" s="10" t="s">
        <v>1747</v>
      </c>
      <c r="J9" s="10" t="s">
        <v>1747</v>
      </c>
      <c r="K9" s="9" t="str">
        <f t="shared" si="0"/>
        <v>N/A</v>
      </c>
    </row>
    <row r="10" spans="1:11" x14ac:dyDescent="0.2">
      <c r="A10" s="86" t="s">
        <v>448</v>
      </c>
      <c r="B10" s="105" t="s">
        <v>213</v>
      </c>
      <c r="C10" s="9" t="s">
        <v>1747</v>
      </c>
      <c r="D10" s="9" t="str">
        <f t="shared" si="1"/>
        <v>N/A</v>
      </c>
      <c r="E10" s="9" t="s">
        <v>1747</v>
      </c>
      <c r="F10" s="9" t="str">
        <f t="shared" si="2"/>
        <v>N/A</v>
      </c>
      <c r="G10" s="9">
        <v>0</v>
      </c>
      <c r="H10" s="9" t="str">
        <f t="shared" si="3"/>
        <v>N/A</v>
      </c>
      <c r="I10" s="10" t="s">
        <v>1747</v>
      </c>
      <c r="J10" s="10" t="s">
        <v>1747</v>
      </c>
      <c r="K10" s="9" t="str">
        <f t="shared" si="0"/>
        <v>N/A</v>
      </c>
    </row>
    <row r="11" spans="1:11" x14ac:dyDescent="0.2">
      <c r="A11" s="86" t="s">
        <v>204</v>
      </c>
      <c r="B11" s="105" t="s">
        <v>213</v>
      </c>
      <c r="C11" s="9" t="s">
        <v>1747</v>
      </c>
      <c r="D11" s="9" t="str">
        <f t="shared" si="1"/>
        <v>N/A</v>
      </c>
      <c r="E11" s="9" t="s">
        <v>1747</v>
      </c>
      <c r="F11" s="9" t="str">
        <f t="shared" si="2"/>
        <v>N/A</v>
      </c>
      <c r="G11" s="9">
        <v>100</v>
      </c>
      <c r="H11" s="9" t="str">
        <f t="shared" si="3"/>
        <v>N/A</v>
      </c>
      <c r="I11" s="10" t="s">
        <v>1747</v>
      </c>
      <c r="J11" s="10" t="s">
        <v>1747</v>
      </c>
      <c r="K11" s="9" t="str">
        <f t="shared" si="0"/>
        <v>N/A</v>
      </c>
    </row>
    <row r="12" spans="1:11" x14ac:dyDescent="0.2">
      <c r="A12" s="86" t="s">
        <v>655</v>
      </c>
      <c r="B12" s="105" t="s">
        <v>213</v>
      </c>
      <c r="C12" s="9" t="s">
        <v>1747</v>
      </c>
      <c r="D12" s="9" t="str">
        <f t="shared" ref="D12:D23" si="4">IF($B12="N/A","N/A",IF(C12&lt;0,"No","Yes"))</f>
        <v>N/A</v>
      </c>
      <c r="E12" s="9" t="s">
        <v>1747</v>
      </c>
      <c r="F12" s="9" t="str">
        <f t="shared" ref="F12:F23" si="5">IF($B12="N/A","N/A",IF(E12&lt;0,"No","Yes"))</f>
        <v>N/A</v>
      </c>
      <c r="G12" s="9">
        <v>100</v>
      </c>
      <c r="H12" s="9" t="str">
        <f t="shared" ref="H12:H23" si="6">IF($B12="N/A","N/A",IF(G12&lt;0,"No","Yes"))</f>
        <v>N/A</v>
      </c>
      <c r="I12" s="10" t="s">
        <v>1747</v>
      </c>
      <c r="J12" s="10" t="s">
        <v>1747</v>
      </c>
      <c r="K12" s="9" t="str">
        <f t="shared" ref="K12:K23" si="7">IF(J12="Div by 0", "N/A", IF(J12="N/A","N/A", IF(J12&gt;30, "No", IF(J12&lt;-30, "No", "Yes"))))</f>
        <v>N/A</v>
      </c>
    </row>
    <row r="13" spans="1:11" x14ac:dyDescent="0.2">
      <c r="A13" s="86" t="s">
        <v>654</v>
      </c>
      <c r="B13" s="105" t="s">
        <v>213</v>
      </c>
      <c r="C13" s="9" t="s">
        <v>1747</v>
      </c>
      <c r="D13" s="9" t="str">
        <f t="shared" si="4"/>
        <v>N/A</v>
      </c>
      <c r="E13" s="9" t="s">
        <v>1747</v>
      </c>
      <c r="F13" s="9" t="str">
        <f t="shared" si="5"/>
        <v>N/A</v>
      </c>
      <c r="G13" s="9">
        <v>100</v>
      </c>
      <c r="H13" s="9" t="str">
        <f t="shared" si="6"/>
        <v>N/A</v>
      </c>
      <c r="I13" s="10" t="s">
        <v>1747</v>
      </c>
      <c r="J13" s="10" t="s">
        <v>1747</v>
      </c>
      <c r="K13" s="9" t="str">
        <f t="shared" si="7"/>
        <v>N/A</v>
      </c>
    </row>
    <row r="14" spans="1:11" x14ac:dyDescent="0.2">
      <c r="A14" s="86" t="s">
        <v>855</v>
      </c>
      <c r="B14" s="105" t="s">
        <v>213</v>
      </c>
      <c r="C14" s="10" t="s">
        <v>1747</v>
      </c>
      <c r="D14" s="9" t="str">
        <f t="shared" si="4"/>
        <v>N/A</v>
      </c>
      <c r="E14" s="10" t="s">
        <v>1747</v>
      </c>
      <c r="F14" s="9" t="str">
        <f t="shared" si="5"/>
        <v>N/A</v>
      </c>
      <c r="G14" s="10">
        <v>16.636363635999999</v>
      </c>
      <c r="H14" s="9" t="str">
        <f t="shared" si="6"/>
        <v>N/A</v>
      </c>
      <c r="I14" s="10" t="s">
        <v>1747</v>
      </c>
      <c r="J14" s="10" t="s">
        <v>1747</v>
      </c>
      <c r="K14" s="9" t="str">
        <f t="shared" si="7"/>
        <v>N/A</v>
      </c>
    </row>
    <row r="15" spans="1:11" x14ac:dyDescent="0.2">
      <c r="A15" s="86" t="s">
        <v>656</v>
      </c>
      <c r="B15" s="105" t="s">
        <v>213</v>
      </c>
      <c r="C15" s="9" t="s">
        <v>1747</v>
      </c>
      <c r="D15" s="9" t="str">
        <f t="shared" si="4"/>
        <v>N/A</v>
      </c>
      <c r="E15" s="9" t="s">
        <v>1747</v>
      </c>
      <c r="F15" s="9" t="str">
        <f t="shared" si="5"/>
        <v>N/A</v>
      </c>
      <c r="G15" s="9">
        <v>0</v>
      </c>
      <c r="H15" s="9" t="str">
        <f t="shared" si="6"/>
        <v>N/A</v>
      </c>
      <c r="I15" s="10" t="s">
        <v>1747</v>
      </c>
      <c r="J15" s="10" t="s">
        <v>1747</v>
      </c>
      <c r="K15" s="9" t="str">
        <f t="shared" si="7"/>
        <v>N/A</v>
      </c>
    </row>
    <row r="16" spans="1:11" x14ac:dyDescent="0.2">
      <c r="A16" s="86" t="s">
        <v>372</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t="s">
        <v>1747</v>
      </c>
      <c r="D18" s="9" t="str">
        <f t="shared" si="4"/>
        <v>N/A</v>
      </c>
      <c r="E18" s="9" t="s">
        <v>1747</v>
      </c>
      <c r="F18" s="9" t="str">
        <f t="shared" si="5"/>
        <v>N/A</v>
      </c>
      <c r="G18" s="9">
        <v>0</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6" t="s">
        <v>658</v>
      </c>
      <c r="B21" s="105" t="s">
        <v>213</v>
      </c>
      <c r="C21" s="9" t="s">
        <v>1747</v>
      </c>
      <c r="D21" s="9" t="str">
        <f t="shared" si="4"/>
        <v>N/A</v>
      </c>
      <c r="E21" s="9" t="s">
        <v>1747</v>
      </c>
      <c r="F21" s="9" t="str">
        <f t="shared" si="5"/>
        <v>N/A</v>
      </c>
      <c r="G21" s="9">
        <v>0</v>
      </c>
      <c r="H21" s="9" t="str">
        <f t="shared" si="6"/>
        <v>N/A</v>
      </c>
      <c r="I21" s="10" t="s">
        <v>1747</v>
      </c>
      <c r="J21" s="10" t="s">
        <v>1747</v>
      </c>
      <c r="K21" s="9" t="str">
        <f t="shared" si="7"/>
        <v>N/A</v>
      </c>
    </row>
    <row r="22" spans="1:11" x14ac:dyDescent="0.2">
      <c r="A22" s="86" t="s">
        <v>1723</v>
      </c>
      <c r="B22" s="105"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6" t="s">
        <v>858</v>
      </c>
      <c r="B23" s="105"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6" t="s">
        <v>15</v>
      </c>
      <c r="B24" s="105" t="s">
        <v>213</v>
      </c>
      <c r="C24" s="9" t="s">
        <v>1747</v>
      </c>
      <c r="D24" s="9" t="str">
        <f>IF($B24="N/A","N/A",IF(C24&lt;0,"No","Yes"))</f>
        <v>N/A</v>
      </c>
      <c r="E24" s="9" t="s">
        <v>1747</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t="s">
        <v>1747</v>
      </c>
      <c r="D25" s="9" t="str">
        <f>IF($B25="N/A","N/A",IF(C25&lt;0,"No","Yes"))</f>
        <v>N/A</v>
      </c>
      <c r="E25" s="9" t="s">
        <v>1747</v>
      </c>
      <c r="F25" s="9" t="str">
        <f>IF($B25="N/A","N/A",IF(E25&lt;0,"No","Yes"))</f>
        <v>N/A</v>
      </c>
      <c r="G25" s="9">
        <v>100</v>
      </c>
      <c r="H25" s="9" t="str">
        <f>IF($B25="N/A","N/A",IF(G25&lt;0,"No","Yes"))</f>
        <v>N/A</v>
      </c>
      <c r="I25" s="10" t="s">
        <v>1747</v>
      </c>
      <c r="J25" s="10" t="s">
        <v>1747</v>
      </c>
      <c r="K25" s="9" t="str">
        <f t="shared" si="8"/>
        <v>N/A</v>
      </c>
    </row>
    <row r="26" spans="1:11" x14ac:dyDescent="0.2">
      <c r="A26" s="86" t="s">
        <v>32</v>
      </c>
      <c r="B26" s="105" t="s">
        <v>213</v>
      </c>
      <c r="C26" s="9" t="s">
        <v>1747</v>
      </c>
      <c r="D26" s="9" t="str">
        <f>IF($B26="N/A","N/A",IF(C26&lt;0,"No","Yes"))</f>
        <v>N/A</v>
      </c>
      <c r="E26" s="9" t="s">
        <v>1747</v>
      </c>
      <c r="F26" s="9" t="str">
        <f>IF($B26="N/A","N/A",IF(E26&lt;0,"No","Yes"))</f>
        <v>N/A</v>
      </c>
      <c r="G26" s="9">
        <v>100</v>
      </c>
      <c r="H26" s="9" t="str">
        <f>IF($B26="N/A","N/A",IF(G26&lt;0,"No","Yes"))</f>
        <v>N/A</v>
      </c>
      <c r="I26" s="10" t="s">
        <v>1747</v>
      </c>
      <c r="J26" s="10" t="s">
        <v>1747</v>
      </c>
      <c r="K26" s="9" t="str">
        <f t="shared" si="8"/>
        <v>N/A</v>
      </c>
    </row>
    <row r="27" spans="1:11" x14ac:dyDescent="0.2">
      <c r="A27" s="86" t="s">
        <v>160</v>
      </c>
      <c r="B27" s="105" t="s">
        <v>213</v>
      </c>
      <c r="C27" s="9" t="s">
        <v>1747</v>
      </c>
      <c r="D27" s="9" t="str">
        <f t="shared" ref="D27:D30" si="9">IF($B27="N/A","N/A",IF(C27&lt;0,"No","Yes"))</f>
        <v>N/A</v>
      </c>
      <c r="E27" s="9" t="s">
        <v>1747</v>
      </c>
      <c r="F27" s="9" t="str">
        <f t="shared" ref="F27:F30" si="10">IF($B27="N/A","N/A",IF(E27&lt;0,"No","Yes"))</f>
        <v>N/A</v>
      </c>
      <c r="G27" s="9">
        <v>100</v>
      </c>
      <c r="H27" s="9" t="str">
        <f t="shared" ref="H27:H30" si="11">IF($B27="N/A","N/A",IF(G27&lt;0,"No","Yes"))</f>
        <v>N/A</v>
      </c>
      <c r="I27" s="10" t="s">
        <v>1747</v>
      </c>
      <c r="J27" s="10" t="s">
        <v>1747</v>
      </c>
      <c r="K27" s="9" t="str">
        <f t="shared" si="8"/>
        <v>N/A</v>
      </c>
    </row>
    <row r="28" spans="1:11" x14ac:dyDescent="0.2">
      <c r="A28" s="29" t="s">
        <v>374</v>
      </c>
      <c r="B28" s="105" t="s">
        <v>213</v>
      </c>
      <c r="C28" s="9" t="s">
        <v>1747</v>
      </c>
      <c r="D28" s="9" t="str">
        <f t="shared" si="9"/>
        <v>N/A</v>
      </c>
      <c r="E28" s="9" t="s">
        <v>1747</v>
      </c>
      <c r="F28" s="9" t="str">
        <f t="shared" si="10"/>
        <v>N/A</v>
      </c>
      <c r="G28" s="9">
        <v>27.272727273000001</v>
      </c>
      <c r="H28" s="9" t="str">
        <f t="shared" si="11"/>
        <v>N/A</v>
      </c>
      <c r="I28" s="10" t="s">
        <v>1747</v>
      </c>
      <c r="J28" s="10" t="s">
        <v>1747</v>
      </c>
      <c r="K28" s="9" t="str">
        <f t="shared" si="8"/>
        <v>N/A</v>
      </c>
    </row>
    <row r="29" spans="1:11" x14ac:dyDescent="0.2">
      <c r="A29" s="29" t="s">
        <v>376</v>
      </c>
      <c r="B29" s="105" t="s">
        <v>213</v>
      </c>
      <c r="C29" s="9" t="s">
        <v>1747</v>
      </c>
      <c r="D29" s="9" t="str">
        <f t="shared" si="9"/>
        <v>N/A</v>
      </c>
      <c r="E29" s="9" t="s">
        <v>1747</v>
      </c>
      <c r="F29" s="9" t="str">
        <f t="shared" si="10"/>
        <v>N/A</v>
      </c>
      <c r="G29" s="9">
        <v>72.727272726999999</v>
      </c>
      <c r="H29" s="9" t="str">
        <f t="shared" si="11"/>
        <v>N/A</v>
      </c>
      <c r="I29" s="10" t="s">
        <v>1747</v>
      </c>
      <c r="J29" s="10" t="s">
        <v>1747</v>
      </c>
      <c r="K29" s="9" t="str">
        <f t="shared" si="8"/>
        <v>N/A</v>
      </c>
    </row>
    <row r="30" spans="1:11" x14ac:dyDescent="0.2">
      <c r="A30" s="29" t="s">
        <v>377</v>
      </c>
      <c r="B30" s="105" t="s">
        <v>213</v>
      </c>
      <c r="C30" s="9" t="s">
        <v>1747</v>
      </c>
      <c r="D30" s="9" t="str">
        <f t="shared" si="9"/>
        <v>N/A</v>
      </c>
      <c r="E30" s="9" t="s">
        <v>1747</v>
      </c>
      <c r="F30" s="9" t="str">
        <f t="shared" si="10"/>
        <v>N/A</v>
      </c>
      <c r="G30" s="9">
        <v>0</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127758242</v>
      </c>
      <c r="D7" s="32" t="str">
        <f>IF($B7="N/A","N/A",IF(C7&gt;15,"No",IF(C7&lt;-15,"No","Yes")))</f>
        <v>N/A</v>
      </c>
      <c r="E7" s="31">
        <v>129115360</v>
      </c>
      <c r="F7" s="32" t="str">
        <f>IF($B7="N/A","N/A",IF(E7&gt;15,"No",IF(E7&lt;-15,"No","Yes")))</f>
        <v>N/A</v>
      </c>
      <c r="G7" s="31">
        <v>139542372</v>
      </c>
      <c r="H7" s="32" t="str">
        <f>IF($B7="N/A","N/A",IF(G7&gt;15,"No",IF(G7&lt;-15,"No","Yes")))</f>
        <v>N/A</v>
      </c>
      <c r="I7" s="33">
        <v>1.0620000000000001</v>
      </c>
      <c r="J7" s="33">
        <v>8.0760000000000005</v>
      </c>
      <c r="K7" s="32" t="str">
        <f t="shared" ref="K7:K54" si="0">IF(J7="Div by 0", "N/A", IF(J7="N/A","N/A", IF(J7&gt;30, "No", IF(J7&lt;-30, "No", "Yes"))))</f>
        <v>Yes</v>
      </c>
    </row>
    <row r="8" spans="1:11" x14ac:dyDescent="0.2">
      <c r="A8" s="89" t="s">
        <v>362</v>
      </c>
      <c r="B8" s="30" t="s">
        <v>213</v>
      </c>
      <c r="C8" s="146">
        <v>54.603465817999997</v>
      </c>
      <c r="D8" s="32" t="str">
        <f>IF($B8="N/A","N/A",IF(C8&gt;15,"No",IF(C8&lt;-15,"No","Yes")))</f>
        <v>N/A</v>
      </c>
      <c r="E8" s="34">
        <v>55.651981298000003</v>
      </c>
      <c r="F8" s="32" t="str">
        <f>IF($B8="N/A","N/A",IF(E8&gt;15,"No",IF(E8&lt;-15,"No","Yes")))</f>
        <v>N/A</v>
      </c>
      <c r="G8" s="34">
        <v>53.512725152999998</v>
      </c>
      <c r="H8" s="32" t="str">
        <f>IF($B8="N/A","N/A",IF(G8&gt;15,"No",IF(G8&lt;-15,"No","Yes")))</f>
        <v>N/A</v>
      </c>
      <c r="I8" s="33">
        <v>1.92</v>
      </c>
      <c r="J8" s="33">
        <v>-3.84</v>
      </c>
      <c r="K8" s="32" t="str">
        <f t="shared" si="0"/>
        <v>Yes</v>
      </c>
    </row>
    <row r="9" spans="1:11" x14ac:dyDescent="0.2">
      <c r="A9" s="89" t="s">
        <v>119</v>
      </c>
      <c r="B9" s="35" t="s">
        <v>213</v>
      </c>
      <c r="C9" s="98">
        <v>13.958718216999999</v>
      </c>
      <c r="D9" s="9" t="str">
        <f>IF($B9="N/A","N/A",IF(C9&gt;15,"No",IF(C9&lt;-15,"No","Yes")))</f>
        <v>N/A</v>
      </c>
      <c r="E9" s="9">
        <v>12.812309859999999</v>
      </c>
      <c r="F9" s="9" t="str">
        <f>IF($B9="N/A","N/A",IF(E9&gt;15,"No",IF(E9&lt;-15,"No","Yes")))</f>
        <v>N/A</v>
      </c>
      <c r="G9" s="9">
        <v>15.633136149</v>
      </c>
      <c r="H9" s="9" t="str">
        <f>IF($B9="N/A","N/A",IF(G9&gt;15,"No",IF(G9&lt;-15,"No","Yes")))</f>
        <v>N/A</v>
      </c>
      <c r="I9" s="10">
        <v>-8.2100000000000009</v>
      </c>
      <c r="J9" s="10">
        <v>22.02</v>
      </c>
      <c r="K9" s="9" t="str">
        <f t="shared" si="0"/>
        <v>Yes</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31.437815964999999</v>
      </c>
      <c r="D11" s="9" t="str">
        <f>IF($B11="N/A","N/A",IF(C11&gt;15,"No",IF(C11&lt;-15,"No","Yes")))</f>
        <v>N/A</v>
      </c>
      <c r="E11" s="9">
        <v>31.535708841999998</v>
      </c>
      <c r="F11" s="9" t="str">
        <f>IF($B11="N/A","N/A",IF(E11&gt;15,"No",IF(E11&lt;-15,"No","Yes")))</f>
        <v>N/A</v>
      </c>
      <c r="G11" s="9">
        <v>30.854138698</v>
      </c>
      <c r="H11" s="9" t="str">
        <f>IF($B11="N/A","N/A",IF(G11&gt;15,"No",IF(G11&lt;-15,"No","Yes")))</f>
        <v>N/A</v>
      </c>
      <c r="I11" s="10">
        <v>0.31140000000000001</v>
      </c>
      <c r="J11" s="10">
        <v>-2.16</v>
      </c>
      <c r="K11" s="9" t="str">
        <f t="shared" si="0"/>
        <v>Yes</v>
      </c>
    </row>
    <row r="12" spans="1:11" x14ac:dyDescent="0.2">
      <c r="A12" s="89" t="s">
        <v>860</v>
      </c>
      <c r="B12" s="100" t="s">
        <v>214</v>
      </c>
      <c r="C12" s="98">
        <v>86.184780959999998</v>
      </c>
      <c r="D12" s="9" t="str">
        <f>IF(OR($B12="N/A",$C12="N/A"),"N/A",IF(C12&gt;100,"No",IF(C12&lt;95,"No","Yes")))</f>
        <v>No</v>
      </c>
      <c r="E12" s="98">
        <v>89.452560171000002</v>
      </c>
      <c r="F12" s="9" t="str">
        <f>IF(OR($B12="N/A",$E12="N/A"),"N/A",IF(E12&gt;100,"No",IF(E12&lt;95,"No","Yes")))</f>
        <v>No</v>
      </c>
      <c r="G12" s="98">
        <v>92.270977333999994</v>
      </c>
      <c r="H12" s="9" t="str">
        <f>IF($B12="N/A","N/A",IF(G12&gt;100,"No",IF(G12&lt;95,"No","Yes")))</f>
        <v>No</v>
      </c>
      <c r="I12" s="101">
        <v>3.7919999999999998</v>
      </c>
      <c r="J12" s="101">
        <v>3.1509999999999998</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1747</v>
      </c>
      <c r="J13" s="101" t="s">
        <v>1747</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1747</v>
      </c>
      <c r="J14" s="101" t="s">
        <v>1747</v>
      </c>
      <c r="K14" s="9" t="str">
        <f t="shared" si="0"/>
        <v>N/A</v>
      </c>
    </row>
    <row r="15" spans="1:11" x14ac:dyDescent="0.2">
      <c r="A15" s="89" t="s">
        <v>861</v>
      </c>
      <c r="B15" s="100" t="s">
        <v>214</v>
      </c>
      <c r="C15" s="98">
        <v>58.226945430999997</v>
      </c>
      <c r="D15" s="9" t="str">
        <f>IF(OR($B15="N/A",$C15="N/A"),"N/A",IF(C15&gt;100,"No",IF(C15&lt;95,"No","Yes")))</f>
        <v>No</v>
      </c>
      <c r="E15" s="98">
        <v>64.602311439000005</v>
      </c>
      <c r="F15" s="9" t="str">
        <f>IF(OR($B15="N/A",$E15="N/A"),"N/A",IF(E15&gt;100,"No",IF(E15&lt;95,"No","Yes")))</f>
        <v>No</v>
      </c>
      <c r="G15" s="98">
        <v>69.731287719999997</v>
      </c>
      <c r="H15" s="9" t="str">
        <f>IF($B15="N/A","N/A",IF(G15&gt;100,"No",IF(G15&lt;95,"No","Yes")))</f>
        <v>No</v>
      </c>
      <c r="I15" s="101">
        <v>10.95</v>
      </c>
      <c r="J15" s="101">
        <v>7.9390000000000001</v>
      </c>
      <c r="K15" s="9" t="str">
        <f t="shared" si="0"/>
        <v>Yes</v>
      </c>
    </row>
    <row r="16" spans="1:11" x14ac:dyDescent="0.2">
      <c r="A16" s="89" t="s">
        <v>331</v>
      </c>
      <c r="B16" s="35" t="s">
        <v>213</v>
      </c>
      <c r="C16" s="87">
        <v>69760428</v>
      </c>
      <c r="D16" s="9" t="str">
        <f>IF($B16="N/A","N/A",IF(C16&gt;15,"No",IF(C16&lt;-15,"No","Yes")))</f>
        <v>N/A</v>
      </c>
      <c r="E16" s="36">
        <v>71855256</v>
      </c>
      <c r="F16" s="9" t="str">
        <f>IF($B16="N/A","N/A",IF(E16&gt;15,"No",IF(E16&lt;-15,"No","Yes")))</f>
        <v>N/A</v>
      </c>
      <c r="G16" s="36">
        <v>74672926</v>
      </c>
      <c r="H16" s="9" t="str">
        <f>IF($B16="N/A","N/A",IF(G16&gt;15,"No",IF(G16&lt;-15,"No","Yes")))</f>
        <v>N/A</v>
      </c>
      <c r="I16" s="10">
        <v>3.0030000000000001</v>
      </c>
      <c r="J16" s="10">
        <v>3.9209999999999998</v>
      </c>
      <c r="K16" s="9" t="str">
        <f t="shared" si="0"/>
        <v>Yes</v>
      </c>
    </row>
    <row r="17" spans="1:11" x14ac:dyDescent="0.2">
      <c r="A17" s="89" t="s">
        <v>442</v>
      </c>
      <c r="B17" s="35" t="s">
        <v>215</v>
      </c>
      <c r="C17" s="98">
        <v>5.0721664149999999</v>
      </c>
      <c r="D17" s="9" t="str">
        <f>IF($B17="N/A","N/A",IF(C17&gt;20,"No",IF(C17&lt;5,"No","Yes")))</f>
        <v>Yes</v>
      </c>
      <c r="E17" s="9">
        <v>5.0382493940000002</v>
      </c>
      <c r="F17" s="9" t="str">
        <f>IF($B17="N/A","N/A",IF(E17&gt;20,"No",IF(E17&lt;5,"No","Yes")))</f>
        <v>Yes</v>
      </c>
      <c r="G17" s="9">
        <v>3.7735269675000001</v>
      </c>
      <c r="H17" s="9" t="str">
        <f>IF($B17="N/A","N/A",IF(G17&gt;20,"No",IF(G17&lt;5,"No","Yes")))</f>
        <v>No</v>
      </c>
      <c r="I17" s="10">
        <v>-0.66900000000000004</v>
      </c>
      <c r="J17" s="10">
        <v>-25.1</v>
      </c>
      <c r="K17" s="9" t="str">
        <f t="shared" si="0"/>
        <v>Yes</v>
      </c>
    </row>
    <row r="18" spans="1:11" x14ac:dyDescent="0.2">
      <c r="A18" s="89" t="s">
        <v>443</v>
      </c>
      <c r="B18" s="30" t="s">
        <v>213</v>
      </c>
      <c r="C18" s="98">
        <v>94.927833585000002</v>
      </c>
      <c r="D18" s="9" t="str">
        <f>IF($B18="N/A","N/A",IF(C18&gt;15,"No",IF(C18&lt;-15,"No","Yes")))</f>
        <v>N/A</v>
      </c>
      <c r="E18" s="9">
        <v>94.961750605999995</v>
      </c>
      <c r="F18" s="9" t="str">
        <f>IF($B18="N/A","N/A",IF(E18&gt;15,"No",IF(E18&lt;-15,"No","Yes")))</f>
        <v>N/A</v>
      </c>
      <c r="G18" s="9">
        <v>96.226473033000005</v>
      </c>
      <c r="H18" s="9" t="str">
        <f>IF($B18="N/A","N/A",IF(G18&gt;15,"No",IF(G18&lt;-15,"No","Yes")))</f>
        <v>N/A</v>
      </c>
      <c r="I18" s="10">
        <v>3.5700000000000003E-2</v>
      </c>
      <c r="J18" s="10">
        <v>1.3320000000000001</v>
      </c>
      <c r="K18" s="9" t="str">
        <f t="shared" si="0"/>
        <v>Yes</v>
      </c>
    </row>
    <row r="19" spans="1:11" x14ac:dyDescent="0.2">
      <c r="A19" s="89" t="s">
        <v>444</v>
      </c>
      <c r="B19" s="35" t="s">
        <v>216</v>
      </c>
      <c r="C19" s="98">
        <v>8.9951799034000004</v>
      </c>
      <c r="D19" s="9" t="str">
        <f>IF($B19="N/A","N/A",IF(C19&gt;1,"Yes","No"))</f>
        <v>Yes</v>
      </c>
      <c r="E19" s="9">
        <v>5.4824548952000001</v>
      </c>
      <c r="F19" s="9" t="str">
        <f>IF($B19="N/A","N/A",IF(E19&gt;1,"Yes","No"))</f>
        <v>Yes</v>
      </c>
      <c r="G19" s="9">
        <v>6.2402456280000003</v>
      </c>
      <c r="H19" s="9" t="str">
        <f>IF($B19="N/A","N/A",IF(G19&gt;1,"Yes","No"))</f>
        <v>Yes</v>
      </c>
      <c r="I19" s="10">
        <v>-39.1</v>
      </c>
      <c r="J19" s="10">
        <v>13.82</v>
      </c>
      <c r="K19" s="9" t="str">
        <f t="shared" si="0"/>
        <v>Yes</v>
      </c>
    </row>
    <row r="20" spans="1:11" x14ac:dyDescent="0.2">
      <c r="A20" s="89" t="s">
        <v>862</v>
      </c>
      <c r="B20" s="35" t="s">
        <v>213</v>
      </c>
      <c r="C20" s="91">
        <v>90.941720705999998</v>
      </c>
      <c r="D20" s="9" t="str">
        <f>IF($B20="N/A","N/A",IF(C20&gt;15,"No",IF(C20&lt;-15,"No","Yes")))</f>
        <v>N/A</v>
      </c>
      <c r="E20" s="37">
        <v>104.53084658</v>
      </c>
      <c r="F20" s="9" t="str">
        <f>IF($B20="N/A","N/A",IF(E20&gt;15,"No",IF(E20&lt;-15,"No","Yes")))</f>
        <v>N/A</v>
      </c>
      <c r="G20" s="37">
        <v>102.01521876</v>
      </c>
      <c r="H20" s="9" t="str">
        <f>IF($B20="N/A","N/A",IF(G20&gt;15,"No",IF(G20&lt;-15,"No","Yes")))</f>
        <v>N/A</v>
      </c>
      <c r="I20" s="10">
        <v>14.94</v>
      </c>
      <c r="J20" s="10">
        <v>-2.41</v>
      </c>
      <c r="K20" s="9" t="str">
        <f t="shared" si="0"/>
        <v>Yes</v>
      </c>
    </row>
    <row r="21" spans="1:11" x14ac:dyDescent="0.2">
      <c r="A21" s="89" t="s">
        <v>34</v>
      </c>
      <c r="B21" s="35" t="s">
        <v>213</v>
      </c>
      <c r="C21" s="102">
        <v>36.538060932999997</v>
      </c>
      <c r="D21" s="9" t="str">
        <f>IF($B21="N/A","N/A",IF(C21&gt;15,"No",IF(C21&lt;-15,"No","Yes")))</f>
        <v>N/A</v>
      </c>
      <c r="E21" s="103">
        <v>36.169769402</v>
      </c>
      <c r="F21" s="9" t="str">
        <f>IF($B21="N/A","N/A",IF(E21&gt;15,"No",IF(E21&lt;-15,"No","Yes")))</f>
        <v>N/A</v>
      </c>
      <c r="G21" s="103">
        <v>33.017974055000003</v>
      </c>
      <c r="H21" s="9" t="str">
        <f>IF($B21="N/A","N/A",IF(G21&gt;15,"No",IF(G21&lt;-15,"No","Yes")))</f>
        <v>N/A</v>
      </c>
      <c r="I21" s="10">
        <v>-1.01</v>
      </c>
      <c r="J21" s="10">
        <v>-8.7100000000000009</v>
      </c>
      <c r="K21" s="9" t="str">
        <f t="shared" si="0"/>
        <v>Yes</v>
      </c>
    </row>
    <row r="22" spans="1:11" x14ac:dyDescent="0.2">
      <c r="A22" s="89" t="s">
        <v>1724</v>
      </c>
      <c r="B22" s="35" t="s">
        <v>213</v>
      </c>
      <c r="C22" s="102">
        <v>0</v>
      </c>
      <c r="D22" s="9" t="str">
        <f>IF($B22="N/A","N/A",IF(C22&gt;15,"No",IF(C22&lt;-15,"No","Yes")))</f>
        <v>N/A</v>
      </c>
      <c r="E22" s="103">
        <v>0</v>
      </c>
      <c r="F22" s="9" t="str">
        <f>IF($B22="N/A","N/A",IF(E22&gt;15,"No",IF(E22&lt;-15,"No","Yes")))</f>
        <v>N/A</v>
      </c>
      <c r="G22" s="103">
        <v>0</v>
      </c>
      <c r="H22" s="9" t="str">
        <f>IF($B22="N/A","N/A",IF(G22&gt;15,"No",IF(G22&lt;-15,"No","Yes")))</f>
        <v>N/A</v>
      </c>
      <c r="I22" s="10" t="s">
        <v>1747</v>
      </c>
      <c r="J22" s="10" t="s">
        <v>1747</v>
      </c>
      <c r="K22" s="9" t="str">
        <f t="shared" si="0"/>
        <v>N/A</v>
      </c>
    </row>
    <row r="23" spans="1:11" x14ac:dyDescent="0.2">
      <c r="A23" s="89" t="s">
        <v>35</v>
      </c>
      <c r="B23" s="35" t="s">
        <v>213</v>
      </c>
      <c r="C23" s="102">
        <v>0</v>
      </c>
      <c r="D23" s="9" t="str">
        <f>IF($B23="N/A","N/A",IF(C23&gt;15,"No",IF(C23&lt;-15,"No","Yes")))</f>
        <v>N/A</v>
      </c>
      <c r="E23" s="103">
        <v>1.4035370000000001E-4</v>
      </c>
      <c r="F23" s="9" t="str">
        <f>IF($B23="N/A","N/A",IF(E23&gt;15,"No",IF(E23&lt;-15,"No","Yes")))</f>
        <v>N/A</v>
      </c>
      <c r="G23" s="103">
        <v>3.5534205540000001</v>
      </c>
      <c r="H23" s="9" t="str">
        <f>IF($B23="N/A","N/A",IF(G23&gt;15,"No",IF(G23&lt;-15,"No","Yes")))</f>
        <v>N/A</v>
      </c>
      <c r="I23" s="10" t="s">
        <v>1747</v>
      </c>
      <c r="J23" s="10">
        <v>2530000</v>
      </c>
      <c r="K23" s="9" t="str">
        <f t="shared" si="0"/>
        <v>No</v>
      </c>
    </row>
    <row r="24" spans="1:11" x14ac:dyDescent="0.2">
      <c r="A24" s="89" t="s">
        <v>863</v>
      </c>
      <c r="B24" s="35" t="s">
        <v>243</v>
      </c>
      <c r="C24" s="91">
        <v>94.299767946000003</v>
      </c>
      <c r="D24" s="9" t="str">
        <f>IF($B24="N/A","N/A",IF(C24&gt;300,"No",IF(C24&lt;75,"No","Yes")))</f>
        <v>Yes</v>
      </c>
      <c r="E24" s="37">
        <v>107.72126165</v>
      </c>
      <c r="F24" s="9" t="str">
        <f>IF($B24="N/A","N/A",IF(E24&gt;300,"No",IF(E24&lt;75,"No","Yes")))</f>
        <v>Yes</v>
      </c>
      <c r="G24" s="37">
        <v>106.65425412</v>
      </c>
      <c r="H24" s="9" t="str">
        <f>IF($B24="N/A","N/A",IF(G24&gt;300,"No",IF(G24&lt;75,"No","Yes")))</f>
        <v>Yes</v>
      </c>
      <c r="I24" s="10">
        <v>14.23</v>
      </c>
      <c r="J24" s="10">
        <v>-0.99099999999999999</v>
      </c>
      <c r="K24" s="9" t="str">
        <f t="shared" si="0"/>
        <v>Yes</v>
      </c>
    </row>
    <row r="25" spans="1:11" x14ac:dyDescent="0.2">
      <c r="A25" s="89" t="s">
        <v>864</v>
      </c>
      <c r="B25" s="35" t="s">
        <v>244</v>
      </c>
      <c r="C25" s="91" t="s">
        <v>1747</v>
      </c>
      <c r="D25" s="9" t="str">
        <f>IF($B25="N/A","N/A",IF(C25&gt;250,"No",IF(C25&lt;20,"No","Yes")))</f>
        <v>No</v>
      </c>
      <c r="E25" s="37" t="s">
        <v>1747</v>
      </c>
      <c r="F25" s="9" t="str">
        <f>IF($B25="N/A","N/A",IF(E25&gt;250,"No",IF(E25&lt;20,"No","Yes")))</f>
        <v>No</v>
      </c>
      <c r="G25" s="37" t="s">
        <v>1747</v>
      </c>
      <c r="H25" s="9" t="str">
        <f>IF($B25="N/A","N/A",IF(G25&gt;250,"No",IF(G25&lt;20,"No","Yes")))</f>
        <v>No</v>
      </c>
      <c r="I25" s="10" t="s">
        <v>1747</v>
      </c>
      <c r="J25" s="10" t="s">
        <v>1747</v>
      </c>
      <c r="K25" s="9" t="str">
        <f t="shared" si="0"/>
        <v>N/A</v>
      </c>
    </row>
    <row r="26" spans="1:11" x14ac:dyDescent="0.2">
      <c r="A26" s="89" t="s">
        <v>865</v>
      </c>
      <c r="B26" s="35" t="s">
        <v>245</v>
      </c>
      <c r="C26" s="91" t="s">
        <v>1747</v>
      </c>
      <c r="D26" s="9" t="str">
        <f>IF($B26="N/A","N/A",IF(C26&gt;5,"No",IF(C26&lt;3,"No","Yes")))</f>
        <v>No</v>
      </c>
      <c r="E26" s="37">
        <v>2</v>
      </c>
      <c r="F26" s="9" t="str">
        <f>IF($B26="N/A","N/A",IF(E26&gt;5,"No",IF(E26&lt;3,"No","Yes")))</f>
        <v>No</v>
      </c>
      <c r="G26" s="37">
        <v>2.0006521083000002</v>
      </c>
      <c r="H26" s="9" t="str">
        <f>IF($B26="N/A","N/A",IF(G26&gt;5,"No",IF(G26&lt;3,"No","Yes")))</f>
        <v>No</v>
      </c>
      <c r="I26" s="10" t="s">
        <v>1747</v>
      </c>
      <c r="J26" s="10">
        <v>3.2599999999999997E-2</v>
      </c>
      <c r="K26" s="9" t="str">
        <f t="shared" si="0"/>
        <v>Yes</v>
      </c>
    </row>
    <row r="27" spans="1:11" x14ac:dyDescent="0.2">
      <c r="A27" s="89" t="s">
        <v>131</v>
      </c>
      <c r="B27" s="35" t="s">
        <v>213</v>
      </c>
      <c r="C27" s="87">
        <v>1144170</v>
      </c>
      <c r="D27" s="35" t="s">
        <v>213</v>
      </c>
      <c r="E27" s="36">
        <v>979208</v>
      </c>
      <c r="F27" s="35" t="s">
        <v>213</v>
      </c>
      <c r="G27" s="36">
        <v>1056465</v>
      </c>
      <c r="H27" s="9" t="str">
        <f>IF($B27="N/A","N/A",IF(G27&gt;15,"No",IF(G27&lt;-15,"No","Yes")))</f>
        <v>N/A</v>
      </c>
      <c r="I27" s="10">
        <v>-14.4</v>
      </c>
      <c r="J27" s="10">
        <v>7.89</v>
      </c>
      <c r="K27" s="9" t="str">
        <f t="shared" si="0"/>
        <v>Yes</v>
      </c>
    </row>
    <row r="28" spans="1:11" x14ac:dyDescent="0.2">
      <c r="A28" s="89" t="s">
        <v>346</v>
      </c>
      <c r="B28" s="35" t="s">
        <v>213</v>
      </c>
      <c r="C28" s="88">
        <v>0.89557431450000002</v>
      </c>
      <c r="D28" s="35" t="s">
        <v>213</v>
      </c>
      <c r="E28" s="8">
        <v>0.75839776150000004</v>
      </c>
      <c r="F28" s="35" t="s">
        <v>213</v>
      </c>
      <c r="G28" s="8">
        <v>0.75709261989999999</v>
      </c>
      <c r="H28" s="9" t="str">
        <f>IF($B28="N/A","N/A",IF(G28&gt;15,"No",IF(G28&lt;-15,"No","Yes")))</f>
        <v>N/A</v>
      </c>
      <c r="I28" s="10">
        <v>-15.3</v>
      </c>
      <c r="J28" s="10">
        <v>-0.17199999999999999</v>
      </c>
      <c r="K28" s="9" t="str">
        <f t="shared" si="0"/>
        <v>Yes</v>
      </c>
    </row>
    <row r="29" spans="1:11" ht="25.5" x14ac:dyDescent="0.2">
      <c r="A29" s="89" t="s">
        <v>841</v>
      </c>
      <c r="B29" s="35" t="s">
        <v>213</v>
      </c>
      <c r="C29" s="37">
        <v>60.574077279000001</v>
      </c>
      <c r="D29" s="35" t="s">
        <v>213</v>
      </c>
      <c r="E29" s="37">
        <v>67.613551973</v>
      </c>
      <c r="F29" s="35" t="s">
        <v>213</v>
      </c>
      <c r="G29" s="37">
        <v>65.206704434000002</v>
      </c>
      <c r="H29" s="35" t="s">
        <v>213</v>
      </c>
      <c r="I29" s="10">
        <v>11.62</v>
      </c>
      <c r="J29" s="10">
        <v>-3.56</v>
      </c>
      <c r="K29" s="9" t="str">
        <f t="shared" si="0"/>
        <v>Yes</v>
      </c>
    </row>
    <row r="30" spans="1:11" x14ac:dyDescent="0.2">
      <c r="A30" s="89" t="s">
        <v>27</v>
      </c>
      <c r="B30" s="35" t="s">
        <v>217</v>
      </c>
      <c r="C30" s="36">
        <v>0</v>
      </c>
      <c r="D30" s="9" t="str">
        <f>IF($B30="N/A","N/A",IF(C30="N/A","N/A",IF(C30=0,"Yes","No")))</f>
        <v>Yes</v>
      </c>
      <c r="E30" s="36">
        <v>11</v>
      </c>
      <c r="F30" s="9" t="str">
        <f>IF($B30="N/A","N/A",IF(E30="N/A","N/A",IF(E30=0,"Yes","No")))</f>
        <v>No</v>
      </c>
      <c r="G30" s="36">
        <v>0</v>
      </c>
      <c r="H30" s="9" t="str">
        <f>IF($B30="N/A","N/A",IF(G30=0,"Yes","No"))</f>
        <v>Yes</v>
      </c>
      <c r="I30" s="10" t="s">
        <v>1747</v>
      </c>
      <c r="J30" s="10">
        <v>-100</v>
      </c>
      <c r="K30" s="9" t="str">
        <f t="shared" si="0"/>
        <v>No</v>
      </c>
    </row>
    <row r="31" spans="1:11" x14ac:dyDescent="0.2">
      <c r="A31" s="89" t="s">
        <v>206</v>
      </c>
      <c r="B31" s="104" t="s">
        <v>213</v>
      </c>
      <c r="C31" s="87">
        <v>40164401</v>
      </c>
      <c r="D31" s="9" t="str">
        <f t="shared" ref="D31:F50" si="4">IF($B31="N/A","N/A",IF(C31&lt;0,"No","Yes"))</f>
        <v>N/A</v>
      </c>
      <c r="E31" s="87">
        <v>40717286</v>
      </c>
      <c r="F31" s="9" t="str">
        <f t="shared" si="4"/>
        <v>N/A</v>
      </c>
      <c r="G31" s="87">
        <v>38871243</v>
      </c>
      <c r="H31" s="9" t="str">
        <f t="shared" ref="H31:H50" si="5">IF($B31="N/A","N/A",IF(G31&lt;0,"No","Yes"))</f>
        <v>N/A</v>
      </c>
      <c r="I31" s="10">
        <v>1.377</v>
      </c>
      <c r="J31" s="10">
        <v>-4.53</v>
      </c>
      <c r="K31" s="9" t="str">
        <f t="shared" si="0"/>
        <v>Yes</v>
      </c>
    </row>
    <row r="32" spans="1:11" ht="25.5" x14ac:dyDescent="0.2">
      <c r="A32" s="2" t="s">
        <v>659</v>
      </c>
      <c r="B32" s="104" t="s">
        <v>213</v>
      </c>
      <c r="C32" s="88">
        <v>38.127649408000003</v>
      </c>
      <c r="D32" s="9" t="str">
        <f t="shared" si="4"/>
        <v>N/A</v>
      </c>
      <c r="E32" s="88">
        <v>38.234517889999999</v>
      </c>
      <c r="F32" s="9" t="str">
        <f t="shared" si="4"/>
        <v>N/A</v>
      </c>
      <c r="G32" s="88">
        <v>35.966585889999998</v>
      </c>
      <c r="H32" s="9" t="str">
        <f t="shared" si="5"/>
        <v>N/A</v>
      </c>
      <c r="I32" s="10">
        <v>0.28029999999999999</v>
      </c>
      <c r="J32" s="10">
        <v>-5.93</v>
      </c>
      <c r="K32" s="9" t="str">
        <f t="shared" si="0"/>
        <v>Yes</v>
      </c>
    </row>
    <row r="33" spans="1:11" x14ac:dyDescent="0.2">
      <c r="A33" s="2" t="s">
        <v>660</v>
      </c>
      <c r="B33" s="104" t="s">
        <v>213</v>
      </c>
      <c r="C33" s="88">
        <v>25.533962277000001</v>
      </c>
      <c r="D33" s="9" t="str">
        <f t="shared" si="4"/>
        <v>N/A</v>
      </c>
      <c r="E33" s="88">
        <v>23.248101556000002</v>
      </c>
      <c r="F33" s="9" t="str">
        <f t="shared" si="4"/>
        <v>N/A</v>
      </c>
      <c r="G33" s="88">
        <v>32.600341594</v>
      </c>
      <c r="H33" s="9" t="str">
        <f t="shared" si="5"/>
        <v>N/A</v>
      </c>
      <c r="I33" s="10">
        <v>-8.9499999999999993</v>
      </c>
      <c r="J33" s="10">
        <v>40.229999999999997</v>
      </c>
      <c r="K33" s="9" t="str">
        <f t="shared" si="0"/>
        <v>No</v>
      </c>
    </row>
    <row r="34" spans="1:11" x14ac:dyDescent="0.2">
      <c r="A34" s="2" t="s">
        <v>661</v>
      </c>
      <c r="B34" s="104" t="s">
        <v>213</v>
      </c>
      <c r="C34" s="88">
        <v>26.319072951999999</v>
      </c>
      <c r="D34" s="9" t="str">
        <f t="shared" si="4"/>
        <v>N/A</v>
      </c>
      <c r="E34" s="88">
        <v>29.295921148000001</v>
      </c>
      <c r="F34" s="9" t="str">
        <f t="shared" si="4"/>
        <v>N/A</v>
      </c>
      <c r="G34" s="88">
        <v>19.875752365</v>
      </c>
      <c r="H34" s="9" t="str">
        <f t="shared" si="5"/>
        <v>N/A</v>
      </c>
      <c r="I34" s="10">
        <v>11.31</v>
      </c>
      <c r="J34" s="10">
        <v>-32.200000000000003</v>
      </c>
      <c r="K34" s="9" t="str">
        <f t="shared" si="0"/>
        <v>No</v>
      </c>
    </row>
    <row r="35" spans="1:11" x14ac:dyDescent="0.2">
      <c r="A35" s="2" t="s">
        <v>662</v>
      </c>
      <c r="B35" s="104" t="s">
        <v>213</v>
      </c>
      <c r="C35" s="88">
        <v>10.019315363</v>
      </c>
      <c r="D35" s="9" t="str">
        <f t="shared" si="4"/>
        <v>N/A</v>
      </c>
      <c r="E35" s="88">
        <v>9.2214594066999993</v>
      </c>
      <c r="F35" s="9" t="str">
        <f t="shared" si="4"/>
        <v>N/A</v>
      </c>
      <c r="G35" s="88">
        <v>11.557320151000001</v>
      </c>
      <c r="H35" s="9" t="str">
        <f t="shared" si="5"/>
        <v>N/A</v>
      </c>
      <c r="I35" s="10">
        <v>-7.96</v>
      </c>
      <c r="J35" s="10">
        <v>25.33</v>
      </c>
      <c r="K35" s="9" t="str">
        <f t="shared" si="0"/>
        <v>Yes</v>
      </c>
    </row>
    <row r="36" spans="1:11" x14ac:dyDescent="0.2">
      <c r="A36" s="2" t="s">
        <v>349</v>
      </c>
      <c r="B36" s="104" t="s">
        <v>213</v>
      </c>
      <c r="C36" s="87">
        <v>0</v>
      </c>
      <c r="D36" s="9" t="str">
        <f t="shared" si="4"/>
        <v>N/A</v>
      </c>
      <c r="E36" s="87">
        <v>0</v>
      </c>
      <c r="F36" s="9" t="str">
        <f t="shared" si="4"/>
        <v>N/A</v>
      </c>
      <c r="G36" s="87">
        <v>0</v>
      </c>
      <c r="H36" s="9" t="str">
        <f t="shared" si="5"/>
        <v>N/A</v>
      </c>
      <c r="I36" s="10" t="s">
        <v>1747</v>
      </c>
      <c r="J36" s="10" t="s">
        <v>1747</v>
      </c>
      <c r="K36" s="9" t="str">
        <f t="shared" si="0"/>
        <v>N/A</v>
      </c>
    </row>
    <row r="37" spans="1:11" x14ac:dyDescent="0.2">
      <c r="A37" s="2" t="s">
        <v>663</v>
      </c>
      <c r="B37" s="104" t="s">
        <v>213</v>
      </c>
      <c r="C37" s="88" t="s">
        <v>1747</v>
      </c>
      <c r="D37" s="9" t="str">
        <f t="shared" si="4"/>
        <v>N/A</v>
      </c>
      <c r="E37" s="88" t="s">
        <v>1747</v>
      </c>
      <c r="F37" s="9" t="str">
        <f t="shared" si="4"/>
        <v>N/A</v>
      </c>
      <c r="G37" s="88" t="s">
        <v>1747</v>
      </c>
      <c r="H37" s="9" t="str">
        <f t="shared" si="5"/>
        <v>N/A</v>
      </c>
      <c r="I37" s="10" t="s">
        <v>1747</v>
      </c>
      <c r="J37" s="10" t="s">
        <v>1747</v>
      </c>
      <c r="K37" s="9" t="str">
        <f t="shared" si="0"/>
        <v>N/A</v>
      </c>
    </row>
    <row r="38" spans="1:11" x14ac:dyDescent="0.2">
      <c r="A38" s="2" t="s">
        <v>664</v>
      </c>
      <c r="B38" s="104" t="s">
        <v>213</v>
      </c>
      <c r="C38" s="88" t="s">
        <v>1747</v>
      </c>
      <c r="D38" s="9" t="str">
        <f t="shared" si="4"/>
        <v>N/A</v>
      </c>
      <c r="E38" s="88" t="s">
        <v>1747</v>
      </c>
      <c r="F38" s="9" t="str">
        <f t="shared" si="4"/>
        <v>N/A</v>
      </c>
      <c r="G38" s="88" t="s">
        <v>1747</v>
      </c>
      <c r="H38" s="9" t="str">
        <f t="shared" si="5"/>
        <v>N/A</v>
      </c>
      <c r="I38" s="10" t="s">
        <v>1747</v>
      </c>
      <c r="J38" s="10" t="s">
        <v>1747</v>
      </c>
      <c r="K38" s="9" t="str">
        <f t="shared" si="0"/>
        <v>N/A</v>
      </c>
    </row>
    <row r="39" spans="1:11" x14ac:dyDescent="0.2">
      <c r="A39" s="2" t="s">
        <v>665</v>
      </c>
      <c r="B39" s="104" t="s">
        <v>213</v>
      </c>
      <c r="C39" s="88" t="s">
        <v>1747</v>
      </c>
      <c r="D39" s="9" t="str">
        <f t="shared" si="4"/>
        <v>N/A</v>
      </c>
      <c r="E39" s="88" t="s">
        <v>1747</v>
      </c>
      <c r="F39" s="9" t="str">
        <f t="shared" si="4"/>
        <v>N/A</v>
      </c>
      <c r="G39" s="88" t="s">
        <v>1747</v>
      </c>
      <c r="H39" s="9" t="str">
        <f t="shared" si="5"/>
        <v>N/A</v>
      </c>
      <c r="I39" s="10" t="s">
        <v>1747</v>
      </c>
      <c r="J39" s="10" t="s">
        <v>1747</v>
      </c>
      <c r="K39" s="9" t="str">
        <f t="shared" si="0"/>
        <v>N/A</v>
      </c>
    </row>
    <row r="40" spans="1:11" x14ac:dyDescent="0.2">
      <c r="A40" s="2" t="s">
        <v>666</v>
      </c>
      <c r="B40" s="104" t="s">
        <v>213</v>
      </c>
      <c r="C40" s="88" t="s">
        <v>1747</v>
      </c>
      <c r="D40" s="9" t="str">
        <f t="shared" si="4"/>
        <v>N/A</v>
      </c>
      <c r="E40" s="88" t="s">
        <v>1747</v>
      </c>
      <c r="F40" s="9" t="str">
        <f t="shared" si="4"/>
        <v>N/A</v>
      </c>
      <c r="G40" s="88" t="s">
        <v>1747</v>
      </c>
      <c r="H40" s="9" t="str">
        <f t="shared" si="5"/>
        <v>N/A</v>
      </c>
      <c r="I40" s="10" t="s">
        <v>1747</v>
      </c>
      <c r="J40" s="10" t="s">
        <v>1747</v>
      </c>
      <c r="K40" s="9" t="str">
        <f t="shared" si="0"/>
        <v>N/A</v>
      </c>
    </row>
    <row r="41" spans="1:11" x14ac:dyDescent="0.2">
      <c r="A41" s="2" t="s">
        <v>667</v>
      </c>
      <c r="B41" s="104" t="s">
        <v>213</v>
      </c>
      <c r="C41" s="88" t="s">
        <v>1747</v>
      </c>
      <c r="D41" s="9" t="str">
        <f t="shared" si="4"/>
        <v>N/A</v>
      </c>
      <c r="E41" s="88" t="s">
        <v>1747</v>
      </c>
      <c r="F41" s="9" t="str">
        <f t="shared" si="4"/>
        <v>N/A</v>
      </c>
      <c r="G41" s="88" t="s">
        <v>1747</v>
      </c>
      <c r="H41" s="9" t="str">
        <f t="shared" si="5"/>
        <v>N/A</v>
      </c>
      <c r="I41" s="10" t="s">
        <v>1747</v>
      </c>
      <c r="J41" s="10" t="s">
        <v>1747</v>
      </c>
      <c r="K41" s="9" t="str">
        <f t="shared" si="0"/>
        <v>N/A</v>
      </c>
    </row>
    <row r="42" spans="1:11" x14ac:dyDescent="0.2">
      <c r="A42" s="2" t="s">
        <v>668</v>
      </c>
      <c r="B42" s="104" t="s">
        <v>213</v>
      </c>
      <c r="C42" s="88" t="s">
        <v>1747</v>
      </c>
      <c r="D42" s="9" t="str">
        <f t="shared" si="4"/>
        <v>N/A</v>
      </c>
      <c r="E42" s="88" t="s">
        <v>1747</v>
      </c>
      <c r="F42" s="9" t="str">
        <f t="shared" si="4"/>
        <v>N/A</v>
      </c>
      <c r="G42" s="88" t="s">
        <v>1747</v>
      </c>
      <c r="H42" s="9" t="str">
        <f t="shared" si="5"/>
        <v>N/A</v>
      </c>
      <c r="I42" s="10" t="s">
        <v>1747</v>
      </c>
      <c r="J42" s="10" t="s">
        <v>1747</v>
      </c>
      <c r="K42" s="9" t="str">
        <f t="shared" si="0"/>
        <v>N/A</v>
      </c>
    </row>
    <row r="43" spans="1:11" x14ac:dyDescent="0.2">
      <c r="A43" s="2" t="s">
        <v>669</v>
      </c>
      <c r="B43" s="104" t="s">
        <v>213</v>
      </c>
      <c r="C43" s="88" t="s">
        <v>1747</v>
      </c>
      <c r="D43" s="9" t="str">
        <f t="shared" si="4"/>
        <v>N/A</v>
      </c>
      <c r="E43" s="88" t="s">
        <v>1747</v>
      </c>
      <c r="F43" s="9" t="str">
        <f t="shared" si="4"/>
        <v>N/A</v>
      </c>
      <c r="G43" s="88" t="s">
        <v>1747</v>
      </c>
      <c r="H43" s="9" t="str">
        <f t="shared" si="5"/>
        <v>N/A</v>
      </c>
      <c r="I43" s="10" t="s">
        <v>1747</v>
      </c>
      <c r="J43" s="10" t="s">
        <v>1747</v>
      </c>
      <c r="K43" s="9" t="str">
        <f t="shared" si="0"/>
        <v>N/A</v>
      </c>
    </row>
    <row r="44" spans="1:11" x14ac:dyDescent="0.2">
      <c r="A44" s="2" t="s">
        <v>670</v>
      </c>
      <c r="B44" s="104" t="s">
        <v>213</v>
      </c>
      <c r="C44" s="88" t="s">
        <v>1747</v>
      </c>
      <c r="D44" s="9" t="str">
        <f t="shared" si="4"/>
        <v>N/A</v>
      </c>
      <c r="E44" s="88" t="s">
        <v>1747</v>
      </c>
      <c r="F44" s="9" t="str">
        <f t="shared" si="4"/>
        <v>N/A</v>
      </c>
      <c r="G44" s="88" t="s">
        <v>1747</v>
      </c>
      <c r="H44" s="9" t="str">
        <f t="shared" si="5"/>
        <v>N/A</v>
      </c>
      <c r="I44" s="10" t="s">
        <v>1747</v>
      </c>
      <c r="J44" s="10" t="s">
        <v>1747</v>
      </c>
      <c r="K44" s="9" t="str">
        <f t="shared" si="0"/>
        <v>N/A</v>
      </c>
    </row>
    <row r="45" spans="1:11" x14ac:dyDescent="0.2">
      <c r="A45" s="2" t="s">
        <v>671</v>
      </c>
      <c r="B45" s="104" t="s">
        <v>213</v>
      </c>
      <c r="C45" s="88" t="s">
        <v>1747</v>
      </c>
      <c r="D45" s="9" t="str">
        <f t="shared" si="4"/>
        <v>N/A</v>
      </c>
      <c r="E45" s="88" t="s">
        <v>1747</v>
      </c>
      <c r="F45" s="9" t="str">
        <f t="shared" si="4"/>
        <v>N/A</v>
      </c>
      <c r="G45" s="88" t="s">
        <v>1747</v>
      </c>
      <c r="H45" s="9" t="str">
        <f t="shared" si="5"/>
        <v>N/A</v>
      </c>
      <c r="I45" s="10" t="s">
        <v>1747</v>
      </c>
      <c r="J45" s="10" t="s">
        <v>1747</v>
      </c>
      <c r="K45" s="9" t="str">
        <f t="shared" si="0"/>
        <v>N/A</v>
      </c>
    </row>
    <row r="46" spans="1:11" x14ac:dyDescent="0.2">
      <c r="A46" s="2" t="s">
        <v>350</v>
      </c>
      <c r="B46" s="104" t="s">
        <v>213</v>
      </c>
      <c r="C46" s="87">
        <v>0</v>
      </c>
      <c r="D46" s="9" t="str">
        <f t="shared" si="4"/>
        <v>N/A</v>
      </c>
      <c r="E46" s="87">
        <v>158</v>
      </c>
      <c r="F46" s="9" t="str">
        <f t="shared" si="4"/>
        <v>N/A</v>
      </c>
      <c r="G46" s="87">
        <v>4183354</v>
      </c>
      <c r="H46" s="9" t="str">
        <f t="shared" si="5"/>
        <v>N/A</v>
      </c>
      <c r="I46" s="10" t="s">
        <v>1747</v>
      </c>
      <c r="J46" s="10">
        <v>2650000</v>
      </c>
      <c r="K46" s="9" t="str">
        <f t="shared" si="0"/>
        <v>No</v>
      </c>
    </row>
    <row r="47" spans="1:11" x14ac:dyDescent="0.2">
      <c r="A47" s="2" t="s">
        <v>672</v>
      </c>
      <c r="B47" s="104" t="s">
        <v>213</v>
      </c>
      <c r="C47" s="88" t="s">
        <v>1747</v>
      </c>
      <c r="D47" s="9" t="str">
        <f t="shared" si="4"/>
        <v>N/A</v>
      </c>
      <c r="E47" s="88">
        <v>99.367088608000003</v>
      </c>
      <c r="F47" s="9" t="str">
        <f t="shared" si="4"/>
        <v>N/A</v>
      </c>
      <c r="G47" s="88">
        <v>99.093932762999998</v>
      </c>
      <c r="H47" s="9" t="str">
        <f t="shared" si="5"/>
        <v>N/A</v>
      </c>
      <c r="I47" s="10" t="s">
        <v>1747</v>
      </c>
      <c r="J47" s="10">
        <v>-0.27500000000000002</v>
      </c>
      <c r="K47" s="9" t="str">
        <f t="shared" si="0"/>
        <v>Yes</v>
      </c>
    </row>
    <row r="48" spans="1:11" x14ac:dyDescent="0.2">
      <c r="A48" s="2" t="s">
        <v>673</v>
      </c>
      <c r="B48" s="104" t="s">
        <v>213</v>
      </c>
      <c r="C48" s="88" t="s">
        <v>1747</v>
      </c>
      <c r="D48" s="9" t="str">
        <f t="shared" si="4"/>
        <v>N/A</v>
      </c>
      <c r="E48" s="88">
        <v>0</v>
      </c>
      <c r="F48" s="9" t="str">
        <f t="shared" si="4"/>
        <v>N/A</v>
      </c>
      <c r="G48" s="88">
        <v>0</v>
      </c>
      <c r="H48" s="9" t="str">
        <f t="shared" si="5"/>
        <v>N/A</v>
      </c>
      <c r="I48" s="10" t="s">
        <v>1747</v>
      </c>
      <c r="J48" s="10" t="s">
        <v>1747</v>
      </c>
      <c r="K48" s="9" t="str">
        <f t="shared" si="0"/>
        <v>N/A</v>
      </c>
    </row>
    <row r="49" spans="1:11" x14ac:dyDescent="0.2">
      <c r="A49" s="2" t="s">
        <v>674</v>
      </c>
      <c r="B49" s="104" t="s">
        <v>213</v>
      </c>
      <c r="C49" s="88" t="s">
        <v>1747</v>
      </c>
      <c r="D49" s="9" t="str">
        <f t="shared" si="4"/>
        <v>N/A</v>
      </c>
      <c r="E49" s="88">
        <v>0</v>
      </c>
      <c r="F49" s="9" t="str">
        <f t="shared" si="4"/>
        <v>N/A</v>
      </c>
      <c r="G49" s="88">
        <v>0</v>
      </c>
      <c r="H49" s="9" t="str">
        <f t="shared" si="5"/>
        <v>N/A</v>
      </c>
      <c r="I49" s="10" t="s">
        <v>1747</v>
      </c>
      <c r="J49" s="10" t="s">
        <v>1747</v>
      </c>
      <c r="K49" s="9" t="str">
        <f t="shared" si="0"/>
        <v>N/A</v>
      </c>
    </row>
    <row r="50" spans="1:11" x14ac:dyDescent="0.2">
      <c r="A50" s="2" t="s">
        <v>675</v>
      </c>
      <c r="B50" s="104" t="s">
        <v>213</v>
      </c>
      <c r="C50" s="88" t="s">
        <v>1747</v>
      </c>
      <c r="D50" s="9" t="str">
        <f t="shared" si="4"/>
        <v>N/A</v>
      </c>
      <c r="E50" s="88">
        <v>0.63291139240000005</v>
      </c>
      <c r="F50" s="9" t="str">
        <f t="shared" si="4"/>
        <v>N/A</v>
      </c>
      <c r="G50" s="88">
        <v>0.90606723700000003</v>
      </c>
      <c r="H50" s="9" t="str">
        <f t="shared" si="5"/>
        <v>N/A</v>
      </c>
      <c r="I50" s="10" t="s">
        <v>1747</v>
      </c>
      <c r="J50" s="10">
        <v>43.16</v>
      </c>
      <c r="K50" s="9" t="str">
        <f t="shared" si="0"/>
        <v>No</v>
      </c>
    </row>
    <row r="51" spans="1:11" x14ac:dyDescent="0.2">
      <c r="A51" s="2" t="s">
        <v>351</v>
      </c>
      <c r="B51" s="35" t="s">
        <v>213</v>
      </c>
      <c r="C51" s="87">
        <v>17833413</v>
      </c>
      <c r="D51" s="35" t="s">
        <v>213</v>
      </c>
      <c r="E51" s="36">
        <v>16542660</v>
      </c>
      <c r="F51" s="35" t="s">
        <v>213</v>
      </c>
      <c r="G51" s="36">
        <v>21814849</v>
      </c>
      <c r="H51" s="35" t="s">
        <v>213</v>
      </c>
      <c r="I51" s="10">
        <v>-7.24</v>
      </c>
      <c r="J51" s="10">
        <v>31.87</v>
      </c>
      <c r="K51" s="9" t="str">
        <f t="shared" si="0"/>
        <v>No</v>
      </c>
    </row>
    <row r="52" spans="1:11" x14ac:dyDescent="0.2">
      <c r="A52" s="2" t="s">
        <v>352</v>
      </c>
      <c r="B52" s="35" t="s">
        <v>213</v>
      </c>
      <c r="C52" s="88">
        <v>76.011619312999997</v>
      </c>
      <c r="D52" s="9" t="str">
        <f t="shared" ref="D52:D54" si="6">IF($B52="N/A","N/A",IF(C52&gt;15,"No",IF(C52&lt;-15,"No","Yes")))</f>
        <v>N/A</v>
      </c>
      <c r="E52" s="8">
        <v>78.686940311000001</v>
      </c>
      <c r="F52" s="9" t="str">
        <f t="shared" ref="F52:F54" si="7">IF($B52="N/A","N/A",IF(E52&gt;15,"No",IF(E52&lt;-15,"No","Yes")))</f>
        <v>N/A</v>
      </c>
      <c r="G52" s="8">
        <v>79.380100224000003</v>
      </c>
      <c r="H52" s="9" t="str">
        <f t="shared" ref="H52:H54" si="8">IF($B52="N/A","N/A",IF(G52&gt;15,"No",IF(G52&lt;-15,"No","Yes")))</f>
        <v>N/A</v>
      </c>
      <c r="I52" s="10">
        <v>3.52</v>
      </c>
      <c r="J52" s="10">
        <v>0.88090000000000002</v>
      </c>
      <c r="K52" s="9" t="str">
        <f t="shared" si="0"/>
        <v>Yes</v>
      </c>
    </row>
    <row r="53" spans="1:11" x14ac:dyDescent="0.2">
      <c r="A53" s="2" t="s">
        <v>353</v>
      </c>
      <c r="B53" s="35" t="s">
        <v>213</v>
      </c>
      <c r="C53" s="88">
        <v>6.9221858989999996</v>
      </c>
      <c r="D53" s="9" t="str">
        <f t="shared" si="6"/>
        <v>N/A</v>
      </c>
      <c r="E53" s="8">
        <v>3.5754407091</v>
      </c>
      <c r="F53" s="9" t="str">
        <f t="shared" si="7"/>
        <v>N/A</v>
      </c>
      <c r="G53" s="8">
        <v>4.5949756517000004</v>
      </c>
      <c r="H53" s="9" t="str">
        <f t="shared" si="8"/>
        <v>N/A</v>
      </c>
      <c r="I53" s="10">
        <v>-48.3</v>
      </c>
      <c r="J53" s="10">
        <v>28.51</v>
      </c>
      <c r="K53" s="9" t="str">
        <f t="shared" si="0"/>
        <v>Yes</v>
      </c>
    </row>
    <row r="54" spans="1:11" x14ac:dyDescent="0.2">
      <c r="A54" s="2" t="s">
        <v>354</v>
      </c>
      <c r="B54" s="35" t="s">
        <v>213</v>
      </c>
      <c r="C54" s="88">
        <v>9.2535792223000009</v>
      </c>
      <c r="D54" s="9" t="str">
        <f t="shared" si="6"/>
        <v>N/A</v>
      </c>
      <c r="E54" s="8">
        <v>12.048147032999999</v>
      </c>
      <c r="F54" s="9" t="str">
        <f t="shared" si="7"/>
        <v>N/A</v>
      </c>
      <c r="G54" s="8">
        <v>10.332187035</v>
      </c>
      <c r="H54" s="9" t="str">
        <f t="shared" si="8"/>
        <v>N/A</v>
      </c>
      <c r="I54" s="10">
        <v>30.2</v>
      </c>
      <c r="J54" s="10">
        <v>-14.2</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66222063</v>
      </c>
      <c r="D6" s="9" t="str">
        <f>IF($B6="N/A","N/A",IF(C6&gt;15,"No",IF(C6&lt;-15,"No","Yes")))</f>
        <v>N/A</v>
      </c>
      <c r="E6" s="36">
        <v>68235009</v>
      </c>
      <c r="F6" s="9" t="str">
        <f>IF($B6="N/A","N/A",IF(E6&gt;15,"No",IF(E6&lt;-15,"No","Yes")))</f>
        <v>N/A</v>
      </c>
      <c r="G6" s="36">
        <v>71855123</v>
      </c>
      <c r="H6" s="9" t="str">
        <f>IF($B6="N/A","N/A",IF(G6&gt;15,"No",IF(G6&lt;-15,"No","Yes")))</f>
        <v>N/A</v>
      </c>
      <c r="I6" s="10">
        <v>3.04</v>
      </c>
      <c r="J6" s="10">
        <v>5.3049999999999997</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0.4468571147</v>
      </c>
      <c r="D9" s="9" t="str">
        <f t="shared" ref="D9:D15" si="1">IF($B9="N/A","N/A",IF(C9&gt;15,"No",IF(C9&lt;-15,"No","Yes")))</f>
        <v>N/A</v>
      </c>
      <c r="E9" s="8">
        <v>0.43234697900000002</v>
      </c>
      <c r="F9" s="9" t="str">
        <f t="shared" ref="F9:F15" si="2">IF($B9="N/A","N/A",IF(E9&gt;15,"No",IF(E9&lt;-15,"No","Yes")))</f>
        <v>N/A</v>
      </c>
      <c r="G9" s="8">
        <v>0.41896247260000002</v>
      </c>
      <c r="H9" s="9" t="str">
        <f t="shared" ref="H9:H15" si="3">IF($B9="N/A","N/A",IF(G9&gt;15,"No",IF(G9&lt;-15,"No","Yes")))</f>
        <v>N/A</v>
      </c>
      <c r="I9" s="10">
        <v>-3.25</v>
      </c>
      <c r="J9" s="10">
        <v>-3.1</v>
      </c>
      <c r="K9" s="9" t="str">
        <f t="shared" si="0"/>
        <v>Yes</v>
      </c>
    </row>
    <row r="10" spans="1:11" x14ac:dyDescent="0.2">
      <c r="A10" s="89" t="s">
        <v>36</v>
      </c>
      <c r="B10" s="35" t="s">
        <v>213</v>
      </c>
      <c r="C10" s="88">
        <v>4.409428E-4</v>
      </c>
      <c r="D10" s="9" t="str">
        <f t="shared" si="1"/>
        <v>N/A</v>
      </c>
      <c r="E10" s="8">
        <v>2.9387812999999999E-2</v>
      </c>
      <c r="F10" s="9" t="str">
        <f t="shared" si="2"/>
        <v>N/A</v>
      </c>
      <c r="G10" s="8">
        <v>2.9926686399999999E-2</v>
      </c>
      <c r="H10" s="9" t="str">
        <f t="shared" si="3"/>
        <v>N/A</v>
      </c>
      <c r="I10" s="10">
        <v>6565</v>
      </c>
      <c r="J10" s="10">
        <v>1.8340000000000001</v>
      </c>
      <c r="K10" s="9" t="str">
        <f t="shared" si="0"/>
        <v>Yes</v>
      </c>
    </row>
    <row r="11" spans="1:11" x14ac:dyDescent="0.2">
      <c r="A11" s="89" t="s">
        <v>37</v>
      </c>
      <c r="B11" s="35" t="s">
        <v>213</v>
      </c>
      <c r="C11" s="88">
        <v>8.2829669270000004</v>
      </c>
      <c r="D11" s="9" t="str">
        <f t="shared" si="1"/>
        <v>N/A</v>
      </c>
      <c r="E11" s="8">
        <v>8.6697787373999997</v>
      </c>
      <c r="F11" s="9" t="str">
        <f t="shared" si="2"/>
        <v>N/A</v>
      </c>
      <c r="G11" s="8">
        <v>6.4474274000999996</v>
      </c>
      <c r="H11" s="9" t="str">
        <f t="shared" si="3"/>
        <v>N/A</v>
      </c>
      <c r="I11" s="10">
        <v>4.67</v>
      </c>
      <c r="J11" s="10">
        <v>-25.6</v>
      </c>
      <c r="K11" s="9" t="str">
        <f t="shared" si="0"/>
        <v>Yes</v>
      </c>
    </row>
    <row r="12" spans="1:11" x14ac:dyDescent="0.2">
      <c r="A12" s="89" t="s">
        <v>38</v>
      </c>
      <c r="B12" s="35" t="s">
        <v>213</v>
      </c>
      <c r="C12" s="88">
        <v>0.3086383466</v>
      </c>
      <c r="D12" s="9" t="str">
        <f t="shared" si="1"/>
        <v>N/A</v>
      </c>
      <c r="E12" s="8">
        <v>0.2923015779</v>
      </c>
      <c r="F12" s="9" t="str">
        <f t="shared" si="2"/>
        <v>N/A</v>
      </c>
      <c r="G12" s="8">
        <v>0.29562654360000001</v>
      </c>
      <c r="H12" s="9" t="str">
        <f t="shared" si="3"/>
        <v>N/A</v>
      </c>
      <c r="I12" s="10">
        <v>-5.29</v>
      </c>
      <c r="J12" s="10">
        <v>1.1379999999999999</v>
      </c>
      <c r="K12" s="9" t="str">
        <f t="shared" si="0"/>
        <v>Yes</v>
      </c>
    </row>
    <row r="13" spans="1:11" x14ac:dyDescent="0.2">
      <c r="A13" s="89" t="s">
        <v>866</v>
      </c>
      <c r="B13" s="35" t="s">
        <v>213</v>
      </c>
      <c r="C13" s="88">
        <v>7.1842555500000002E-2</v>
      </c>
      <c r="D13" s="9" t="str">
        <f t="shared" si="1"/>
        <v>N/A</v>
      </c>
      <c r="E13" s="8">
        <v>6.1307571200000001E-2</v>
      </c>
      <c r="F13" s="9" t="str">
        <f t="shared" si="2"/>
        <v>N/A</v>
      </c>
      <c r="G13" s="8">
        <v>6.6130254599999994E-2</v>
      </c>
      <c r="H13" s="9" t="str">
        <f t="shared" si="3"/>
        <v>N/A</v>
      </c>
      <c r="I13" s="10">
        <v>-14.7</v>
      </c>
      <c r="J13" s="10">
        <v>7.8659999999999997</v>
      </c>
      <c r="K13" s="9" t="str">
        <f t="shared" si="0"/>
        <v>Yes</v>
      </c>
    </row>
    <row r="14" spans="1:11" x14ac:dyDescent="0.2">
      <c r="A14" s="89" t="s">
        <v>867</v>
      </c>
      <c r="B14" s="35" t="s">
        <v>213</v>
      </c>
      <c r="C14" s="88">
        <v>1.0727078181</v>
      </c>
      <c r="D14" s="9" t="str">
        <f t="shared" si="1"/>
        <v>N/A</v>
      </c>
      <c r="E14" s="8">
        <v>1.0866460068999999</v>
      </c>
      <c r="F14" s="9" t="str">
        <f t="shared" si="2"/>
        <v>N/A</v>
      </c>
      <c r="G14" s="8">
        <v>0.92739384260000002</v>
      </c>
      <c r="H14" s="9" t="str">
        <f t="shared" si="3"/>
        <v>N/A</v>
      </c>
      <c r="I14" s="10">
        <v>1.2989999999999999</v>
      </c>
      <c r="J14" s="10">
        <v>-14.7</v>
      </c>
      <c r="K14" s="9" t="str">
        <f t="shared" si="0"/>
        <v>Yes</v>
      </c>
    </row>
    <row r="15" spans="1:11" x14ac:dyDescent="0.2">
      <c r="A15" s="89" t="s">
        <v>161</v>
      </c>
      <c r="B15" s="35" t="s">
        <v>213</v>
      </c>
      <c r="C15" s="88">
        <v>42.030653741000002</v>
      </c>
      <c r="D15" s="9" t="str">
        <f t="shared" si="1"/>
        <v>N/A</v>
      </c>
      <c r="E15" s="8">
        <v>41.077895951999999</v>
      </c>
      <c r="F15" s="9" t="str">
        <f t="shared" si="2"/>
        <v>N/A</v>
      </c>
      <c r="G15" s="8">
        <v>41.089908092000002</v>
      </c>
      <c r="H15" s="9" t="str">
        <f t="shared" si="3"/>
        <v>N/A</v>
      </c>
      <c r="I15" s="10">
        <v>-2.27</v>
      </c>
      <c r="J15" s="10">
        <v>2.92E-2</v>
      </c>
      <c r="K15" s="9" t="str">
        <f t="shared" si="0"/>
        <v>Yes</v>
      </c>
    </row>
    <row r="16" spans="1:11" x14ac:dyDescent="0.2">
      <c r="A16" s="89" t="s">
        <v>162</v>
      </c>
      <c r="B16" s="35" t="s">
        <v>246</v>
      </c>
      <c r="C16" s="88">
        <v>89.964097011000007</v>
      </c>
      <c r="D16" s="9" t="str">
        <f>IF($B16="N/A","N/A",IF(C16&gt;95,"Yes","No"))</f>
        <v>No</v>
      </c>
      <c r="E16" s="8">
        <v>90.316897298000001</v>
      </c>
      <c r="F16" s="9" t="str">
        <f>IF($B16="N/A","N/A",IF(E16&gt;95,"Yes","No"))</f>
        <v>No</v>
      </c>
      <c r="G16" s="8">
        <v>91.111520330000005</v>
      </c>
      <c r="H16" s="9" t="str">
        <f>IF($B16="N/A","N/A",IF(G16&gt;95,"Yes","No"))</f>
        <v>No</v>
      </c>
      <c r="I16" s="10">
        <v>0.39219999999999999</v>
      </c>
      <c r="J16" s="10">
        <v>0.87980000000000003</v>
      </c>
      <c r="K16" s="9" t="str">
        <f t="shared" ref="K16:K26" si="4">IF(J16="Div by 0", "N/A", IF(J16="N/A","N/A", IF(J16&gt;30, "No", IF(J16&lt;-30, "No", "Yes"))))</f>
        <v>Yes</v>
      </c>
    </row>
    <row r="17" spans="1:11" x14ac:dyDescent="0.2">
      <c r="A17" s="89" t="s">
        <v>868</v>
      </c>
      <c r="B17" s="60" t="s">
        <v>247</v>
      </c>
      <c r="C17" s="88">
        <v>22.643821893999998</v>
      </c>
      <c r="D17" s="9" t="str">
        <f>IF($B17="N/A","N/A",IF(C17&gt;90,"No",IF(C17&lt;50,"No","Yes")))</f>
        <v>No</v>
      </c>
      <c r="E17" s="8">
        <v>23.180860136</v>
      </c>
      <c r="F17" s="9" t="str">
        <f>IF($B17="N/A","N/A",IF(E17&gt;90,"No",IF(E17&lt;50,"No","Yes")))</f>
        <v>No</v>
      </c>
      <c r="G17" s="8">
        <v>22.378295838</v>
      </c>
      <c r="H17" s="9" t="str">
        <f>IF($B17="N/A","N/A",IF(G17&gt;90,"No",IF(G17&lt;50,"No","Yes")))</f>
        <v>No</v>
      </c>
      <c r="I17" s="10">
        <v>2.3719999999999999</v>
      </c>
      <c r="J17" s="10">
        <v>-3.46</v>
      </c>
      <c r="K17" s="9" t="str">
        <f t="shared" si="4"/>
        <v>Yes</v>
      </c>
    </row>
    <row r="18" spans="1:11" x14ac:dyDescent="0.2">
      <c r="A18" s="89" t="s">
        <v>869</v>
      </c>
      <c r="B18" s="60" t="s">
        <v>224</v>
      </c>
      <c r="C18" s="88">
        <v>12.213512587</v>
      </c>
      <c r="D18" s="9" t="str">
        <f t="shared" ref="D18:D23" si="5">IF($B18="N/A","N/A",IF(C18&gt;5,"No",IF(C18&lt;=0,"No","Yes")))</f>
        <v>No</v>
      </c>
      <c r="E18" s="8">
        <v>11.770261508999999</v>
      </c>
      <c r="F18" s="9" t="str">
        <f t="shared" ref="F18:F23" si="6">IF($B18="N/A","N/A",IF(E18&gt;5,"No",IF(E18&lt;=0,"No","Yes")))</f>
        <v>No</v>
      </c>
      <c r="G18" s="8">
        <v>12.963601774000001</v>
      </c>
      <c r="H18" s="9" t="str">
        <f t="shared" ref="H18:H23" si="7">IF($B18="N/A","N/A",IF(G18&gt;5,"No",IF(G18&lt;=0,"No","Yes")))</f>
        <v>No</v>
      </c>
      <c r="I18" s="10">
        <v>-3.63</v>
      </c>
      <c r="J18" s="10">
        <v>10.14</v>
      </c>
      <c r="K18" s="9" t="str">
        <f t="shared" si="4"/>
        <v>Yes</v>
      </c>
    </row>
    <row r="19" spans="1:11" x14ac:dyDescent="0.2">
      <c r="A19" s="89" t="s">
        <v>870</v>
      </c>
      <c r="B19" s="60" t="s">
        <v>224</v>
      </c>
      <c r="C19" s="88">
        <v>12.549246616</v>
      </c>
      <c r="D19" s="9" t="str">
        <f t="shared" si="5"/>
        <v>No</v>
      </c>
      <c r="E19" s="8">
        <v>12.180770724</v>
      </c>
      <c r="F19" s="9" t="str">
        <f t="shared" si="6"/>
        <v>No</v>
      </c>
      <c r="G19" s="8">
        <v>11.867290241999999</v>
      </c>
      <c r="H19" s="9" t="str">
        <f t="shared" si="7"/>
        <v>No</v>
      </c>
      <c r="I19" s="10">
        <v>-2.94</v>
      </c>
      <c r="J19" s="10">
        <v>-2.57</v>
      </c>
      <c r="K19" s="9" t="str">
        <f t="shared" si="4"/>
        <v>Yes</v>
      </c>
    </row>
    <row r="20" spans="1:11" x14ac:dyDescent="0.2">
      <c r="A20" s="89" t="s">
        <v>871</v>
      </c>
      <c r="B20" s="60" t="s">
        <v>224</v>
      </c>
      <c r="C20" s="88">
        <v>0.1060145166</v>
      </c>
      <c r="D20" s="9" t="str">
        <f t="shared" si="5"/>
        <v>Yes</v>
      </c>
      <c r="E20" s="8">
        <v>0.1175247152</v>
      </c>
      <c r="F20" s="9" t="str">
        <f t="shared" si="6"/>
        <v>Yes</v>
      </c>
      <c r="G20" s="8">
        <v>0.104844299</v>
      </c>
      <c r="H20" s="9" t="str">
        <f t="shared" si="7"/>
        <v>Yes</v>
      </c>
      <c r="I20" s="10">
        <v>10.86</v>
      </c>
      <c r="J20" s="10">
        <v>-10.8</v>
      </c>
      <c r="K20" s="9" t="str">
        <f t="shared" si="4"/>
        <v>Yes</v>
      </c>
    </row>
    <row r="21" spans="1:11" x14ac:dyDescent="0.2">
      <c r="A21" s="89" t="s">
        <v>872</v>
      </c>
      <c r="B21" s="35" t="s">
        <v>213</v>
      </c>
      <c r="C21" s="88">
        <v>1.1778550000000001E-4</v>
      </c>
      <c r="D21" s="9" t="str">
        <f t="shared" si="5"/>
        <v>N/A</v>
      </c>
      <c r="E21" s="8">
        <v>7.1810600000000007E-5</v>
      </c>
      <c r="F21" s="9" t="str">
        <f t="shared" si="6"/>
        <v>N/A</v>
      </c>
      <c r="G21" s="8">
        <v>4.4534099999999998E-5</v>
      </c>
      <c r="H21" s="9" t="str">
        <f t="shared" si="7"/>
        <v>N/A</v>
      </c>
      <c r="I21" s="10">
        <v>-39</v>
      </c>
      <c r="J21" s="10">
        <v>-38</v>
      </c>
      <c r="K21" s="9" t="str">
        <f t="shared" si="4"/>
        <v>No</v>
      </c>
    </row>
    <row r="22" spans="1:11" x14ac:dyDescent="0.2">
      <c r="A22" s="89" t="s">
        <v>1742</v>
      </c>
      <c r="B22" s="35" t="s">
        <v>213</v>
      </c>
      <c r="C22" s="88">
        <v>3.2889340999999999E-3</v>
      </c>
      <c r="D22" s="9" t="str">
        <f t="shared" si="5"/>
        <v>N/A</v>
      </c>
      <c r="E22" s="8">
        <v>2.9222535999999999E-3</v>
      </c>
      <c r="F22" s="9" t="str">
        <f t="shared" si="6"/>
        <v>N/A</v>
      </c>
      <c r="G22" s="8">
        <v>2.7054437999999999E-3</v>
      </c>
      <c r="H22" s="9" t="str">
        <f t="shared" si="7"/>
        <v>N/A</v>
      </c>
      <c r="I22" s="10">
        <v>-11.1</v>
      </c>
      <c r="J22" s="10">
        <v>-7.42</v>
      </c>
      <c r="K22" s="9" t="str">
        <f t="shared" si="4"/>
        <v>Yes</v>
      </c>
    </row>
    <row r="23" spans="1:11" x14ac:dyDescent="0.2">
      <c r="A23" s="89" t="s">
        <v>873</v>
      </c>
      <c r="B23" s="35" t="s">
        <v>213</v>
      </c>
      <c r="C23" s="88">
        <v>0</v>
      </c>
      <c r="D23" s="9" t="str">
        <f t="shared" si="5"/>
        <v>N/A</v>
      </c>
      <c r="E23" s="8">
        <v>0</v>
      </c>
      <c r="F23" s="9" t="str">
        <f t="shared" si="6"/>
        <v>N/A</v>
      </c>
      <c r="G23" s="8">
        <v>0</v>
      </c>
      <c r="H23" s="9" t="str">
        <f t="shared" si="7"/>
        <v>N/A</v>
      </c>
      <c r="I23" s="10" t="s">
        <v>1747</v>
      </c>
      <c r="J23" s="10" t="s">
        <v>1747</v>
      </c>
      <c r="K23" s="9" t="str">
        <f t="shared" si="4"/>
        <v>N/A</v>
      </c>
    </row>
    <row r="24" spans="1:11" x14ac:dyDescent="0.2">
      <c r="A24" s="89" t="s">
        <v>874</v>
      </c>
      <c r="B24" s="35" t="s">
        <v>232</v>
      </c>
      <c r="C24" s="88">
        <v>2.8195935243000001</v>
      </c>
      <c r="D24" s="9" t="str">
        <f>IF($B24="N/A","N/A",IF(C24&gt;10,"No",IF(C24&lt;1,"No","Yes")))</f>
        <v>Yes</v>
      </c>
      <c r="E24" s="8">
        <v>2.9715757786000001</v>
      </c>
      <c r="F24" s="9" t="str">
        <f>IF($B24="N/A","N/A",IF(E24&gt;10,"No",IF(E24&lt;1,"No","Yes")))</f>
        <v>Yes</v>
      </c>
      <c r="G24" s="8">
        <v>3.0922541181000001</v>
      </c>
      <c r="H24" s="9" t="str">
        <f>IF($B24="N/A","N/A",IF(G24&gt;10,"No",IF(G24&lt;1,"No","Yes")))</f>
        <v>Yes</v>
      </c>
      <c r="I24" s="10">
        <v>5.39</v>
      </c>
      <c r="J24" s="10">
        <v>4.0609999999999999</v>
      </c>
      <c r="K24" s="9" t="str">
        <f t="shared" si="4"/>
        <v>Yes</v>
      </c>
    </row>
    <row r="25" spans="1:11" x14ac:dyDescent="0.2">
      <c r="A25" s="89" t="s">
        <v>875</v>
      </c>
      <c r="B25" s="92" t="s">
        <v>239</v>
      </c>
      <c r="C25" s="88">
        <v>21.857452553000002</v>
      </c>
      <c r="D25" s="9" t="str">
        <f>IF($B25="N/A","N/A",IF(C25&gt;10,"No",IF(C25&lt;=0,"No","Yes")))</f>
        <v>No</v>
      </c>
      <c r="E25" s="8">
        <v>22.068626091999999</v>
      </c>
      <c r="F25" s="9" t="str">
        <f>IF($B25="N/A","N/A",IF(E25&gt;10,"No",IF(E25&lt;=0,"No","Yes")))</f>
        <v>No</v>
      </c>
      <c r="G25" s="8">
        <v>22.145534425000001</v>
      </c>
      <c r="H25" s="9" t="str">
        <f>IF($B25="N/A","N/A",IF(G25&gt;10,"No",IF(G25&lt;=0,"No","Yes")))</f>
        <v>No</v>
      </c>
      <c r="I25" s="10">
        <v>0.96609999999999996</v>
      </c>
      <c r="J25" s="10">
        <v>0.34849999999999998</v>
      </c>
      <c r="K25" s="9" t="str">
        <f t="shared" si="4"/>
        <v>Yes</v>
      </c>
    </row>
    <row r="26" spans="1:11" x14ac:dyDescent="0.2">
      <c r="A26" s="89" t="s">
        <v>876</v>
      </c>
      <c r="B26" s="60" t="s">
        <v>248</v>
      </c>
      <c r="C26" s="88">
        <v>10.032074959999999</v>
      </c>
      <c r="D26" s="9" t="str">
        <f>IF($B26="N/A","N/A",IF(C26&gt;=5,"No",IF(C26&lt;0,"No","Yes")))</f>
        <v>No</v>
      </c>
      <c r="E26" s="8">
        <v>9.6790739779999999</v>
      </c>
      <c r="F26" s="9" t="str">
        <f>IF($B26="N/A","N/A",IF(E26&gt;=5,"No",IF(E26&lt;0,"No","Yes")))</f>
        <v>No</v>
      </c>
      <c r="G26" s="8">
        <v>8.8850087974999994</v>
      </c>
      <c r="H26" s="9" t="str">
        <f>IF($B26="N/A","N/A",IF(G26&gt;=5,"No",IF(G26&lt;0,"No","Yes")))</f>
        <v>No</v>
      </c>
      <c r="I26" s="10">
        <v>-3.52</v>
      </c>
      <c r="J26" s="10">
        <v>-8.1999999999999993</v>
      </c>
      <c r="K26" s="9" t="str">
        <f t="shared" si="4"/>
        <v>Yes</v>
      </c>
    </row>
    <row r="27" spans="1:11" x14ac:dyDescent="0.2">
      <c r="A27" s="89" t="s">
        <v>14</v>
      </c>
      <c r="B27" s="60" t="s">
        <v>249</v>
      </c>
      <c r="C27" s="88">
        <v>8.5225372699999996E-2</v>
      </c>
      <c r="D27" s="9" t="str">
        <f>IF($B27="N/A","N/A",IF(C27&gt;15,"No",IF(C27&lt;=0,"No","Yes")))</f>
        <v>Yes</v>
      </c>
      <c r="E27" s="8">
        <v>9.7770925800000005E-2</v>
      </c>
      <c r="F27" s="9" t="str">
        <f>IF($B27="N/A","N/A",IF(E27&gt;15,"No",IF(E27&lt;=0,"No","Yes")))</f>
        <v>Yes</v>
      </c>
      <c r="G27" s="8">
        <v>0.1106420763</v>
      </c>
      <c r="H27" s="9" t="str">
        <f>IF($B27="N/A","N/A",IF(G27&gt;15,"No",IF(G27&lt;=0,"No","Yes")))</f>
        <v>Yes</v>
      </c>
      <c r="I27" s="10">
        <v>14.72</v>
      </c>
      <c r="J27" s="10">
        <v>13.16</v>
      </c>
      <c r="K27" s="9" t="str">
        <f>IF(J27="Div by 0", "N/A", IF(J27="N/A","N/A", IF(J27&gt;30, "No", IF(J27&lt;-30, "No", "Yes"))))</f>
        <v>Yes</v>
      </c>
    </row>
    <row r="28" spans="1:11" x14ac:dyDescent="0.2">
      <c r="A28" s="89" t="s">
        <v>877</v>
      </c>
      <c r="B28" s="35" t="s">
        <v>213</v>
      </c>
      <c r="C28" s="91">
        <v>77.124703213999993</v>
      </c>
      <c r="D28" s="9" t="str">
        <f>IF($B28="N/A","N/A",IF(C28&gt;15,"No",IF(C28&lt;-15,"No","Yes")))</f>
        <v>N/A</v>
      </c>
      <c r="E28" s="37">
        <v>72.636118355999997</v>
      </c>
      <c r="F28" s="9" t="str">
        <f>IF($B28="N/A","N/A",IF(E28&gt;15,"No",IF(E28&lt;-15,"No","Yes")))</f>
        <v>N/A</v>
      </c>
      <c r="G28" s="37">
        <v>72.031961460000005</v>
      </c>
      <c r="H28" s="9" t="str">
        <f>IF($B28="N/A","N/A",IF(G28&gt;15,"No",IF(G28&lt;-15,"No","Yes")))</f>
        <v>N/A</v>
      </c>
      <c r="I28" s="10">
        <v>-5.82</v>
      </c>
      <c r="J28" s="10">
        <v>-0.83199999999999996</v>
      </c>
      <c r="K28" s="9" t="str">
        <f>IF(J28="Div by 0", "N/A", IF(J28="N/A","N/A", IF(J28&gt;30, "No", IF(J28&lt;-30, "No", "Yes"))))</f>
        <v>Yes</v>
      </c>
    </row>
    <row r="29" spans="1:11" x14ac:dyDescent="0.2">
      <c r="A29" s="89" t="s">
        <v>378</v>
      </c>
      <c r="B29" s="35" t="s">
        <v>250</v>
      </c>
      <c r="C29" s="88">
        <v>20.819580930000001</v>
      </c>
      <c r="D29" s="9" t="str">
        <f>IF($B29="N/A","N/A",IF(C29&gt;35,"No",IF(C29&lt;10,"No","Yes")))</f>
        <v>Yes</v>
      </c>
      <c r="E29" s="8">
        <v>20.973916775999999</v>
      </c>
      <c r="F29" s="9" t="str">
        <f>IF($B29="N/A","N/A",IF(E29&gt;35,"No",IF(E29&lt;10,"No","Yes")))</f>
        <v>Yes</v>
      </c>
      <c r="G29" s="8">
        <v>20.437213642</v>
      </c>
      <c r="H29" s="9" t="str">
        <f>IF($B29="N/A","N/A",IF(G29&gt;35,"No",IF(G29&lt;10,"No","Yes")))</f>
        <v>Yes</v>
      </c>
      <c r="I29" s="10">
        <v>0.74129999999999996</v>
      </c>
      <c r="J29" s="10">
        <v>-2.56</v>
      </c>
      <c r="K29" s="9" t="str">
        <f t="shared" ref="K29:K54" si="8">IF(J29="Div by 0", "N/A", IF(J29="N/A","N/A", IF(J29&gt;30, "No", IF(J29&lt;-30, "No", "Yes"))))</f>
        <v>Yes</v>
      </c>
    </row>
    <row r="30" spans="1:11" x14ac:dyDescent="0.2">
      <c r="A30" s="89" t="s">
        <v>379</v>
      </c>
      <c r="B30" s="35" t="s">
        <v>251</v>
      </c>
      <c r="C30" s="88">
        <v>4.6739709695</v>
      </c>
      <c r="D30" s="9" t="str">
        <f>IF($B30="N/A","N/A",IF(C30&gt;20,"No",IF(C30&lt;2,"No","Yes")))</f>
        <v>Yes</v>
      </c>
      <c r="E30" s="8">
        <v>5.0379432059999996</v>
      </c>
      <c r="F30" s="9" t="str">
        <f>IF($B30="N/A","N/A",IF(E30&gt;20,"No",IF(E30&lt;2,"No","Yes")))</f>
        <v>Yes</v>
      </c>
      <c r="G30" s="8">
        <v>4.3806062374000003</v>
      </c>
      <c r="H30" s="9" t="str">
        <f>IF($B30="N/A","N/A",IF(G30&gt;20,"No",IF(G30&lt;2,"No","Yes")))</f>
        <v>Yes</v>
      </c>
      <c r="I30" s="10">
        <v>7.7869999999999999</v>
      </c>
      <c r="J30" s="10">
        <v>-13</v>
      </c>
      <c r="K30" s="9" t="str">
        <f t="shared" si="8"/>
        <v>Yes</v>
      </c>
    </row>
    <row r="31" spans="1:11" x14ac:dyDescent="0.2">
      <c r="A31" s="89" t="s">
        <v>380</v>
      </c>
      <c r="B31" s="35" t="s">
        <v>252</v>
      </c>
      <c r="C31" s="88">
        <v>0.24703700340000001</v>
      </c>
      <c r="D31" s="9" t="str">
        <f>IF($B31="N/A","N/A",IF(C31&gt;8,"No",IF(C31&lt;0.5,"No","Yes")))</f>
        <v>No</v>
      </c>
      <c r="E31" s="8">
        <v>0.24231989179999999</v>
      </c>
      <c r="F31" s="9" t="str">
        <f>IF($B31="N/A","N/A",IF(E31&gt;8,"No",IF(E31&lt;0.5,"No","Yes")))</f>
        <v>No</v>
      </c>
      <c r="G31" s="8">
        <v>0.2353986646</v>
      </c>
      <c r="H31" s="9" t="str">
        <f>IF($B31="N/A","N/A",IF(G31&gt;8,"No",IF(G31&lt;0.5,"No","Yes")))</f>
        <v>No</v>
      </c>
      <c r="I31" s="10">
        <v>-1.91</v>
      </c>
      <c r="J31" s="10">
        <v>-2.86</v>
      </c>
      <c r="K31" s="9" t="str">
        <f t="shared" si="8"/>
        <v>Yes</v>
      </c>
    </row>
    <row r="32" spans="1:11" x14ac:dyDescent="0.2">
      <c r="A32" s="89" t="s">
        <v>381</v>
      </c>
      <c r="B32" s="35" t="s">
        <v>253</v>
      </c>
      <c r="C32" s="88">
        <v>5.8218889979000004</v>
      </c>
      <c r="D32" s="9" t="str">
        <f>IF($B32="N/A","N/A",IF(C32&gt;25,"No",IF(C32&lt;3,"No","Yes")))</f>
        <v>Yes</v>
      </c>
      <c r="E32" s="8">
        <v>6.0340770234000001</v>
      </c>
      <c r="F32" s="9" t="str">
        <f>IF($B32="N/A","N/A",IF(E32&gt;25,"No",IF(E32&lt;3,"No","Yes")))</f>
        <v>Yes</v>
      </c>
      <c r="G32" s="8">
        <v>6.1291329221000002</v>
      </c>
      <c r="H32" s="9" t="str">
        <f>IF($B32="N/A","N/A",IF(G32&gt;25,"No",IF(G32&lt;3,"No","Yes")))</f>
        <v>Yes</v>
      </c>
      <c r="I32" s="10">
        <v>3.645</v>
      </c>
      <c r="J32" s="10">
        <v>1.575</v>
      </c>
      <c r="K32" s="9" t="str">
        <f t="shared" si="8"/>
        <v>Yes</v>
      </c>
    </row>
    <row r="33" spans="1:11" x14ac:dyDescent="0.2">
      <c r="A33" s="89" t="s">
        <v>382</v>
      </c>
      <c r="B33" s="35" t="s">
        <v>254</v>
      </c>
      <c r="C33" s="88">
        <v>3.2128838994</v>
      </c>
      <c r="D33" s="9" t="str">
        <f>IF($B33="N/A","N/A",IF(C33&gt;25,"No",IF(C33&lt;2,"No","Yes")))</f>
        <v>Yes</v>
      </c>
      <c r="E33" s="8">
        <v>3.3404201646999998</v>
      </c>
      <c r="F33" s="9" t="str">
        <f>IF($B33="N/A","N/A",IF(E33&gt;25,"No",IF(E33&lt;2,"No","Yes")))</f>
        <v>Yes</v>
      </c>
      <c r="G33" s="8">
        <v>3.1027349296</v>
      </c>
      <c r="H33" s="9" t="str">
        <f>IF($B33="N/A","N/A",IF(G33&gt;25,"No",IF(G33&lt;2,"No","Yes")))</f>
        <v>Yes</v>
      </c>
      <c r="I33" s="10">
        <v>3.97</v>
      </c>
      <c r="J33" s="10">
        <v>-7.12</v>
      </c>
      <c r="K33" s="9" t="str">
        <f t="shared" si="8"/>
        <v>Yes</v>
      </c>
    </row>
    <row r="34" spans="1:11" x14ac:dyDescent="0.2">
      <c r="A34" s="89" t="s">
        <v>383</v>
      </c>
      <c r="B34" s="35" t="s">
        <v>255</v>
      </c>
      <c r="C34" s="88">
        <v>1.9583050440000001</v>
      </c>
      <c r="D34" s="9" t="str">
        <f>IF($B34="N/A","N/A",IF(C34&gt;25,"No",IF(C34&lt;=0,"No","Yes")))</f>
        <v>Yes</v>
      </c>
      <c r="E34" s="8">
        <v>1.8610593281000001</v>
      </c>
      <c r="F34" s="9" t="str">
        <f>IF($B34="N/A","N/A",IF(E34&gt;25,"No",IF(E34&lt;=0,"No","Yes")))</f>
        <v>Yes</v>
      </c>
      <c r="G34" s="8">
        <v>2.2695960035999998</v>
      </c>
      <c r="H34" s="9" t="str">
        <f>IF($B34="N/A","N/A",IF(G34&gt;25,"No",IF(G34&lt;=0,"No","Yes")))</f>
        <v>Yes</v>
      </c>
      <c r="I34" s="10">
        <v>-4.97</v>
      </c>
      <c r="J34" s="10">
        <v>21.95</v>
      </c>
      <c r="K34" s="9" t="str">
        <f t="shared" si="8"/>
        <v>Yes</v>
      </c>
    </row>
    <row r="35" spans="1:11" x14ac:dyDescent="0.2">
      <c r="A35" s="89" t="s">
        <v>384</v>
      </c>
      <c r="B35" s="35" t="s">
        <v>256</v>
      </c>
      <c r="C35" s="88">
        <v>33.092517821000001</v>
      </c>
      <c r="D35" s="9" t="str">
        <f>IF($B35="N/A","N/A",IF(C35&gt;20,"No",IF(C35&lt;4,"No","Yes")))</f>
        <v>No</v>
      </c>
      <c r="E35" s="8">
        <v>33.245715552999997</v>
      </c>
      <c r="F35" s="9" t="str">
        <f>IF($B35="N/A","N/A",IF(E35&gt;20,"No",IF(E35&lt;4,"No","Yes")))</f>
        <v>No</v>
      </c>
      <c r="G35" s="8">
        <v>34.060034940000001</v>
      </c>
      <c r="H35" s="9" t="str">
        <f>IF($B35="N/A","N/A",IF(G35&gt;20,"No",IF(G35&lt;4,"No","Yes")))</f>
        <v>No</v>
      </c>
      <c r="I35" s="10">
        <v>0.46289999999999998</v>
      </c>
      <c r="J35" s="10">
        <v>2.4489999999999998</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16.918809973999998</v>
      </c>
      <c r="D37" s="9" t="str">
        <f>IF($B37="N/A","N/A",IF(C37&gt;=25,"No",IF(C37&lt;0,"No","Yes")))</f>
        <v>Yes</v>
      </c>
      <c r="E37" s="8">
        <v>16.146852123999999</v>
      </c>
      <c r="F37" s="9" t="str">
        <f>IF($B37="N/A","N/A",IF(E37&gt;=25,"No",IF(E37&lt;0,"No","Yes")))</f>
        <v>Yes</v>
      </c>
      <c r="G37" s="8">
        <v>16.340608031999999</v>
      </c>
      <c r="H37" s="9" t="str">
        <f>IF($B37="N/A","N/A",IF(G37&gt;=25,"No",IF(G37&lt;0,"No","Yes")))</f>
        <v>Yes</v>
      </c>
      <c r="I37" s="10">
        <v>-4.5599999999999996</v>
      </c>
      <c r="J37" s="10">
        <v>1.2</v>
      </c>
      <c r="K37" s="9" t="str">
        <f t="shared" si="8"/>
        <v>Yes</v>
      </c>
    </row>
    <row r="38" spans="1:11" x14ac:dyDescent="0.2">
      <c r="A38" s="89" t="s">
        <v>387</v>
      </c>
      <c r="B38" s="35" t="s">
        <v>221</v>
      </c>
      <c r="C38" s="88">
        <v>4.6997961992999997</v>
      </c>
      <c r="D38" s="9" t="str">
        <f>IF($B38="N/A","N/A",IF(C38&gt;3,"Yes","No"))</f>
        <v>Yes</v>
      </c>
      <c r="E38" s="8">
        <v>4.6483206296999997</v>
      </c>
      <c r="F38" s="9" t="str">
        <f>IF($B38="N/A","N/A",IF(E38&gt;3,"Yes","No"))</f>
        <v>Yes</v>
      </c>
      <c r="G38" s="8">
        <v>4.4965088989000002</v>
      </c>
      <c r="H38" s="9" t="str">
        <f>IF($B38="N/A","N/A",IF(G38&gt;3,"Yes","No"))</f>
        <v>Yes</v>
      </c>
      <c r="I38" s="10">
        <v>-1.1000000000000001</v>
      </c>
      <c r="J38" s="10">
        <v>-3.27</v>
      </c>
      <c r="K38" s="9" t="str">
        <f t="shared" si="8"/>
        <v>Yes</v>
      </c>
    </row>
    <row r="39" spans="1:11" x14ac:dyDescent="0.2">
      <c r="A39" s="89" t="s">
        <v>388</v>
      </c>
      <c r="B39" s="35" t="s">
        <v>220</v>
      </c>
      <c r="C39" s="88">
        <v>0.36541144910000001</v>
      </c>
      <c r="D39" s="9" t="str">
        <f>IF($B39="N/A","N/A",IF(C39&gt;1,"Yes","No"))</f>
        <v>No</v>
      </c>
      <c r="E39" s="8">
        <v>0.3694452506</v>
      </c>
      <c r="F39" s="9" t="str">
        <f>IF($B39="N/A","N/A",IF(E39&gt;1,"Yes","No"))</f>
        <v>No</v>
      </c>
      <c r="G39" s="8">
        <v>0.36697313840000001</v>
      </c>
      <c r="H39" s="9" t="str">
        <f>IF($B39="N/A","N/A",IF(G39&gt;1,"Yes","No"))</f>
        <v>No</v>
      </c>
      <c r="I39" s="10">
        <v>1.1040000000000001</v>
      </c>
      <c r="J39" s="10">
        <v>-0.66900000000000004</v>
      </c>
      <c r="K39" s="9" t="str">
        <f t="shared" si="8"/>
        <v>Yes</v>
      </c>
    </row>
    <row r="40" spans="1:11" x14ac:dyDescent="0.2">
      <c r="A40" s="89" t="s">
        <v>389</v>
      </c>
      <c r="B40" s="35" t="s">
        <v>213</v>
      </c>
      <c r="C40" s="88">
        <v>0</v>
      </c>
      <c r="D40" s="9" t="str">
        <f>IF($B40="N/A","N/A",IF(C40&gt;15,"No",IF(C40&lt;-15,"No","Yes")))</f>
        <v>N/A</v>
      </c>
      <c r="E40" s="8">
        <v>0</v>
      </c>
      <c r="F40" s="9" t="str">
        <f>IF($B40="N/A","N/A",IF(E40&gt;15,"No",IF(E40&lt;-15,"No","Yes")))</f>
        <v>N/A</v>
      </c>
      <c r="G40" s="8">
        <v>0</v>
      </c>
      <c r="H40" s="9" t="str">
        <f>IF($B40="N/A","N/A",IF(G40&gt;15,"No",IF(G40&lt;-15,"No","Yes")))</f>
        <v>N/A</v>
      </c>
      <c r="I40" s="10" t="s">
        <v>1747</v>
      </c>
      <c r="J40" s="10" t="s">
        <v>1747</v>
      </c>
      <c r="K40" s="9" t="str">
        <f t="shared" si="8"/>
        <v>N/A</v>
      </c>
    </row>
    <row r="41" spans="1:11" x14ac:dyDescent="0.2">
      <c r="A41" s="89" t="s">
        <v>390</v>
      </c>
      <c r="B41" s="35" t="s">
        <v>213</v>
      </c>
      <c r="C41" s="88">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89" t="s">
        <v>391</v>
      </c>
      <c r="B42" s="35" t="s">
        <v>259</v>
      </c>
      <c r="C42" s="88">
        <v>0</v>
      </c>
      <c r="D42" s="9" t="str">
        <f>IF($B42="N/A","N/A",IF(C42&gt;0,"Yes","No"))</f>
        <v>No</v>
      </c>
      <c r="E42" s="8">
        <v>0</v>
      </c>
      <c r="F42" s="9" t="str">
        <f>IF($B42="N/A","N/A",IF(E42&gt;0,"Yes","No"))</f>
        <v>No</v>
      </c>
      <c r="G42" s="8">
        <v>0</v>
      </c>
      <c r="H42" s="9" t="str">
        <f>IF($B42="N/A","N/A",IF(G42&gt;0,"Yes","No"))</f>
        <v>No</v>
      </c>
      <c r="I42" s="10" t="s">
        <v>1747</v>
      </c>
      <c r="J42" s="10" t="s">
        <v>1747</v>
      </c>
      <c r="K42" s="9" t="str">
        <f t="shared" si="8"/>
        <v>N/A</v>
      </c>
    </row>
    <row r="43" spans="1:11" x14ac:dyDescent="0.2">
      <c r="A43" s="89" t="s">
        <v>392</v>
      </c>
      <c r="B43" s="35" t="s">
        <v>259</v>
      </c>
      <c r="C43" s="88">
        <v>1.0668166589999999</v>
      </c>
      <c r="D43" s="9" t="str">
        <f>IF($B43="N/A","N/A",IF(C43&gt;0,"Yes","No"))</f>
        <v>Yes</v>
      </c>
      <c r="E43" s="8">
        <v>0.9761001131</v>
      </c>
      <c r="F43" s="9" t="str">
        <f>IF($B43="N/A","N/A",IF(E43&gt;0,"Yes","No"))</f>
        <v>Yes</v>
      </c>
      <c r="G43" s="8">
        <v>1.1993243683000001</v>
      </c>
      <c r="H43" s="9" t="str">
        <f>IF($B43="N/A","N/A",IF(G43&gt;0,"Yes","No"))</f>
        <v>Yes</v>
      </c>
      <c r="I43" s="10">
        <v>-8.5</v>
      </c>
      <c r="J43" s="10">
        <v>22.87</v>
      </c>
      <c r="K43" s="9" t="str">
        <f t="shared" si="8"/>
        <v>Yes</v>
      </c>
    </row>
    <row r="44" spans="1:11" x14ac:dyDescent="0.2">
      <c r="A44" s="89" t="s">
        <v>393</v>
      </c>
      <c r="B44" s="35" t="s">
        <v>259</v>
      </c>
      <c r="C44" s="88">
        <v>0.2834191378</v>
      </c>
      <c r="D44" s="9" t="str">
        <f>IF($B44="N/A","N/A",IF(C44&gt;0,"Yes","No"))</f>
        <v>Yes</v>
      </c>
      <c r="E44" s="8">
        <v>0.27728874479999999</v>
      </c>
      <c r="F44" s="9" t="str">
        <f>IF($B44="N/A","N/A",IF(E44&gt;0,"Yes","No"))</f>
        <v>Yes</v>
      </c>
      <c r="G44" s="8">
        <v>0.29377585229999997</v>
      </c>
      <c r="H44" s="9" t="str">
        <f>IF($B44="N/A","N/A",IF(G44&gt;0,"Yes","No"))</f>
        <v>Yes</v>
      </c>
      <c r="I44" s="10">
        <v>-2.16</v>
      </c>
      <c r="J44" s="10">
        <v>5.9459999999999997</v>
      </c>
      <c r="K44" s="9" t="str">
        <f t="shared" si="8"/>
        <v>Yes</v>
      </c>
    </row>
    <row r="45" spans="1:11" x14ac:dyDescent="0.2">
      <c r="A45" s="89" t="s">
        <v>394</v>
      </c>
      <c r="B45" s="35" t="s">
        <v>220</v>
      </c>
      <c r="C45" s="88">
        <v>1.7629924938999999</v>
      </c>
      <c r="D45" s="9" t="str">
        <f>IF($B45="N/A","N/A",IF(C45&gt;1,"Yes","No"))</f>
        <v>Yes</v>
      </c>
      <c r="E45" s="8">
        <v>1.8044446949999999</v>
      </c>
      <c r="F45" s="9" t="str">
        <f>IF($B45="N/A","N/A",IF(E45&gt;1,"Yes","No"))</f>
        <v>Yes</v>
      </c>
      <c r="G45" s="8">
        <v>1.8381932211000001</v>
      </c>
      <c r="H45" s="9" t="str">
        <f>IF($B45="N/A","N/A",IF(G45&gt;1,"Yes","No"))</f>
        <v>Yes</v>
      </c>
      <c r="I45" s="10">
        <v>2.351</v>
      </c>
      <c r="J45" s="10">
        <v>1.87</v>
      </c>
      <c r="K45" s="9" t="str">
        <f t="shared" si="8"/>
        <v>Yes</v>
      </c>
    </row>
    <row r="46" spans="1:11" x14ac:dyDescent="0.2">
      <c r="A46" s="89" t="s">
        <v>395</v>
      </c>
      <c r="B46" s="35" t="s">
        <v>259</v>
      </c>
      <c r="C46" s="88">
        <v>0.19900618319999999</v>
      </c>
      <c r="D46" s="9" t="str">
        <f>IF($B46="N/A","N/A",IF(C46&gt;0,"Yes","No"))</f>
        <v>Yes</v>
      </c>
      <c r="E46" s="8">
        <v>0.19263718420000001</v>
      </c>
      <c r="F46" s="9" t="str">
        <f>IF($B46="N/A","N/A",IF(E46&gt;0,"Yes","No"))</f>
        <v>Yes</v>
      </c>
      <c r="G46" s="8">
        <v>0.17672783049999999</v>
      </c>
      <c r="H46" s="9" t="str">
        <f>IF($B46="N/A","N/A",IF(G46&gt;0,"Yes","No"))</f>
        <v>Yes</v>
      </c>
      <c r="I46" s="10">
        <v>-3.2</v>
      </c>
      <c r="J46" s="10">
        <v>-8.26</v>
      </c>
      <c r="K46" s="9" t="str">
        <f t="shared" si="8"/>
        <v>Yes</v>
      </c>
    </row>
    <row r="47" spans="1:11" x14ac:dyDescent="0.2">
      <c r="A47" s="89" t="s">
        <v>396</v>
      </c>
      <c r="B47" s="35" t="s">
        <v>213</v>
      </c>
      <c r="C47" s="88">
        <v>1.6431079800000001E-2</v>
      </c>
      <c r="D47" s="9" t="str">
        <f>IF($B47="N/A","N/A",IF(C47&gt;15,"No",IF(C47&lt;-15,"No","Yes")))</f>
        <v>N/A</v>
      </c>
      <c r="E47" s="8">
        <v>1.7003002100000001E-2</v>
      </c>
      <c r="F47" s="9" t="str">
        <f>IF($B47="N/A","N/A",IF(E47&gt;15,"No",IF(E47&lt;-15,"No","Yes")))</f>
        <v>N/A</v>
      </c>
      <c r="G47" s="8">
        <v>1.8477457799999999E-2</v>
      </c>
      <c r="H47" s="9" t="str">
        <f>IF($B47="N/A","N/A",IF(G47&gt;15,"No",IF(G47&lt;-15,"No","Yes")))</f>
        <v>N/A</v>
      </c>
      <c r="I47" s="10">
        <v>3.4809999999999999</v>
      </c>
      <c r="J47" s="10">
        <v>8.6720000000000006</v>
      </c>
      <c r="K47" s="9" t="str">
        <f t="shared" si="8"/>
        <v>Yes</v>
      </c>
    </row>
    <row r="48" spans="1:11" x14ac:dyDescent="0.2">
      <c r="A48" s="89" t="s">
        <v>397</v>
      </c>
      <c r="B48" s="35" t="s">
        <v>213</v>
      </c>
      <c r="C48" s="88">
        <v>0.10016601260000001</v>
      </c>
      <c r="D48" s="9" t="str">
        <f>IF($B48="N/A","N/A",IF(C48&gt;15,"No",IF(C48&lt;-15,"No","Yes")))</f>
        <v>N/A</v>
      </c>
      <c r="E48" s="8">
        <v>0.1066373421</v>
      </c>
      <c r="F48" s="9" t="str">
        <f>IF($B48="N/A","N/A",IF(E48&gt;15,"No",IF(E48&lt;-15,"No","Yes")))</f>
        <v>N/A</v>
      </c>
      <c r="G48" s="8">
        <v>0.11050012400000001</v>
      </c>
      <c r="H48" s="9" t="str">
        <f>IF($B48="N/A","N/A",IF(G48&gt;15,"No",IF(G48&lt;-15,"No","Yes")))</f>
        <v>N/A</v>
      </c>
      <c r="I48" s="10">
        <v>6.4610000000000003</v>
      </c>
      <c r="J48" s="10">
        <v>3.6219999999999999</v>
      </c>
      <c r="K48" s="9" t="str">
        <f t="shared" si="8"/>
        <v>Yes</v>
      </c>
    </row>
    <row r="49" spans="1:11" x14ac:dyDescent="0.2">
      <c r="A49" s="89" t="s">
        <v>398</v>
      </c>
      <c r="B49" s="35" t="s">
        <v>213</v>
      </c>
      <c r="C49" s="88">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0.23668697850000001</v>
      </c>
      <c r="D51" s="9" t="str">
        <f>IF($B51="N/A","N/A",IF(C51&gt;15,"No",IF(C51&lt;-15,"No","Yes")))</f>
        <v>N/A</v>
      </c>
      <c r="E51" s="8">
        <v>0.22024911</v>
      </c>
      <c r="F51" s="9" t="str">
        <f>IF($B51="N/A","N/A",IF(E51&gt;15,"No",IF(E51&lt;-15,"No","Yes")))</f>
        <v>N/A</v>
      </c>
      <c r="G51" s="8">
        <v>0.19209207950000001</v>
      </c>
      <c r="H51" s="9" t="str">
        <f>IF($B51="N/A","N/A",IF(G51&gt;15,"No",IF(G51&lt;-15,"No","Yes")))</f>
        <v>N/A</v>
      </c>
      <c r="I51" s="10">
        <v>-6.94</v>
      </c>
      <c r="J51" s="10">
        <v>-12.8</v>
      </c>
      <c r="K51" s="9" t="str">
        <f t="shared" si="8"/>
        <v>Yes</v>
      </c>
    </row>
    <row r="52" spans="1:11" x14ac:dyDescent="0.2">
      <c r="A52" s="89" t="s">
        <v>401</v>
      </c>
      <c r="B52" s="35" t="s">
        <v>220</v>
      </c>
      <c r="C52" s="88">
        <v>3.5563796918000001</v>
      </c>
      <c r="D52" s="9" t="str">
        <f>IF($B52="N/A","N/A",IF(C52&gt;1,"Yes","No"))</f>
        <v>Yes</v>
      </c>
      <c r="E52" s="8">
        <v>3.5234142051999999</v>
      </c>
      <c r="F52" s="9" t="str">
        <f>IF($B52="N/A","N/A",IF(E52&gt;1,"Yes","No"))</f>
        <v>Yes</v>
      </c>
      <c r="G52" s="8">
        <v>3.4201416648</v>
      </c>
      <c r="H52" s="9" t="str">
        <f>IF($B52="N/A","N/A",IF(G52&gt;1,"Yes","No"))</f>
        <v>Yes</v>
      </c>
      <c r="I52" s="10">
        <v>-0.92700000000000005</v>
      </c>
      <c r="J52" s="10">
        <v>-2.93</v>
      </c>
      <c r="K52" s="9" t="str">
        <f t="shared" si="8"/>
        <v>Yes</v>
      </c>
    </row>
    <row r="53" spans="1:11" x14ac:dyDescent="0.2">
      <c r="A53" s="89" t="s">
        <v>402</v>
      </c>
      <c r="B53" s="35" t="s">
        <v>259</v>
      </c>
      <c r="C53" s="88">
        <v>0.95364742709999994</v>
      </c>
      <c r="D53" s="9" t="str">
        <f>IF($B53="N/A","N/A",IF(C53&gt;0,"Yes","No"))</f>
        <v>Yes</v>
      </c>
      <c r="E53" s="8">
        <v>0.97067767660000004</v>
      </c>
      <c r="F53" s="9" t="str">
        <f>IF($B53="N/A","N/A",IF(E53&gt;0,"Yes","No"))</f>
        <v>Yes</v>
      </c>
      <c r="G53" s="8">
        <v>0.91931510579999998</v>
      </c>
      <c r="H53" s="9" t="str">
        <f>IF($B53="N/A","N/A",IF(G53&gt;0,"Yes","No"))</f>
        <v>Yes</v>
      </c>
      <c r="I53" s="10">
        <v>1.786</v>
      </c>
      <c r="J53" s="10">
        <v>-5.29</v>
      </c>
      <c r="K53" s="9" t="str">
        <f t="shared" si="8"/>
        <v>Yes</v>
      </c>
    </row>
    <row r="54" spans="1:11" x14ac:dyDescent="0.2">
      <c r="A54" s="89" t="s">
        <v>403</v>
      </c>
      <c r="B54" s="35" t="s">
        <v>260</v>
      </c>
      <c r="C54" s="88">
        <v>1.4252047699999999E-2</v>
      </c>
      <c r="D54" s="9" t="str">
        <f>IF($B54="N/A","N/A",IF(C54&gt;=1,"No",IF(C54&lt;0,"No","Yes")))</f>
        <v>Yes</v>
      </c>
      <c r="E54" s="8">
        <v>1.1477978999999999E-2</v>
      </c>
      <c r="F54" s="9" t="str">
        <f>IF($B54="N/A","N/A",IF(E54&gt;=1,"No",IF(E54&lt;0,"No","Yes")))</f>
        <v>Yes</v>
      </c>
      <c r="G54" s="8">
        <v>1.2644888199999999E-2</v>
      </c>
      <c r="H54" s="9" t="str">
        <f>IF($B54="N/A","N/A",IF(G54&gt;=1,"No",IF(G54&lt;0,"No","Yes")))</f>
        <v>Yes</v>
      </c>
      <c r="I54" s="10">
        <v>-19.5</v>
      </c>
      <c r="J54" s="10">
        <v>10.17</v>
      </c>
      <c r="K54" s="9" t="str">
        <f t="shared" si="8"/>
        <v>Yes</v>
      </c>
    </row>
    <row r="55" spans="1:11" x14ac:dyDescent="0.2">
      <c r="A55" s="89" t="s">
        <v>878</v>
      </c>
      <c r="B55" s="35" t="s">
        <v>213</v>
      </c>
      <c r="C55" s="91">
        <v>67.307698583999994</v>
      </c>
      <c r="D55" s="9" t="str">
        <f>IF($B55="N/A","N/A",IF(C55&gt;15,"No",IF(C55&lt;-15,"No","Yes")))</f>
        <v>N/A</v>
      </c>
      <c r="E55" s="37">
        <v>67.705251230000002</v>
      </c>
      <c r="F55" s="9" t="str">
        <f>IF($B55="N/A","N/A",IF(E55&gt;15,"No",IF(E55&lt;-15,"No","Yes")))</f>
        <v>N/A</v>
      </c>
      <c r="G55" s="37">
        <v>64.998097923000003</v>
      </c>
      <c r="H55" s="9" t="str">
        <f>IF($B55="N/A","N/A",IF(G55&gt;15,"No",IF(G55&lt;-15,"No","Yes")))</f>
        <v>N/A</v>
      </c>
      <c r="I55" s="10">
        <v>0.59060000000000001</v>
      </c>
      <c r="J55" s="10">
        <v>-4</v>
      </c>
      <c r="K55" s="9" t="str">
        <f t="shared" ref="K55:K74" si="9">IF(J55="Div by 0", "N/A", IF(J55="N/A","N/A", IF(J55&gt;30, "No", IF(J55&lt;-30, "No", "Yes"))))</f>
        <v>Yes</v>
      </c>
    </row>
    <row r="56" spans="1:11" x14ac:dyDescent="0.2">
      <c r="A56" s="89" t="s">
        <v>879</v>
      </c>
      <c r="B56" s="35" t="s">
        <v>261</v>
      </c>
      <c r="C56" s="91">
        <v>65.149622590999996</v>
      </c>
      <c r="D56" s="9" t="str">
        <f>IF($B56="N/A","N/A",IF(C56&gt;90,"No",IF(C56&lt;20,"No","Yes")))</f>
        <v>Yes</v>
      </c>
      <c r="E56" s="37">
        <v>64.891245423000001</v>
      </c>
      <c r="F56" s="9" t="str">
        <f>IF($B56="N/A","N/A",IF(E56&gt;90,"No",IF(E56&lt;20,"No","Yes")))</f>
        <v>Yes</v>
      </c>
      <c r="G56" s="37">
        <v>66.174638248999997</v>
      </c>
      <c r="H56" s="9" t="str">
        <f>IF($B56="N/A","N/A",IF(G56&gt;90,"No",IF(G56&lt;20,"No","Yes")))</f>
        <v>Yes</v>
      </c>
      <c r="I56" s="10">
        <v>-0.39700000000000002</v>
      </c>
      <c r="J56" s="10">
        <v>1.978</v>
      </c>
      <c r="K56" s="9" t="str">
        <f t="shared" si="9"/>
        <v>Yes</v>
      </c>
    </row>
    <row r="57" spans="1:11" x14ac:dyDescent="0.2">
      <c r="A57" s="89" t="s">
        <v>880</v>
      </c>
      <c r="B57" s="35" t="s">
        <v>262</v>
      </c>
      <c r="C57" s="91">
        <v>26.936563065000001</v>
      </c>
      <c r="D57" s="9" t="str">
        <f>IF($B57="N/A","N/A",IF(C57&gt;60,"No",IF(C57&lt;10,"No","Yes")))</f>
        <v>Yes</v>
      </c>
      <c r="E57" s="37">
        <v>31.782201516000001</v>
      </c>
      <c r="F57" s="9" t="str">
        <f>IF($B57="N/A","N/A",IF(E57&gt;60,"No",IF(E57&lt;10,"No","Yes")))</f>
        <v>Yes</v>
      </c>
      <c r="G57" s="37">
        <v>37.107472782000002</v>
      </c>
      <c r="H57" s="9" t="str">
        <f>IF($B57="N/A","N/A",IF(G57&gt;60,"No",IF(G57&lt;10,"No","Yes")))</f>
        <v>Yes</v>
      </c>
      <c r="I57" s="10">
        <v>17.989999999999998</v>
      </c>
      <c r="J57" s="10">
        <v>16.760000000000002</v>
      </c>
      <c r="K57" s="9" t="str">
        <f t="shared" si="9"/>
        <v>Yes</v>
      </c>
    </row>
    <row r="58" spans="1:11" ht="25.5" x14ac:dyDescent="0.2">
      <c r="A58" s="89" t="s">
        <v>881</v>
      </c>
      <c r="B58" s="35" t="s">
        <v>263</v>
      </c>
      <c r="C58" s="91">
        <v>31.936555965</v>
      </c>
      <c r="D58" s="9" t="str">
        <f>IF($B58="N/A","N/A",IF(C58&gt;100,"No",IF(C58&lt;10,"No","Yes")))</f>
        <v>Yes</v>
      </c>
      <c r="E58" s="37">
        <v>31.876762202999998</v>
      </c>
      <c r="F58" s="9" t="str">
        <f>IF($B58="N/A","N/A",IF(E58&gt;100,"No",IF(E58&lt;10,"No","Yes")))</f>
        <v>Yes</v>
      </c>
      <c r="G58" s="37">
        <v>31.865483074</v>
      </c>
      <c r="H58" s="9" t="str">
        <f>IF($B58="N/A","N/A",IF(G58&gt;100,"No",IF(G58&lt;10,"No","Yes")))</f>
        <v>Yes</v>
      </c>
      <c r="I58" s="10">
        <v>-0.187</v>
      </c>
      <c r="J58" s="10">
        <v>-3.5000000000000003E-2</v>
      </c>
      <c r="K58" s="9" t="str">
        <f t="shared" si="9"/>
        <v>Yes</v>
      </c>
    </row>
    <row r="59" spans="1:11" x14ac:dyDescent="0.2">
      <c r="A59" s="89" t="s">
        <v>882</v>
      </c>
      <c r="B59" s="35" t="s">
        <v>264</v>
      </c>
      <c r="C59" s="91">
        <v>125.48371974</v>
      </c>
      <c r="D59" s="9" t="str">
        <f>IF($B59="N/A","N/A",IF(C59&gt;100,"No",IF(C59&lt;20,"No","Yes")))</f>
        <v>No</v>
      </c>
      <c r="E59" s="37">
        <v>136.22825247</v>
      </c>
      <c r="F59" s="9" t="str">
        <f>IF($B59="N/A","N/A",IF(E59&gt;100,"No",IF(E59&lt;20,"No","Yes")))</f>
        <v>No</v>
      </c>
      <c r="G59" s="37">
        <v>134.27948028</v>
      </c>
      <c r="H59" s="9" t="str">
        <f>IF($B59="N/A","N/A",IF(G59&gt;100,"No",IF(G59&lt;20,"No","Yes")))</f>
        <v>No</v>
      </c>
      <c r="I59" s="10">
        <v>8.5619999999999994</v>
      </c>
      <c r="J59" s="10">
        <v>-1.43</v>
      </c>
      <c r="K59" s="9" t="str">
        <f t="shared" si="9"/>
        <v>Yes</v>
      </c>
    </row>
    <row r="60" spans="1:11" x14ac:dyDescent="0.2">
      <c r="A60" s="89" t="s">
        <v>883</v>
      </c>
      <c r="B60" s="35" t="s">
        <v>264</v>
      </c>
      <c r="C60" s="91">
        <v>117.20430496</v>
      </c>
      <c r="D60" s="9" t="str">
        <f>IF($B60="N/A","N/A",IF(C60&gt;100,"No",IF(C60&lt;20,"No","Yes")))</f>
        <v>No</v>
      </c>
      <c r="E60" s="37">
        <v>112.46908442</v>
      </c>
      <c r="F60" s="9" t="str">
        <f>IF($B60="N/A","N/A",IF(E60&gt;100,"No",IF(E60&lt;20,"No","Yes")))</f>
        <v>No</v>
      </c>
      <c r="G60" s="37">
        <v>106.09719647</v>
      </c>
      <c r="H60" s="9" t="str">
        <f>IF($B60="N/A","N/A",IF(G60&gt;100,"No",IF(G60&lt;20,"No","Yes")))</f>
        <v>No</v>
      </c>
      <c r="I60" s="10">
        <v>-4.04</v>
      </c>
      <c r="J60" s="10">
        <v>-5.67</v>
      </c>
      <c r="K60" s="9" t="str">
        <f t="shared" si="9"/>
        <v>Yes</v>
      </c>
    </row>
    <row r="61" spans="1:11" ht="25.5" x14ac:dyDescent="0.2">
      <c r="A61" s="89" t="s">
        <v>884</v>
      </c>
      <c r="B61" s="35" t="s">
        <v>213</v>
      </c>
      <c r="C61" s="91">
        <v>160.70012105999999</v>
      </c>
      <c r="D61" s="9" t="str">
        <f>IF($B61="N/A","N/A",IF(C61&gt;15,"No",IF(C61&lt;-15,"No","Yes")))</f>
        <v>N/A</v>
      </c>
      <c r="E61" s="37">
        <v>155.2525636</v>
      </c>
      <c r="F61" s="9" t="str">
        <f>IF($B61="N/A","N/A",IF(E61&gt;15,"No",IF(E61&lt;-15,"No","Yes")))</f>
        <v>N/A</v>
      </c>
      <c r="G61" s="37">
        <v>113.88544849</v>
      </c>
      <c r="H61" s="9" t="str">
        <f>IF($B61="N/A","N/A",IF(G61&gt;15,"No",IF(G61&lt;-15,"No","Yes")))</f>
        <v>N/A</v>
      </c>
      <c r="I61" s="10">
        <v>-3.39</v>
      </c>
      <c r="J61" s="10">
        <v>-26.6</v>
      </c>
      <c r="K61" s="9" t="str">
        <f t="shared" si="9"/>
        <v>Yes</v>
      </c>
    </row>
    <row r="62" spans="1:11" x14ac:dyDescent="0.2">
      <c r="A62" s="89" t="s">
        <v>885</v>
      </c>
      <c r="B62" s="35" t="s">
        <v>265</v>
      </c>
      <c r="C62" s="91">
        <v>17.826614494000001</v>
      </c>
      <c r="D62" s="9" t="str">
        <f>IF($B62="N/A","N/A",IF(C62&gt;60,"No",IF(C62&lt;10,"No","Yes")))</f>
        <v>Yes</v>
      </c>
      <c r="E62" s="37">
        <v>18.525518313999999</v>
      </c>
      <c r="F62" s="9" t="str">
        <f>IF($B62="N/A","N/A",IF(E62&gt;60,"No",IF(E62&lt;10,"No","Yes")))</f>
        <v>Yes</v>
      </c>
      <c r="G62" s="37">
        <v>17.726916451000001</v>
      </c>
      <c r="H62" s="9" t="str">
        <f>IF($B62="N/A","N/A",IF(G62&gt;60,"No",IF(G62&lt;10,"No","Yes")))</f>
        <v>Yes</v>
      </c>
      <c r="I62" s="10">
        <v>3.9209999999999998</v>
      </c>
      <c r="J62" s="10">
        <v>-4.3099999999999996</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92.628539399000005</v>
      </c>
      <c r="D64" s="9" t="str">
        <f t="shared" ref="D64:D74" si="10">IF($B64="N/A","N/A",IF(C64&gt;15,"No",IF(C64&lt;-15,"No","Yes")))</f>
        <v>N/A</v>
      </c>
      <c r="E64" s="37">
        <v>92.364373087999994</v>
      </c>
      <c r="F64" s="9" t="str">
        <f>IF($B64="N/A","N/A",IF(E64&gt;15,"No",IF(E64&lt;-15,"No","Yes")))</f>
        <v>N/A</v>
      </c>
      <c r="G64" s="37">
        <v>83.970684313999996</v>
      </c>
      <c r="H64" s="9" t="str">
        <f>IF($B64="N/A","N/A",IF(G64&gt;15,"No",IF(G64&lt;-15,"No","Yes")))</f>
        <v>N/A</v>
      </c>
      <c r="I64" s="10">
        <v>-0.28499999999999998</v>
      </c>
      <c r="J64" s="10">
        <v>-9.09</v>
      </c>
      <c r="K64" s="9" t="str">
        <f t="shared" si="9"/>
        <v>Yes</v>
      </c>
    </row>
    <row r="65" spans="1:11" ht="24.95" customHeight="1" x14ac:dyDescent="0.2">
      <c r="A65" s="89" t="s">
        <v>888</v>
      </c>
      <c r="B65" s="35" t="s">
        <v>213</v>
      </c>
      <c r="C65" s="91">
        <v>81.371231004999999</v>
      </c>
      <c r="D65" s="9" t="str">
        <f t="shared" si="10"/>
        <v>N/A</v>
      </c>
      <c r="E65" s="37">
        <v>84.580614620000006</v>
      </c>
      <c r="F65" s="9" t="str">
        <f t="shared" ref="F65:F73" si="11">IF($B65="N/A","N/A",IF(E65&gt;15,"No",IF(E65&lt;-15,"No","Yes")))</f>
        <v>N/A</v>
      </c>
      <c r="G65" s="37">
        <v>86.326095366999994</v>
      </c>
      <c r="H65" s="9" t="str">
        <f t="shared" ref="H65:H86" si="12">IF($B65="N/A","N/A",IF(G65&gt;15,"No",IF(G65&lt;-15,"No","Yes")))</f>
        <v>N/A</v>
      </c>
      <c r="I65" s="10">
        <v>3.944</v>
      </c>
      <c r="J65" s="10">
        <v>2.0640000000000001</v>
      </c>
      <c r="K65" s="9" t="str">
        <f t="shared" si="9"/>
        <v>Yes</v>
      </c>
    </row>
    <row r="66" spans="1:11" ht="25.5" x14ac:dyDescent="0.2">
      <c r="A66" s="89" t="s">
        <v>889</v>
      </c>
      <c r="B66" s="35" t="s">
        <v>213</v>
      </c>
      <c r="C66" s="91">
        <v>181.7264188</v>
      </c>
      <c r="D66" s="9" t="str">
        <f t="shared" si="10"/>
        <v>N/A</v>
      </c>
      <c r="E66" s="37">
        <v>180.87418829000001</v>
      </c>
      <c r="F66" s="9" t="str">
        <f t="shared" si="11"/>
        <v>N/A</v>
      </c>
      <c r="G66" s="37">
        <v>182.40488606</v>
      </c>
      <c r="H66" s="9" t="str">
        <f t="shared" si="12"/>
        <v>N/A</v>
      </c>
      <c r="I66" s="10">
        <v>-0.46899999999999997</v>
      </c>
      <c r="J66" s="10">
        <v>0.84630000000000005</v>
      </c>
      <c r="K66" s="9" t="str">
        <f t="shared" si="9"/>
        <v>Yes</v>
      </c>
    </row>
    <row r="67" spans="1:11" ht="25.5" x14ac:dyDescent="0.2">
      <c r="A67" s="89" t="s">
        <v>890</v>
      </c>
      <c r="B67" s="35" t="s">
        <v>213</v>
      </c>
      <c r="C67" s="91" t="s">
        <v>1747</v>
      </c>
      <c r="D67" s="9" t="str">
        <f t="shared" si="10"/>
        <v>N/A</v>
      </c>
      <c r="E67" s="37" t="s">
        <v>1747</v>
      </c>
      <c r="F67" s="9" t="str">
        <f t="shared" si="11"/>
        <v>N/A</v>
      </c>
      <c r="G67" s="37" t="s">
        <v>1747</v>
      </c>
      <c r="H67" s="9" t="str">
        <f t="shared" si="12"/>
        <v>N/A</v>
      </c>
      <c r="I67" s="10" t="s">
        <v>1747</v>
      </c>
      <c r="J67" s="10" t="s">
        <v>1747</v>
      </c>
      <c r="K67" s="9" t="str">
        <f t="shared" si="9"/>
        <v>N/A</v>
      </c>
    </row>
    <row r="68" spans="1:11" ht="25.5" x14ac:dyDescent="0.2">
      <c r="A68" s="89" t="s">
        <v>891</v>
      </c>
      <c r="B68" s="35" t="s">
        <v>213</v>
      </c>
      <c r="C68" s="91">
        <v>39.871838498000002</v>
      </c>
      <c r="D68" s="9" t="str">
        <f t="shared" si="10"/>
        <v>N/A</v>
      </c>
      <c r="E68" s="37">
        <v>47.242953147000001</v>
      </c>
      <c r="F68" s="9" t="str">
        <f t="shared" si="11"/>
        <v>N/A</v>
      </c>
      <c r="G68" s="37">
        <v>57.655121516000001</v>
      </c>
      <c r="H68" s="9" t="str">
        <f t="shared" si="12"/>
        <v>N/A</v>
      </c>
      <c r="I68" s="10">
        <v>18.489999999999998</v>
      </c>
      <c r="J68" s="10">
        <v>22.04</v>
      </c>
      <c r="K68" s="9" t="str">
        <f t="shared" si="9"/>
        <v>Yes</v>
      </c>
    </row>
    <row r="69" spans="1:11" ht="25.5" x14ac:dyDescent="0.2">
      <c r="A69" s="89" t="s">
        <v>892</v>
      </c>
      <c r="B69" s="35" t="s">
        <v>213</v>
      </c>
      <c r="C69" s="91">
        <v>174.20985049000001</v>
      </c>
      <c r="D69" s="9" t="str">
        <f t="shared" si="10"/>
        <v>N/A</v>
      </c>
      <c r="E69" s="37">
        <v>175.55387721</v>
      </c>
      <c r="F69" s="9" t="str">
        <f t="shared" si="11"/>
        <v>N/A</v>
      </c>
      <c r="G69" s="37">
        <v>176.14198481</v>
      </c>
      <c r="H69" s="9" t="str">
        <f t="shared" si="12"/>
        <v>N/A</v>
      </c>
      <c r="I69" s="10">
        <v>0.77149999999999996</v>
      </c>
      <c r="J69" s="10">
        <v>0.33500000000000002</v>
      </c>
      <c r="K69" s="9" t="str">
        <f t="shared" si="9"/>
        <v>Yes</v>
      </c>
    </row>
    <row r="70" spans="1:11" ht="25.5" x14ac:dyDescent="0.2">
      <c r="A70" s="89" t="s">
        <v>893</v>
      </c>
      <c r="B70" s="35" t="s">
        <v>213</v>
      </c>
      <c r="C70" s="91">
        <v>7.3807218906000003</v>
      </c>
      <c r="D70" s="9" t="str">
        <f t="shared" si="10"/>
        <v>N/A</v>
      </c>
      <c r="E70" s="37">
        <v>6.7882134036000004</v>
      </c>
      <c r="F70" s="9" t="str">
        <f t="shared" si="11"/>
        <v>N/A</v>
      </c>
      <c r="G70" s="37">
        <v>6.5151123985000003</v>
      </c>
      <c r="H70" s="9" t="str">
        <f t="shared" si="12"/>
        <v>N/A</v>
      </c>
      <c r="I70" s="10">
        <v>-8.0299999999999994</v>
      </c>
      <c r="J70" s="10">
        <v>-4.0199999999999996</v>
      </c>
      <c r="K70" s="9" t="str">
        <f t="shared" si="9"/>
        <v>Yes</v>
      </c>
    </row>
    <row r="71" spans="1:11" x14ac:dyDescent="0.2">
      <c r="A71" s="89" t="s">
        <v>894</v>
      </c>
      <c r="B71" s="35" t="s">
        <v>213</v>
      </c>
      <c r="C71" s="91">
        <v>2466.9436661999998</v>
      </c>
      <c r="D71" s="9" t="str">
        <f t="shared" si="10"/>
        <v>N/A</v>
      </c>
      <c r="E71" s="37">
        <v>2428.8988482</v>
      </c>
      <c r="F71" s="9" t="str">
        <f t="shared" si="11"/>
        <v>N/A</v>
      </c>
      <c r="G71" s="37">
        <v>2436.8132185999998</v>
      </c>
      <c r="H71" s="9" t="str">
        <f t="shared" si="12"/>
        <v>N/A</v>
      </c>
      <c r="I71" s="10">
        <v>-1.54</v>
      </c>
      <c r="J71" s="10">
        <v>0.32579999999999998</v>
      </c>
      <c r="K71" s="9" t="str">
        <f t="shared" si="9"/>
        <v>Yes</v>
      </c>
    </row>
    <row r="72" spans="1:11" ht="25.5" x14ac:dyDescent="0.2">
      <c r="A72" s="89" t="s">
        <v>895</v>
      </c>
      <c r="B72" s="35" t="s">
        <v>213</v>
      </c>
      <c r="C72" s="91">
        <v>896.74768244999996</v>
      </c>
      <c r="D72" s="9" t="str">
        <f t="shared" si="10"/>
        <v>N/A</v>
      </c>
      <c r="E72" s="37">
        <v>1005.920359</v>
      </c>
      <c r="F72" s="9" t="str">
        <f t="shared" si="11"/>
        <v>N/A</v>
      </c>
      <c r="G72" s="37">
        <v>1035.9046860000001</v>
      </c>
      <c r="H72" s="9" t="str">
        <f t="shared" si="12"/>
        <v>N/A</v>
      </c>
      <c r="I72" s="10">
        <v>12.17</v>
      </c>
      <c r="J72" s="10">
        <v>2.9809999999999999</v>
      </c>
      <c r="K72" s="9" t="str">
        <f t="shared" si="9"/>
        <v>Yes</v>
      </c>
    </row>
    <row r="73" spans="1:11" x14ac:dyDescent="0.2">
      <c r="A73" s="89" t="s">
        <v>896</v>
      </c>
      <c r="B73" s="35" t="s">
        <v>213</v>
      </c>
      <c r="C73" s="91">
        <v>73.669944223000002</v>
      </c>
      <c r="D73" s="9" t="str">
        <f t="shared" si="10"/>
        <v>N/A</v>
      </c>
      <c r="E73" s="37">
        <v>74.334766795999997</v>
      </c>
      <c r="F73" s="9" t="str">
        <f t="shared" si="11"/>
        <v>N/A</v>
      </c>
      <c r="G73" s="37">
        <v>74.432111370000001</v>
      </c>
      <c r="H73" s="9" t="str">
        <f t="shared" si="12"/>
        <v>N/A</v>
      </c>
      <c r="I73" s="10">
        <v>0.90239999999999998</v>
      </c>
      <c r="J73" s="10">
        <v>0.13100000000000001</v>
      </c>
      <c r="K73" s="9" t="str">
        <f t="shared" si="9"/>
        <v>Yes</v>
      </c>
    </row>
    <row r="74" spans="1:11" x14ac:dyDescent="0.2">
      <c r="A74" s="89" t="s">
        <v>897</v>
      </c>
      <c r="B74" s="35" t="s">
        <v>213</v>
      </c>
      <c r="C74" s="91">
        <v>129.5329021</v>
      </c>
      <c r="D74" s="9" t="str">
        <f t="shared" si="10"/>
        <v>N/A</v>
      </c>
      <c r="E74" s="37">
        <v>117.49942326</v>
      </c>
      <c r="F74" s="9" t="str">
        <f>IF($B74="N/A","N/A",IF(E74&gt;15,"No",IF(E74&lt;-15,"No","Yes")))</f>
        <v>N/A</v>
      </c>
      <c r="G74" s="37">
        <v>112.02111494</v>
      </c>
      <c r="H74" s="9" t="str">
        <f t="shared" si="12"/>
        <v>N/A</v>
      </c>
      <c r="I74" s="10">
        <v>-9.2899999999999991</v>
      </c>
      <c r="J74" s="10">
        <v>-4.66</v>
      </c>
      <c r="K74" s="9" t="str">
        <f t="shared" si="9"/>
        <v>Yes</v>
      </c>
    </row>
    <row r="75" spans="1:11" x14ac:dyDescent="0.2">
      <c r="A75" s="89" t="s">
        <v>898</v>
      </c>
      <c r="B75" s="35" t="s">
        <v>213</v>
      </c>
      <c r="C75" s="88">
        <v>0</v>
      </c>
      <c r="D75" s="9" t="str">
        <f t="shared" ref="D75:D80" si="13">IF($B75="N/A","N/A",IF(C75&gt;15,"No",IF(C75&lt;-15,"No","Yes")))</f>
        <v>N/A</v>
      </c>
      <c r="E75" s="8">
        <v>0</v>
      </c>
      <c r="F75" s="9" t="str">
        <f>IF($B75="N/A","N/A",IF(E75&gt;15,"No",IF(E75&lt;-15,"No","Yes")))</f>
        <v>N/A</v>
      </c>
      <c r="G75" s="8">
        <v>0</v>
      </c>
      <c r="H75" s="9" t="str">
        <f t="shared" si="12"/>
        <v>N/A</v>
      </c>
      <c r="I75" s="10" t="s">
        <v>1747</v>
      </c>
      <c r="J75" s="10" t="s">
        <v>1747</v>
      </c>
      <c r="K75" s="9" t="str">
        <f t="shared" ref="K75:K80" si="14">IF(J75="Div by 0", "N/A", IF(J75="N/A","N/A", IF(J75&gt;30, "No", IF(J75&lt;-30, "No", "Yes"))))</f>
        <v>N/A</v>
      </c>
    </row>
    <row r="76" spans="1:11" x14ac:dyDescent="0.2">
      <c r="A76" s="89" t="s">
        <v>899</v>
      </c>
      <c r="B76" s="35" t="s">
        <v>213</v>
      </c>
      <c r="C76" s="88">
        <v>0.62094260040000004</v>
      </c>
      <c r="D76" s="9" t="str">
        <f t="shared" si="13"/>
        <v>N/A</v>
      </c>
      <c r="E76" s="8">
        <v>0.62543847539999997</v>
      </c>
      <c r="F76" s="9" t="str">
        <f t="shared" ref="F76:F86" si="15">IF($B76="N/A","N/A",IF(E76&gt;15,"No",IF(E76&lt;-15,"No","Yes")))</f>
        <v>N/A</v>
      </c>
      <c r="G76" s="8">
        <v>0.58035945470000005</v>
      </c>
      <c r="H76" s="9" t="str">
        <f t="shared" si="12"/>
        <v>N/A</v>
      </c>
      <c r="I76" s="10">
        <v>0.72399999999999998</v>
      </c>
      <c r="J76" s="10">
        <v>-7.21</v>
      </c>
      <c r="K76" s="9" t="str">
        <f t="shared" si="14"/>
        <v>Yes</v>
      </c>
    </row>
    <row r="77" spans="1:11" x14ac:dyDescent="0.2">
      <c r="A77" s="89" t="s">
        <v>900</v>
      </c>
      <c r="B77" s="35" t="s">
        <v>213</v>
      </c>
      <c r="C77" s="88">
        <v>1.0147962318999999</v>
      </c>
      <c r="D77" s="9" t="str">
        <f t="shared" si="13"/>
        <v>N/A</v>
      </c>
      <c r="E77" s="8">
        <v>1.0620398686999999</v>
      </c>
      <c r="F77" s="9" t="str">
        <f t="shared" si="15"/>
        <v>N/A</v>
      </c>
      <c r="G77" s="8">
        <v>1.0320196655</v>
      </c>
      <c r="H77" s="9" t="str">
        <f t="shared" si="12"/>
        <v>N/A</v>
      </c>
      <c r="I77" s="10">
        <v>4.6550000000000002</v>
      </c>
      <c r="J77" s="10">
        <v>-2.83</v>
      </c>
      <c r="K77" s="9" t="str">
        <f t="shared" si="14"/>
        <v>Yes</v>
      </c>
    </row>
    <row r="78" spans="1:11" x14ac:dyDescent="0.2">
      <c r="A78" s="89" t="s">
        <v>901</v>
      </c>
      <c r="B78" s="35" t="s">
        <v>213</v>
      </c>
      <c r="C78" s="88">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89" t="s">
        <v>902</v>
      </c>
      <c r="B79" s="35" t="s">
        <v>213</v>
      </c>
      <c r="C79" s="88">
        <v>14.110167483</v>
      </c>
      <c r="D79" s="9" t="str">
        <f t="shared" si="13"/>
        <v>N/A</v>
      </c>
      <c r="E79" s="8">
        <v>13.795254281</v>
      </c>
      <c r="F79" s="9" t="str">
        <f t="shared" si="15"/>
        <v>N/A</v>
      </c>
      <c r="G79" s="8">
        <v>14.602894772000001</v>
      </c>
      <c r="H79" s="9" t="str">
        <f t="shared" si="12"/>
        <v>N/A</v>
      </c>
      <c r="I79" s="10">
        <v>-2.23</v>
      </c>
      <c r="J79" s="10">
        <v>5.8540000000000001</v>
      </c>
      <c r="K79" s="9" t="str">
        <f t="shared" si="14"/>
        <v>Yes</v>
      </c>
    </row>
    <row r="80" spans="1:11" ht="25.5" x14ac:dyDescent="0.2">
      <c r="A80" s="89" t="s">
        <v>903</v>
      </c>
      <c r="B80" s="35" t="s">
        <v>213</v>
      </c>
      <c r="C80" s="93">
        <v>14.079846773</v>
      </c>
      <c r="D80" s="9" t="str">
        <f t="shared" si="13"/>
        <v>N/A</v>
      </c>
      <c r="E80" s="93">
        <v>13.763802684</v>
      </c>
      <c r="F80" s="9" t="str">
        <f t="shared" si="15"/>
        <v>N/A</v>
      </c>
      <c r="G80" s="93">
        <v>14.560111462</v>
      </c>
      <c r="H80" s="9" t="str">
        <f t="shared" si="12"/>
        <v>N/A</v>
      </c>
      <c r="I80" s="10">
        <v>-2.2400000000000002</v>
      </c>
      <c r="J80" s="94">
        <v>5.7859999999999996</v>
      </c>
      <c r="K80" s="9" t="str">
        <f t="shared" si="14"/>
        <v>Yes</v>
      </c>
    </row>
    <row r="81" spans="1:11" x14ac:dyDescent="0.2">
      <c r="A81" s="89" t="s">
        <v>904</v>
      </c>
      <c r="B81" s="35" t="s">
        <v>213</v>
      </c>
      <c r="C81" s="95" t="s">
        <v>1747</v>
      </c>
      <c r="D81" s="9" t="str">
        <f t="shared" ref="D81:D86" si="16">IF($B81="N/A","N/A",IF(C81&gt;15,"No",IF(C81&lt;-15,"No","Yes")))</f>
        <v>N/A</v>
      </c>
      <c r="E81" s="96" t="s">
        <v>1747</v>
      </c>
      <c r="F81" s="9" t="str">
        <f t="shared" si="15"/>
        <v>N/A</v>
      </c>
      <c r="G81" s="96" t="s">
        <v>1747</v>
      </c>
      <c r="H81" s="9" t="str">
        <f>IF($B81="N/A","N/A",IF(G81&gt;15,"No",IF(G81&lt;-15,"No","Yes")))</f>
        <v>N/A</v>
      </c>
      <c r="I81" s="10" t="s">
        <v>1747</v>
      </c>
      <c r="J81" s="10" t="s">
        <v>1747</v>
      </c>
      <c r="K81" s="9" t="str">
        <f t="shared" ref="K81:K86" si="17">IF(J81="Div by 0", "N/A", IF(J81="N/A","N/A", IF(J81&gt;30, "No", IF(J81&lt;-30, "No", "Yes"))))</f>
        <v>N/A</v>
      </c>
    </row>
    <row r="82" spans="1:11" x14ac:dyDescent="0.2">
      <c r="A82" s="89" t="s">
        <v>905</v>
      </c>
      <c r="B82" s="35" t="s">
        <v>213</v>
      </c>
      <c r="C82" s="95">
        <v>77.194194566999997</v>
      </c>
      <c r="D82" s="9" t="str">
        <f t="shared" si="16"/>
        <v>N/A</v>
      </c>
      <c r="E82" s="96">
        <v>78.098135287000005</v>
      </c>
      <c r="F82" s="9" t="str">
        <f t="shared" si="15"/>
        <v>N/A</v>
      </c>
      <c r="G82" s="96">
        <v>77.988374602999997</v>
      </c>
      <c r="H82" s="9" t="str">
        <f t="shared" si="12"/>
        <v>N/A</v>
      </c>
      <c r="I82" s="10">
        <v>1.171</v>
      </c>
      <c r="J82" s="10">
        <v>-0.14099999999999999</v>
      </c>
      <c r="K82" s="9" t="str">
        <f t="shared" si="17"/>
        <v>Yes</v>
      </c>
    </row>
    <row r="83" spans="1:11" x14ac:dyDescent="0.2">
      <c r="A83" s="89" t="s">
        <v>906</v>
      </c>
      <c r="B83" s="35" t="s">
        <v>213</v>
      </c>
      <c r="C83" s="95">
        <v>119.89011769</v>
      </c>
      <c r="D83" s="9" t="str">
        <f t="shared" si="16"/>
        <v>N/A</v>
      </c>
      <c r="E83" s="96">
        <v>119.92815203000001</v>
      </c>
      <c r="F83" s="9" t="str">
        <f t="shared" si="15"/>
        <v>N/A</v>
      </c>
      <c r="G83" s="96">
        <v>120.13938877</v>
      </c>
      <c r="H83" s="9" t="str">
        <f t="shared" si="12"/>
        <v>N/A</v>
      </c>
      <c r="I83" s="10">
        <v>3.1699999999999999E-2</v>
      </c>
      <c r="J83" s="10">
        <v>0.17610000000000001</v>
      </c>
      <c r="K83" s="9" t="str">
        <f t="shared" si="17"/>
        <v>Yes</v>
      </c>
    </row>
    <row r="84" spans="1:11" x14ac:dyDescent="0.2">
      <c r="A84" s="89" t="s">
        <v>907</v>
      </c>
      <c r="B84" s="35" t="s">
        <v>213</v>
      </c>
      <c r="C84" s="95" t="s">
        <v>1747</v>
      </c>
      <c r="D84" s="9" t="str">
        <f t="shared" si="16"/>
        <v>N/A</v>
      </c>
      <c r="E84" s="96" t="s">
        <v>1747</v>
      </c>
      <c r="F84" s="9" t="str">
        <f t="shared" si="15"/>
        <v>N/A</v>
      </c>
      <c r="G84" s="96" t="s">
        <v>1747</v>
      </c>
      <c r="H84" s="9" t="str">
        <f t="shared" si="12"/>
        <v>N/A</v>
      </c>
      <c r="I84" s="10" t="s">
        <v>1747</v>
      </c>
      <c r="J84" s="10" t="s">
        <v>1747</v>
      </c>
      <c r="K84" s="9" t="str">
        <f t="shared" si="17"/>
        <v>N/A</v>
      </c>
    </row>
    <row r="85" spans="1:11" x14ac:dyDescent="0.2">
      <c r="A85" s="89" t="s">
        <v>908</v>
      </c>
      <c r="B85" s="35" t="s">
        <v>213</v>
      </c>
      <c r="C85" s="95">
        <v>128.80154662999999</v>
      </c>
      <c r="D85" s="9" t="str">
        <f t="shared" si="16"/>
        <v>N/A</v>
      </c>
      <c r="E85" s="96">
        <v>126.24069612</v>
      </c>
      <c r="F85" s="9" t="str">
        <f t="shared" si="15"/>
        <v>N/A</v>
      </c>
      <c r="G85" s="96">
        <v>109.19848186999999</v>
      </c>
      <c r="H85" s="9" t="str">
        <f t="shared" si="12"/>
        <v>N/A</v>
      </c>
      <c r="I85" s="10">
        <v>-1.99</v>
      </c>
      <c r="J85" s="10">
        <v>-13.5</v>
      </c>
      <c r="K85" s="9" t="str">
        <f t="shared" si="17"/>
        <v>Yes</v>
      </c>
    </row>
    <row r="86" spans="1:11" ht="25.5" x14ac:dyDescent="0.2">
      <c r="A86" s="89" t="s">
        <v>909</v>
      </c>
      <c r="B86" s="35" t="s">
        <v>213</v>
      </c>
      <c r="C86" s="97">
        <v>124.06386736</v>
      </c>
      <c r="D86" s="9" t="str">
        <f t="shared" si="16"/>
        <v>N/A</v>
      </c>
      <c r="E86" s="97">
        <v>121.33204067</v>
      </c>
      <c r="F86" s="9" t="str">
        <f t="shared" si="15"/>
        <v>N/A</v>
      </c>
      <c r="G86" s="97">
        <v>104.35632123000001</v>
      </c>
      <c r="H86" s="9" t="str">
        <f t="shared" si="12"/>
        <v>N/A</v>
      </c>
      <c r="I86" s="10">
        <v>-2.2000000000000002</v>
      </c>
      <c r="J86" s="10">
        <v>-14</v>
      </c>
      <c r="K86" s="9" t="str">
        <f t="shared" si="17"/>
        <v>Yes</v>
      </c>
    </row>
    <row r="87" spans="1:11" x14ac:dyDescent="0.2">
      <c r="A87" s="89" t="s">
        <v>32</v>
      </c>
      <c r="B87" s="35" t="s">
        <v>266</v>
      </c>
      <c r="C87" s="88">
        <v>79.794327761000005</v>
      </c>
      <c r="D87" s="9" t="str">
        <f>IF($B87="N/A","N/A",IF(C87&gt;60,"Yes","No"))</f>
        <v>Yes</v>
      </c>
      <c r="E87" s="8">
        <v>77.204903716999993</v>
      </c>
      <c r="F87" s="9" t="str">
        <f>IF($B87="N/A","N/A",IF(E87&gt;60,"Yes","No"))</f>
        <v>Yes</v>
      </c>
      <c r="G87" s="8">
        <v>82.575697491</v>
      </c>
      <c r="H87" s="9" t="str">
        <f>IF($B87="N/A","N/A",IF(G87&gt;60,"Yes","No"))</f>
        <v>Yes</v>
      </c>
      <c r="I87" s="10">
        <v>-3.25</v>
      </c>
      <c r="J87" s="10">
        <v>6.9569999999999999</v>
      </c>
      <c r="K87" s="9" t="str">
        <f t="shared" ref="K87:K105" si="18">IF(J87="Div by 0", "N/A", IF(J87="N/A","N/A", IF(J87&gt;30, "No", IF(J87&lt;-30, "No", "Yes"))))</f>
        <v>Yes</v>
      </c>
    </row>
    <row r="88" spans="1:11" x14ac:dyDescent="0.2">
      <c r="A88" s="89" t="s">
        <v>39</v>
      </c>
      <c r="B88" s="35" t="s">
        <v>267</v>
      </c>
      <c r="C88" s="88">
        <v>94.826422575999999</v>
      </c>
      <c r="D88" s="9" t="str">
        <f>IF($B88="N/A","N/A",IF(C88&gt;100,"No",IF(C88&lt;85,"No","Yes")))</f>
        <v>Yes</v>
      </c>
      <c r="E88" s="8">
        <v>91.120115792000007</v>
      </c>
      <c r="F88" s="9" t="str">
        <f>IF($B88="N/A","N/A",IF(E88&gt;100,"No",IF(E88&lt;85,"No","Yes")))</f>
        <v>Yes</v>
      </c>
      <c r="G88" s="8">
        <v>96.295407494000003</v>
      </c>
      <c r="H88" s="9" t="str">
        <f>IF($B88="N/A","N/A",IF(G88&gt;100,"No",IF(G88&lt;85,"No","Yes")))</f>
        <v>Yes</v>
      </c>
      <c r="I88" s="10">
        <v>-3.91</v>
      </c>
      <c r="J88" s="10">
        <v>5.68</v>
      </c>
      <c r="K88" s="9" t="str">
        <f t="shared" si="18"/>
        <v>Yes</v>
      </c>
    </row>
    <row r="89" spans="1:11" x14ac:dyDescent="0.2">
      <c r="A89" s="89" t="s">
        <v>910</v>
      </c>
      <c r="B89" s="35" t="s">
        <v>213</v>
      </c>
      <c r="C89" s="88">
        <v>24.361331871000001</v>
      </c>
      <c r="D89" s="9" t="str">
        <f>IF($B89="N/A","N/A",IF(C89&gt;15,"No",IF(C89&lt;-15,"No","Yes")))</f>
        <v>N/A</v>
      </c>
      <c r="E89" s="8">
        <v>25.385012858</v>
      </c>
      <c r="F89" s="9" t="str">
        <f>IF($B89="N/A","N/A",IF(E89&gt;15,"No",IF(E89&lt;-15,"No","Yes")))</f>
        <v>N/A</v>
      </c>
      <c r="G89" s="8">
        <v>29.676463936000001</v>
      </c>
      <c r="H89" s="9" t="str">
        <f>IF($B89="N/A","N/A",IF(G89&gt;15,"No",IF(G89&lt;-15,"No","Yes")))</f>
        <v>N/A</v>
      </c>
      <c r="I89" s="10">
        <v>4.202</v>
      </c>
      <c r="J89" s="10">
        <v>16.91</v>
      </c>
      <c r="K89" s="9" t="str">
        <f t="shared" si="18"/>
        <v>Yes</v>
      </c>
    </row>
    <row r="90" spans="1:11" x14ac:dyDescent="0.2">
      <c r="A90" s="89" t="s">
        <v>851</v>
      </c>
      <c r="B90" s="35" t="s">
        <v>268</v>
      </c>
      <c r="C90" s="88">
        <v>4.5307651474000004</v>
      </c>
      <c r="D90" s="9" t="str">
        <f>IF($B90="N/A","N/A",IF(C90&gt;25,"No",IF(C90&lt;5,"No","Yes")))</f>
        <v>No</v>
      </c>
      <c r="E90" s="8">
        <v>4.3027690577</v>
      </c>
      <c r="F90" s="9" t="str">
        <f>IF($B90="N/A","N/A",IF(E90&gt;25,"No",IF(E90&lt;5,"No","Yes")))</f>
        <v>No</v>
      </c>
      <c r="G90" s="8">
        <v>4.2671586583999996</v>
      </c>
      <c r="H90" s="9" t="str">
        <f>IF($B90="N/A","N/A",IF(G90&gt;25,"No",IF(G90&lt;5,"No","Yes")))</f>
        <v>No</v>
      </c>
      <c r="I90" s="10">
        <v>-5.03</v>
      </c>
      <c r="J90" s="10">
        <v>-0.82799999999999996</v>
      </c>
      <c r="K90" s="9" t="str">
        <f t="shared" si="18"/>
        <v>Yes</v>
      </c>
    </row>
    <row r="91" spans="1:11" x14ac:dyDescent="0.2">
      <c r="A91" s="89" t="s">
        <v>852</v>
      </c>
      <c r="B91" s="35" t="s">
        <v>269</v>
      </c>
      <c r="C91" s="88">
        <v>47.916904248000002</v>
      </c>
      <c r="D91" s="9" t="str">
        <f>IF($B91="N/A","N/A",IF(C91&gt;70,"No",IF(C91&lt;40,"No","Yes")))</f>
        <v>Yes</v>
      </c>
      <c r="E91" s="8">
        <v>47.532406178000002</v>
      </c>
      <c r="F91" s="9" t="str">
        <f>IF($B91="N/A","N/A",IF(E91&gt;70,"No",IF(E91&lt;40,"No","Yes")))</f>
        <v>Yes</v>
      </c>
      <c r="G91" s="8">
        <v>48.067584003999997</v>
      </c>
      <c r="H91" s="9" t="str">
        <f>IF($B91="N/A","N/A",IF(G91&gt;70,"No",IF(G91&lt;40,"No","Yes")))</f>
        <v>Yes</v>
      </c>
      <c r="I91" s="10">
        <v>-0.80200000000000005</v>
      </c>
      <c r="J91" s="10">
        <v>1.1259999999999999</v>
      </c>
      <c r="K91" s="9" t="str">
        <f t="shared" si="18"/>
        <v>Yes</v>
      </c>
    </row>
    <row r="92" spans="1:11" x14ac:dyDescent="0.2">
      <c r="A92" s="89" t="s">
        <v>853</v>
      </c>
      <c r="B92" s="35" t="s">
        <v>270</v>
      </c>
      <c r="C92" s="88">
        <v>47.552319249</v>
      </c>
      <c r="D92" s="9" t="str">
        <f>IF($B92="N/A","N/A",IF(C92&gt;55,"No",IF(C92&lt;20,"No","Yes")))</f>
        <v>Yes</v>
      </c>
      <c r="E92" s="8">
        <v>48.16481907</v>
      </c>
      <c r="F92" s="9" t="str">
        <f>IF($B92="N/A","N/A",IF(E92&gt;55,"No",IF(E92&lt;20,"No","Yes")))</f>
        <v>Yes</v>
      </c>
      <c r="G92" s="8">
        <v>47.665257338000004</v>
      </c>
      <c r="H92" s="9" t="str">
        <f>IF($B92="N/A","N/A",IF(G92&gt;55,"No",IF(G92&lt;20,"No","Yes")))</f>
        <v>Yes</v>
      </c>
      <c r="I92" s="10">
        <v>1.288</v>
      </c>
      <c r="J92" s="10">
        <v>-1.04</v>
      </c>
      <c r="K92" s="9" t="str">
        <f t="shared" si="18"/>
        <v>Yes</v>
      </c>
    </row>
    <row r="93" spans="1:11" x14ac:dyDescent="0.2">
      <c r="A93" s="89" t="s">
        <v>163</v>
      </c>
      <c r="B93" s="35" t="s">
        <v>246</v>
      </c>
      <c r="C93" s="88">
        <v>95.395412250999996</v>
      </c>
      <c r="D93" s="9" t="str">
        <f>IF($B93="N/A","N/A",IF(C93&gt;95,"Yes","No"))</f>
        <v>Yes</v>
      </c>
      <c r="E93" s="8">
        <v>95.898810535999999</v>
      </c>
      <c r="F93" s="9" t="str">
        <f>IF($B93="N/A","N/A",IF(E93&gt;95,"Yes","No"))</f>
        <v>Yes</v>
      </c>
      <c r="G93" s="8">
        <v>96.082841580999997</v>
      </c>
      <c r="H93" s="9" t="str">
        <f>IF($B93="N/A","N/A",IF(G93&gt;95,"Yes","No"))</f>
        <v>Yes</v>
      </c>
      <c r="I93" s="10">
        <v>0.52769999999999995</v>
      </c>
      <c r="J93" s="10">
        <v>0.19189999999999999</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99.785339195999995</v>
      </c>
      <c r="D96" s="9" t="str">
        <f>IF($B96="N/A","N/A",IF(C96&gt;15,"No",IF(C96&lt;-15,"No","Yes")))</f>
        <v>N/A</v>
      </c>
      <c r="E96" s="8">
        <v>99.772223940999993</v>
      </c>
      <c r="F96" s="9" t="str">
        <f>IF($B96="N/A","N/A",IF(E96&gt;15,"No",IF(E96&lt;-15,"No","Yes")))</f>
        <v>N/A</v>
      </c>
      <c r="G96" s="8">
        <v>99.707364807999994</v>
      </c>
      <c r="H96" s="9" t="str">
        <f>IF($B96="N/A","N/A",IF(G96&gt;15,"No",IF(G96&lt;-15,"No","Yes")))</f>
        <v>N/A</v>
      </c>
      <c r="I96" s="10">
        <v>-1.2999999999999999E-2</v>
      </c>
      <c r="J96" s="10">
        <v>-6.5000000000000002E-2</v>
      </c>
      <c r="K96" s="9" t="str">
        <f t="shared" si="18"/>
        <v>Yes</v>
      </c>
    </row>
    <row r="97" spans="1:11" x14ac:dyDescent="0.2">
      <c r="A97" s="89" t="s">
        <v>912</v>
      </c>
      <c r="B97" s="35" t="s">
        <v>213</v>
      </c>
      <c r="C97" s="88">
        <v>99.811636609000004</v>
      </c>
      <c r="D97" s="9" t="str">
        <f>IF($B97="N/A","N/A",IF(C97&gt;15,"No",IF(C97&lt;-15,"No","Yes")))</f>
        <v>N/A</v>
      </c>
      <c r="E97" s="8">
        <v>99.799241929999994</v>
      </c>
      <c r="F97" s="9" t="str">
        <f>IF($B97="N/A","N/A",IF(E97&gt;15,"No",IF(E97&lt;-15,"No","Yes")))</f>
        <v>N/A</v>
      </c>
      <c r="G97" s="8">
        <v>99.746604774999994</v>
      </c>
      <c r="H97" s="9" t="str">
        <f>IF($B97="N/A","N/A",IF(G97&gt;15,"No",IF(G97&lt;-15,"No","Yes")))</f>
        <v>N/A</v>
      </c>
      <c r="I97" s="10">
        <v>-1.2E-2</v>
      </c>
      <c r="J97" s="10">
        <v>-5.2999999999999999E-2</v>
      </c>
      <c r="K97" s="9" t="str">
        <f t="shared" si="18"/>
        <v>Yes</v>
      </c>
    </row>
    <row r="98" spans="1:11" x14ac:dyDescent="0.2">
      <c r="A98" s="89" t="s">
        <v>43</v>
      </c>
      <c r="B98" s="35" t="s">
        <v>223</v>
      </c>
      <c r="C98" s="88">
        <v>97.899592299999995</v>
      </c>
      <c r="D98" s="9" t="str">
        <f>IF($B98="N/A","N/A",IF(C98&gt;100,"No",IF(C98&lt;98,"No","Yes")))</f>
        <v>No</v>
      </c>
      <c r="E98" s="8">
        <v>98.191362804999997</v>
      </c>
      <c r="F98" s="9" t="str">
        <f>IF($B98="N/A","N/A",IF(E98&gt;100,"No",IF(E98&lt;98,"No","Yes")))</f>
        <v>Yes</v>
      </c>
      <c r="G98" s="8">
        <v>98.319312461999999</v>
      </c>
      <c r="H98" s="9" t="str">
        <f>IF($B98="N/A","N/A",IF(G98&gt;100,"No",IF(G98&lt;98,"No","Yes")))</f>
        <v>Yes</v>
      </c>
      <c r="I98" s="10">
        <v>0.29799999999999999</v>
      </c>
      <c r="J98" s="10">
        <v>0.1303</v>
      </c>
      <c r="K98" s="9" t="str">
        <f t="shared" si="18"/>
        <v>Yes</v>
      </c>
    </row>
    <row r="99" spans="1:11" x14ac:dyDescent="0.2">
      <c r="A99" s="89" t="s">
        <v>44</v>
      </c>
      <c r="B99" s="35" t="s">
        <v>213</v>
      </c>
      <c r="C99" s="88">
        <v>66.165681090000007</v>
      </c>
      <c r="D99" s="9" t="str">
        <f>IF($B99="N/A","N/A",IF(C99&gt;15,"No",IF(C99&lt;-15,"No","Yes")))</f>
        <v>N/A</v>
      </c>
      <c r="E99" s="8">
        <v>66.610567040000007</v>
      </c>
      <c r="F99" s="9" t="str">
        <f>IF($B99="N/A","N/A",IF(E99&gt;15,"No",IF(E99&lt;-15,"No","Yes")))</f>
        <v>N/A</v>
      </c>
      <c r="G99" s="8">
        <v>66.378970563999999</v>
      </c>
      <c r="H99" s="9" t="str">
        <f>IF($B99="N/A","N/A",IF(G99&gt;15,"No",IF(G99&lt;-15,"No","Yes")))</f>
        <v>N/A</v>
      </c>
      <c r="I99" s="10">
        <v>0.6724</v>
      </c>
      <c r="J99" s="10">
        <v>-0.34799999999999998</v>
      </c>
      <c r="K99" s="9" t="str">
        <f t="shared" si="18"/>
        <v>Yes</v>
      </c>
    </row>
    <row r="100" spans="1:11" x14ac:dyDescent="0.2">
      <c r="A100" s="89" t="s">
        <v>45</v>
      </c>
      <c r="B100" s="35" t="s">
        <v>213</v>
      </c>
      <c r="C100" s="88">
        <v>33.83431891</v>
      </c>
      <c r="D100" s="9" t="str">
        <f>IF($B100="N/A","N/A",IF(C100&gt;15,"No",IF(C100&lt;-15,"No","Yes")))</f>
        <v>N/A</v>
      </c>
      <c r="E100" s="8">
        <v>33.389432960000001</v>
      </c>
      <c r="F100" s="9" t="str">
        <f>IF($B100="N/A","N/A",IF(E100&gt;15,"No",IF(E100&lt;-15,"No","Yes")))</f>
        <v>N/A</v>
      </c>
      <c r="G100" s="8">
        <v>33.621029436000001</v>
      </c>
      <c r="H100" s="9" t="str">
        <f>IF($B100="N/A","N/A",IF(G100&gt;15,"No",IF(G100&lt;-15,"No","Yes")))</f>
        <v>N/A</v>
      </c>
      <c r="I100" s="10">
        <v>-1.31</v>
      </c>
      <c r="J100" s="10">
        <v>0.69359999999999999</v>
      </c>
      <c r="K100" s="9" t="str">
        <f t="shared" si="18"/>
        <v>Yes</v>
      </c>
    </row>
    <row r="101" spans="1:11" x14ac:dyDescent="0.2">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89" t="s">
        <v>33</v>
      </c>
      <c r="B104" s="35" t="s">
        <v>223</v>
      </c>
      <c r="C104" s="88">
        <v>99.99971291</v>
      </c>
      <c r="D104" s="9" t="str">
        <f>IF($B104="N/A","N/A",IF(C104&gt;100,"No",IF(C104&lt;98,"No","Yes")))</f>
        <v>Yes</v>
      </c>
      <c r="E104" s="8">
        <v>99.999531977999993</v>
      </c>
      <c r="F104" s="9" t="str">
        <f>IF($B104="N/A","N/A",IF(E104&gt;100,"No",IF(E104&lt;98,"No","Yes")))</f>
        <v>Yes</v>
      </c>
      <c r="G104" s="8">
        <v>99.999463214000002</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913</v>
      </c>
      <c r="B107" s="35" t="s">
        <v>213</v>
      </c>
      <c r="C107" s="98">
        <v>80.452756356999998</v>
      </c>
      <c r="D107" s="9" t="str">
        <f t="shared" ref="D107:D130" si="19">IF($B107="N/A","N/A",IF(C107&gt;15,"No",IF(C107&lt;-15,"No","Yes")))</f>
        <v>N/A</v>
      </c>
      <c r="E107" s="9">
        <v>80.900685452999994</v>
      </c>
      <c r="F107" s="9" t="str">
        <f t="shared" ref="F107:F130" si="20">IF($B107="N/A","N/A",IF(E107&gt;15,"No",IF(E107&lt;-15,"No","Yes")))</f>
        <v>N/A</v>
      </c>
      <c r="G107" s="8">
        <v>79.626753961999995</v>
      </c>
      <c r="H107" s="9" t="str">
        <f t="shared" ref="H107:H130" si="21">IF($B107="N/A","N/A",IF(G107&gt;15,"No",IF(G107&lt;-15,"No","Yes")))</f>
        <v>N/A</v>
      </c>
      <c r="I107" s="10">
        <v>0.55679999999999996</v>
      </c>
      <c r="J107" s="10">
        <v>-1.57</v>
      </c>
      <c r="K107" s="9" t="str">
        <f t="shared" ref="K107:K130" si="22">IF(J107="Div by 0", "N/A", IF(J107="N/A","N/A", IF(J107&gt;30, "No", IF(J107&lt;-30, "No", "Yes"))))</f>
        <v>Yes</v>
      </c>
    </row>
    <row r="108" spans="1:11" x14ac:dyDescent="0.2">
      <c r="A108" s="89" t="s">
        <v>914</v>
      </c>
      <c r="B108" s="35" t="s">
        <v>213</v>
      </c>
      <c r="C108" s="98">
        <v>5.4413013378999997</v>
      </c>
      <c r="D108" s="35" t="s">
        <v>213</v>
      </c>
      <c r="E108" s="9">
        <v>5.3082516630000001</v>
      </c>
      <c r="F108" s="35" t="s">
        <v>213</v>
      </c>
      <c r="G108" s="8">
        <v>5.7757691124999999</v>
      </c>
      <c r="H108" s="35" t="s">
        <v>213</v>
      </c>
      <c r="I108" s="10">
        <v>-2.4500000000000002</v>
      </c>
      <c r="J108" s="10">
        <v>8.8070000000000004</v>
      </c>
      <c r="K108" s="9" t="str">
        <f t="shared" si="22"/>
        <v>Yes</v>
      </c>
    </row>
    <row r="109" spans="1:11" x14ac:dyDescent="0.2">
      <c r="A109" s="89" t="s">
        <v>915</v>
      </c>
      <c r="B109" s="35" t="s">
        <v>213</v>
      </c>
      <c r="C109" s="98">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89" t="s">
        <v>916</v>
      </c>
      <c r="B110" s="35" t="s">
        <v>213</v>
      </c>
      <c r="C110" s="98">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89" t="s">
        <v>917</v>
      </c>
      <c r="B111" s="35" t="s">
        <v>213</v>
      </c>
      <c r="C111" s="98">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89" t="s">
        <v>918</v>
      </c>
      <c r="B112" s="35" t="s">
        <v>213</v>
      </c>
      <c r="C112" s="98">
        <v>1.9577387675</v>
      </c>
      <c r="D112" s="9" t="str">
        <f t="shared" si="19"/>
        <v>N/A</v>
      </c>
      <c r="E112" s="9">
        <v>1.8603133767</v>
      </c>
      <c r="F112" s="9" t="str">
        <f t="shared" si="20"/>
        <v>N/A</v>
      </c>
      <c r="G112" s="8">
        <v>2.2661738398</v>
      </c>
      <c r="H112" s="9" t="str">
        <f t="shared" si="21"/>
        <v>N/A</v>
      </c>
      <c r="I112" s="10">
        <v>-4.9800000000000004</v>
      </c>
      <c r="J112" s="10">
        <v>21.82</v>
      </c>
      <c r="K112" s="9" t="str">
        <f t="shared" si="22"/>
        <v>Yes</v>
      </c>
    </row>
    <row r="113" spans="1:11" x14ac:dyDescent="0.2">
      <c r="A113" s="89" t="s">
        <v>919</v>
      </c>
      <c r="B113" s="35" t="s">
        <v>213</v>
      </c>
      <c r="C113" s="98">
        <v>1.6406918600000001E-2</v>
      </c>
      <c r="D113" s="9" t="str">
        <f t="shared" si="19"/>
        <v>N/A</v>
      </c>
      <c r="E113" s="9">
        <v>4.4112250000000002E-4</v>
      </c>
      <c r="F113" s="9" t="str">
        <f t="shared" si="20"/>
        <v>N/A</v>
      </c>
      <c r="G113" s="8">
        <v>6.0120970000000003E-4</v>
      </c>
      <c r="H113" s="9" t="str">
        <f t="shared" si="21"/>
        <v>N/A</v>
      </c>
      <c r="I113" s="10">
        <v>-97.3</v>
      </c>
      <c r="J113" s="10">
        <v>36.29</v>
      </c>
      <c r="K113" s="9" t="str">
        <f t="shared" si="22"/>
        <v>No</v>
      </c>
    </row>
    <row r="114" spans="1:11" x14ac:dyDescent="0.2">
      <c r="A114" s="89" t="s">
        <v>920</v>
      </c>
      <c r="B114" s="35" t="s">
        <v>213</v>
      </c>
      <c r="C114" s="98">
        <v>0.2358881511</v>
      </c>
      <c r="D114" s="9" t="str">
        <f t="shared" si="19"/>
        <v>N/A</v>
      </c>
      <c r="E114" s="9">
        <v>0.23018535840000001</v>
      </c>
      <c r="F114" s="9" t="str">
        <f t="shared" si="20"/>
        <v>N/A</v>
      </c>
      <c r="G114" s="8">
        <v>0.24603673700000001</v>
      </c>
      <c r="H114" s="9" t="str">
        <f t="shared" si="21"/>
        <v>N/A</v>
      </c>
      <c r="I114" s="10">
        <v>-2.42</v>
      </c>
      <c r="J114" s="10">
        <v>6.8860000000000001</v>
      </c>
      <c r="K114" s="9" t="str">
        <f t="shared" si="22"/>
        <v>Yes</v>
      </c>
    </row>
    <row r="115" spans="1:11" x14ac:dyDescent="0.2">
      <c r="A115" s="89" t="s">
        <v>921</v>
      </c>
      <c r="B115" s="35" t="s">
        <v>213</v>
      </c>
      <c r="C115" s="98">
        <v>0.59830361970000001</v>
      </c>
      <c r="D115" s="9" t="str">
        <f t="shared" si="19"/>
        <v>N/A</v>
      </c>
      <c r="E115" s="9">
        <v>0.59971121279999995</v>
      </c>
      <c r="F115" s="9" t="str">
        <f t="shared" si="20"/>
        <v>N/A</v>
      </c>
      <c r="G115" s="8">
        <v>0.73721674650000002</v>
      </c>
      <c r="H115" s="9" t="str">
        <f t="shared" si="21"/>
        <v>N/A</v>
      </c>
      <c r="I115" s="10">
        <v>0.23530000000000001</v>
      </c>
      <c r="J115" s="10">
        <v>22.93</v>
      </c>
      <c r="K115" s="9" t="str">
        <f t="shared" si="22"/>
        <v>Yes</v>
      </c>
    </row>
    <row r="116" spans="1:11" x14ac:dyDescent="0.2">
      <c r="A116" s="89" t="s">
        <v>922</v>
      </c>
      <c r="B116" s="35" t="s">
        <v>213</v>
      </c>
      <c r="C116" s="98">
        <v>0.21099916499999999</v>
      </c>
      <c r="D116" s="9" t="str">
        <f t="shared" si="19"/>
        <v>N/A</v>
      </c>
      <c r="E116" s="9">
        <v>0.21354287499999999</v>
      </c>
      <c r="F116" s="9" t="str">
        <f t="shared" si="20"/>
        <v>N/A</v>
      </c>
      <c r="G116" s="8">
        <v>0.2120489029</v>
      </c>
      <c r="H116" s="9" t="str">
        <f t="shared" si="21"/>
        <v>N/A</v>
      </c>
      <c r="I116" s="10">
        <v>1.206</v>
      </c>
      <c r="J116" s="10">
        <v>-0.7</v>
      </c>
      <c r="K116" s="9" t="str">
        <f t="shared" si="22"/>
        <v>Yes</v>
      </c>
    </row>
    <row r="117" spans="1:11" x14ac:dyDescent="0.2">
      <c r="A117" s="89" t="s">
        <v>923</v>
      </c>
      <c r="B117" s="35" t="s">
        <v>213</v>
      </c>
      <c r="C117" s="98">
        <v>0.1970143999</v>
      </c>
      <c r="D117" s="9" t="str">
        <f t="shared" si="19"/>
        <v>N/A</v>
      </c>
      <c r="E117" s="9">
        <v>0.19148821390000001</v>
      </c>
      <c r="F117" s="9" t="str">
        <f t="shared" si="20"/>
        <v>N/A</v>
      </c>
      <c r="G117" s="8">
        <v>0.17534588309999999</v>
      </c>
      <c r="H117" s="9" t="str">
        <f t="shared" si="21"/>
        <v>N/A</v>
      </c>
      <c r="I117" s="10">
        <v>-2.8</v>
      </c>
      <c r="J117" s="10">
        <v>-8.43</v>
      </c>
      <c r="K117" s="9" t="str">
        <f t="shared" si="22"/>
        <v>Yes</v>
      </c>
    </row>
    <row r="118" spans="1:11" x14ac:dyDescent="0.2">
      <c r="A118" s="89" t="s">
        <v>924</v>
      </c>
      <c r="B118" s="35" t="s">
        <v>213</v>
      </c>
      <c r="C118" s="98">
        <v>2.2249503160000002</v>
      </c>
      <c r="D118" s="9" t="str">
        <f t="shared" si="19"/>
        <v>N/A</v>
      </c>
      <c r="E118" s="9">
        <v>2.2125695037000002</v>
      </c>
      <c r="F118" s="9" t="str">
        <f t="shared" si="20"/>
        <v>N/A</v>
      </c>
      <c r="G118" s="8">
        <v>2.1383457934000001</v>
      </c>
      <c r="H118" s="9" t="str">
        <f t="shared" si="21"/>
        <v>N/A</v>
      </c>
      <c r="I118" s="10">
        <v>-0.55600000000000005</v>
      </c>
      <c r="J118" s="10">
        <v>-3.35</v>
      </c>
      <c r="K118" s="9" t="str">
        <f t="shared" si="22"/>
        <v>Yes</v>
      </c>
    </row>
    <row r="119" spans="1:11" x14ac:dyDescent="0.2">
      <c r="A119" s="89" t="s">
        <v>925</v>
      </c>
      <c r="B119" s="35" t="s">
        <v>213</v>
      </c>
      <c r="C119" s="98">
        <v>14.105942304999999</v>
      </c>
      <c r="D119" s="9" t="str">
        <f t="shared" si="19"/>
        <v>N/A</v>
      </c>
      <c r="E119" s="9">
        <v>13.791062884</v>
      </c>
      <c r="F119" s="9" t="str">
        <f t="shared" si="20"/>
        <v>N/A</v>
      </c>
      <c r="G119" s="8">
        <v>14.597476926000001</v>
      </c>
      <c r="H119" s="9" t="str">
        <f t="shared" si="21"/>
        <v>N/A</v>
      </c>
      <c r="I119" s="10">
        <v>-2.23</v>
      </c>
      <c r="J119" s="10">
        <v>5.8470000000000004</v>
      </c>
      <c r="K119" s="9" t="str">
        <f t="shared" si="22"/>
        <v>Yes</v>
      </c>
    </row>
    <row r="120" spans="1:11" x14ac:dyDescent="0.2">
      <c r="A120" s="89" t="s">
        <v>926</v>
      </c>
      <c r="B120" s="35" t="s">
        <v>213</v>
      </c>
      <c r="C120" s="98">
        <v>12.541125455</v>
      </c>
      <c r="D120" s="9" t="str">
        <f t="shared" si="19"/>
        <v>N/A</v>
      </c>
      <c r="E120" s="9">
        <v>12.220250458000001</v>
      </c>
      <c r="F120" s="9" t="str">
        <f t="shared" si="20"/>
        <v>N/A</v>
      </c>
      <c r="G120" s="8">
        <v>13.106465631000001</v>
      </c>
      <c r="H120" s="9" t="str">
        <f t="shared" si="21"/>
        <v>N/A</v>
      </c>
      <c r="I120" s="10">
        <v>-2.56</v>
      </c>
      <c r="J120" s="10">
        <v>7.2519999999999998</v>
      </c>
      <c r="K120" s="9" t="str">
        <f t="shared" si="22"/>
        <v>Yes</v>
      </c>
    </row>
    <row r="121" spans="1:11" x14ac:dyDescent="0.2">
      <c r="A121" s="89" t="s">
        <v>927</v>
      </c>
      <c r="B121" s="35" t="s">
        <v>213</v>
      </c>
      <c r="C121" s="98">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0.95324725840000002</v>
      </c>
      <c r="D123" s="9" t="str">
        <f t="shared" si="19"/>
        <v>N/A</v>
      </c>
      <c r="E123" s="9">
        <v>0.97013836399999998</v>
      </c>
      <c r="F123" s="9" t="str">
        <f t="shared" si="20"/>
        <v>N/A</v>
      </c>
      <c r="G123" s="8">
        <v>0.91895883330000006</v>
      </c>
      <c r="H123" s="9" t="str">
        <f t="shared" si="21"/>
        <v>N/A</v>
      </c>
      <c r="I123" s="10">
        <v>1.772</v>
      </c>
      <c r="J123" s="10">
        <v>-5.28</v>
      </c>
      <c r="K123" s="9" t="str">
        <f t="shared" si="22"/>
        <v>Yes</v>
      </c>
    </row>
    <row r="124" spans="1:11" x14ac:dyDescent="0.2">
      <c r="A124" s="89" t="s">
        <v>930</v>
      </c>
      <c r="B124" s="35" t="s">
        <v>213</v>
      </c>
      <c r="C124" s="98">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89" t="s">
        <v>931</v>
      </c>
      <c r="B125" s="35" t="s">
        <v>213</v>
      </c>
      <c r="C125" s="98">
        <v>0.22019398579999999</v>
      </c>
      <c r="D125" s="9" t="str">
        <f t="shared" si="19"/>
        <v>N/A</v>
      </c>
      <c r="E125" s="9">
        <v>0.21980798739999999</v>
      </c>
      <c r="F125" s="9" t="str">
        <f t="shared" si="20"/>
        <v>N/A</v>
      </c>
      <c r="G125" s="8">
        <v>0.19149086979999999</v>
      </c>
      <c r="H125" s="9" t="str">
        <f t="shared" si="21"/>
        <v>N/A</v>
      </c>
      <c r="I125" s="10">
        <v>-0.17499999999999999</v>
      </c>
      <c r="J125" s="10">
        <v>-12.9</v>
      </c>
      <c r="K125" s="9" t="str">
        <f t="shared" si="22"/>
        <v>Yes</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0.39137560539999999</v>
      </c>
      <c r="D130" s="9" t="str">
        <f t="shared" si="19"/>
        <v>N/A</v>
      </c>
      <c r="E130" s="9">
        <v>0.38086607420000002</v>
      </c>
      <c r="F130" s="9" t="str">
        <f t="shared" si="20"/>
        <v>N/A</v>
      </c>
      <c r="G130" s="8">
        <v>0.380561592</v>
      </c>
      <c r="H130" s="9" t="str">
        <f t="shared" si="21"/>
        <v>N/A</v>
      </c>
      <c r="I130" s="10">
        <v>-2.69</v>
      </c>
      <c r="J130" s="10">
        <v>-0.08</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3538365</v>
      </c>
      <c r="D6" s="9" t="str">
        <f>IF($B6="N/A","N/A",IF(C6&gt;15,"No",IF(C6&lt;-15,"No","Yes")))</f>
        <v>N/A</v>
      </c>
      <c r="E6" s="36">
        <v>3620247</v>
      </c>
      <c r="F6" s="9" t="str">
        <f>IF($B6="N/A","N/A",IF(E6&gt;15,"No",IF(E6&lt;-15,"No","Yes")))</f>
        <v>N/A</v>
      </c>
      <c r="G6" s="36">
        <v>2817803</v>
      </c>
      <c r="H6" s="9" t="str">
        <f>IF($B6="N/A","N/A",IF(G6&gt;15,"No",IF(G6&lt;-15,"No","Yes")))</f>
        <v>N/A</v>
      </c>
      <c r="I6" s="10">
        <v>2.3140000000000001</v>
      </c>
      <c r="J6" s="10">
        <v>-22.2</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60.987032429000003</v>
      </c>
      <c r="D9" s="9" t="str">
        <f t="shared" ref="D9:D17" si="1">IF($B9="N/A","N/A",IF(C9&gt;15,"No",IF(C9&lt;-15,"No","Yes")))</f>
        <v>N/A</v>
      </c>
      <c r="E9" s="37">
        <v>58.850003329000003</v>
      </c>
      <c r="F9" s="9" t="str">
        <f>IF($B9="N/A","N/A",IF(E9&gt;15,"No",IF(E9&lt;-15,"No","Yes")))</f>
        <v>N/A</v>
      </c>
      <c r="G9" s="37">
        <v>71.803459290999996</v>
      </c>
      <c r="H9" s="9" t="str">
        <f>IF($B9="N/A","N/A",IF(G9&gt;15,"No",IF(G9&lt;-15,"No","Yes")))</f>
        <v>N/A</v>
      </c>
      <c r="I9" s="10">
        <v>-3.5</v>
      </c>
      <c r="J9" s="10">
        <v>22.01</v>
      </c>
      <c r="K9" s="9" t="str">
        <f t="shared" si="0"/>
        <v>Yes</v>
      </c>
    </row>
    <row r="10" spans="1:11" x14ac:dyDescent="0.2">
      <c r="A10" s="89" t="s">
        <v>16</v>
      </c>
      <c r="B10" s="35" t="s">
        <v>213</v>
      </c>
      <c r="C10" s="88">
        <v>3.3275820894999999</v>
      </c>
      <c r="D10" s="9" t="str">
        <f t="shared" si="1"/>
        <v>N/A</v>
      </c>
      <c r="E10" s="8">
        <v>3.5745074852999998</v>
      </c>
      <c r="F10" s="9" t="str">
        <f>IF($B10="N/A","N/A",IF(E10&gt;15,"No",IF(E10&lt;-15,"No","Yes")))</f>
        <v>N/A</v>
      </c>
      <c r="G10" s="8">
        <v>3.6973131195</v>
      </c>
      <c r="H10" s="9" t="str">
        <f>IF($B10="N/A","N/A",IF(G10&gt;15,"No",IF(G10&lt;-15,"No","Yes")))</f>
        <v>N/A</v>
      </c>
      <c r="I10" s="10">
        <v>7.4210000000000003</v>
      </c>
      <c r="J10" s="10">
        <v>3.4359999999999999</v>
      </c>
      <c r="K10" s="9" t="str">
        <f t="shared" si="0"/>
        <v>Yes</v>
      </c>
    </row>
    <row r="11" spans="1:11" x14ac:dyDescent="0.2">
      <c r="A11" s="89" t="s">
        <v>36</v>
      </c>
      <c r="B11" s="35" t="s">
        <v>213</v>
      </c>
      <c r="C11" s="88">
        <v>5.4351535702999998</v>
      </c>
      <c r="D11" s="9" t="str">
        <f t="shared" si="1"/>
        <v>N/A</v>
      </c>
      <c r="E11" s="8">
        <v>9.9925210201999999</v>
      </c>
      <c r="F11" s="9" t="str">
        <f>IF($B11="N/A","N/A",IF(E11&gt;15,"No",IF(E11&lt;-15,"No","Yes")))</f>
        <v>N/A</v>
      </c>
      <c r="G11" s="8">
        <v>8.8394324122000008</v>
      </c>
      <c r="H11" s="9" t="str">
        <f>IF($B11="N/A","N/A",IF(G11&gt;15,"No",IF(G11&lt;-15,"No","Yes")))</f>
        <v>N/A</v>
      </c>
      <c r="I11" s="10">
        <v>83.85</v>
      </c>
      <c r="J11" s="10">
        <v>-11.5</v>
      </c>
      <c r="K11" s="9" t="str">
        <f t="shared" si="0"/>
        <v>Yes</v>
      </c>
    </row>
    <row r="12" spans="1:11" x14ac:dyDescent="0.2">
      <c r="A12" s="89" t="s">
        <v>37</v>
      </c>
      <c r="B12" s="35" t="s">
        <v>213</v>
      </c>
      <c r="C12" s="88"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89" t="s">
        <v>38</v>
      </c>
      <c r="B13" s="35" t="s">
        <v>213</v>
      </c>
      <c r="C13" s="88">
        <v>2.8606966892000001</v>
      </c>
      <c r="D13" s="9" t="str">
        <f t="shared" si="1"/>
        <v>N/A</v>
      </c>
      <c r="E13" s="8">
        <v>2.3928348077999999</v>
      </c>
      <c r="F13" s="9" t="str">
        <f>IF($B13="N/A","N/A",IF(E13&gt;15,"No",IF(E13&lt;-15,"No","Yes")))</f>
        <v>N/A</v>
      </c>
      <c r="G13" s="8">
        <v>2.2986539234999999</v>
      </c>
      <c r="H13" s="9" t="str">
        <f>IF($B13="N/A","N/A",IF(G13&gt;15,"No",IF(G13&lt;-15,"No","Yes")))</f>
        <v>N/A</v>
      </c>
      <c r="I13" s="10">
        <v>-16.399999999999999</v>
      </c>
      <c r="J13" s="10">
        <v>-3.94</v>
      </c>
      <c r="K13" s="9" t="str">
        <f t="shared" si="0"/>
        <v>Yes</v>
      </c>
    </row>
    <row r="14" spans="1:11" x14ac:dyDescent="0.2">
      <c r="A14" s="89" t="s">
        <v>676</v>
      </c>
      <c r="B14" s="35" t="s">
        <v>213</v>
      </c>
      <c r="C14" s="88">
        <v>48.023734126000001</v>
      </c>
      <c r="D14" s="9" t="str">
        <f t="shared" si="1"/>
        <v>N/A</v>
      </c>
      <c r="E14" s="8">
        <v>51.921236313000001</v>
      </c>
      <c r="F14" s="9" t="str">
        <f t="shared" ref="F14:F33" si="2">IF($B14="N/A","N/A",IF(E14&gt;15,"No",IF(E14&lt;-15,"No","Yes")))</f>
        <v>N/A</v>
      </c>
      <c r="G14" s="8">
        <v>42.304376849999997</v>
      </c>
      <c r="H14" s="9" t="str">
        <f t="shared" ref="H14:H33" si="3">IF($B14="N/A","N/A",IF(G14&gt;15,"No",IF(G14&lt;-15,"No","Yes")))</f>
        <v>N/A</v>
      </c>
      <c r="I14" s="10">
        <v>8.1159999999999997</v>
      </c>
      <c r="J14" s="10">
        <v>-18.5</v>
      </c>
      <c r="K14" s="9" t="str">
        <f t="shared" ref="K14:K30" si="4">IF(J14="Div by 0", "N/A", IF(J14="N/A","N/A", IF(J14&gt;30, "No", IF(J14&lt;-30, "No", "Yes"))))</f>
        <v>Yes</v>
      </c>
    </row>
    <row r="15" spans="1:11" x14ac:dyDescent="0.2">
      <c r="A15" s="89" t="s">
        <v>677</v>
      </c>
      <c r="B15" s="35" t="s">
        <v>213</v>
      </c>
      <c r="C15" s="88">
        <v>0</v>
      </c>
      <c r="D15" s="9" t="str">
        <f t="shared" si="1"/>
        <v>N/A</v>
      </c>
      <c r="E15" s="8">
        <v>0</v>
      </c>
      <c r="F15" s="9" t="str">
        <f t="shared" si="2"/>
        <v>N/A</v>
      </c>
      <c r="G15" s="8">
        <v>0</v>
      </c>
      <c r="H15" s="9" t="str">
        <f t="shared" si="3"/>
        <v>N/A</v>
      </c>
      <c r="I15" s="10" t="s">
        <v>1747</v>
      </c>
      <c r="J15" s="10" t="s">
        <v>1747</v>
      </c>
      <c r="K15" s="9" t="str">
        <f t="shared" si="4"/>
        <v>N/A</v>
      </c>
    </row>
    <row r="16" spans="1:11" x14ac:dyDescent="0.2">
      <c r="A16" s="89" t="s">
        <v>381</v>
      </c>
      <c r="B16" s="35" t="s">
        <v>213</v>
      </c>
      <c r="C16" s="88">
        <v>18.135296952000001</v>
      </c>
      <c r="D16" s="9" t="str">
        <f t="shared" si="1"/>
        <v>N/A</v>
      </c>
      <c r="E16" s="8">
        <v>15.548966687</v>
      </c>
      <c r="F16" s="9" t="str">
        <f t="shared" si="2"/>
        <v>N/A</v>
      </c>
      <c r="G16" s="8">
        <v>21.383680832</v>
      </c>
      <c r="H16" s="9" t="str">
        <f t="shared" si="3"/>
        <v>N/A</v>
      </c>
      <c r="I16" s="10">
        <v>-14.3</v>
      </c>
      <c r="J16" s="10">
        <v>37.520000000000003</v>
      </c>
      <c r="K16" s="9" t="str">
        <f t="shared" si="4"/>
        <v>No</v>
      </c>
    </row>
    <row r="17" spans="1:11" x14ac:dyDescent="0.2">
      <c r="A17" s="89" t="s">
        <v>382</v>
      </c>
      <c r="B17" s="35" t="s">
        <v>213</v>
      </c>
      <c r="C17" s="88">
        <v>0</v>
      </c>
      <c r="D17" s="9" t="str">
        <f t="shared" si="1"/>
        <v>N/A</v>
      </c>
      <c r="E17" s="8">
        <v>0</v>
      </c>
      <c r="F17" s="9" t="str">
        <f t="shared" si="2"/>
        <v>N/A</v>
      </c>
      <c r="G17" s="8">
        <v>0</v>
      </c>
      <c r="H17" s="9" t="str">
        <f t="shared" si="3"/>
        <v>N/A</v>
      </c>
      <c r="I17" s="10" t="s">
        <v>1747</v>
      </c>
      <c r="J17" s="10" t="s">
        <v>1747</v>
      </c>
      <c r="K17" s="9" t="str">
        <f t="shared" si="4"/>
        <v>N/A</v>
      </c>
    </row>
    <row r="18" spans="1:11" x14ac:dyDescent="0.2">
      <c r="A18" s="89" t="s">
        <v>383</v>
      </c>
      <c r="B18" s="35" t="s">
        <v>213</v>
      </c>
      <c r="C18" s="88">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89" t="s">
        <v>384</v>
      </c>
      <c r="B19" s="35" t="s">
        <v>213</v>
      </c>
      <c r="C19" s="88">
        <v>12.513576186</v>
      </c>
      <c r="D19" s="9" t="str">
        <f t="shared" si="5"/>
        <v>N/A</v>
      </c>
      <c r="E19" s="8">
        <v>13.183244127</v>
      </c>
      <c r="F19" s="9" t="str">
        <f t="shared" si="2"/>
        <v>N/A</v>
      </c>
      <c r="G19" s="8">
        <v>12.389439574000001</v>
      </c>
      <c r="H19" s="9" t="str">
        <f t="shared" si="3"/>
        <v>N/A</v>
      </c>
      <c r="I19" s="10">
        <v>5.3520000000000003</v>
      </c>
      <c r="J19" s="10">
        <v>-6.02</v>
      </c>
      <c r="K19" s="9" t="str">
        <f t="shared" si="4"/>
        <v>Yes</v>
      </c>
    </row>
    <row r="20" spans="1:11" x14ac:dyDescent="0.2">
      <c r="A20" s="89" t="s">
        <v>386</v>
      </c>
      <c r="B20" s="35" t="s">
        <v>213</v>
      </c>
      <c r="C20" s="88">
        <v>0</v>
      </c>
      <c r="D20" s="9" t="str">
        <f t="shared" si="5"/>
        <v>N/A</v>
      </c>
      <c r="E20" s="8">
        <v>0</v>
      </c>
      <c r="F20" s="9" t="str">
        <f t="shared" si="2"/>
        <v>N/A</v>
      </c>
      <c r="G20" s="8">
        <v>0</v>
      </c>
      <c r="H20" s="9" t="str">
        <f t="shared" si="3"/>
        <v>N/A</v>
      </c>
      <c r="I20" s="10" t="s">
        <v>1747</v>
      </c>
      <c r="J20" s="10" t="s">
        <v>1747</v>
      </c>
      <c r="K20" s="9" t="str">
        <f t="shared" si="4"/>
        <v>N/A</v>
      </c>
    </row>
    <row r="21" spans="1:11" x14ac:dyDescent="0.2">
      <c r="A21" s="89" t="s">
        <v>387</v>
      </c>
      <c r="B21" s="35" t="s">
        <v>213</v>
      </c>
      <c r="C21" s="88">
        <v>19.97089051</v>
      </c>
      <c r="D21" s="9" t="str">
        <f t="shared" si="5"/>
        <v>N/A</v>
      </c>
      <c r="E21" s="8">
        <v>16.824211166000001</v>
      </c>
      <c r="F21" s="9" t="str">
        <f t="shared" si="2"/>
        <v>N/A</v>
      </c>
      <c r="G21" s="8">
        <v>19.810788760000001</v>
      </c>
      <c r="H21" s="9" t="str">
        <f t="shared" si="3"/>
        <v>N/A</v>
      </c>
      <c r="I21" s="10">
        <v>-15.8</v>
      </c>
      <c r="J21" s="10">
        <v>17.75</v>
      </c>
      <c r="K21" s="9" t="str">
        <f t="shared" si="4"/>
        <v>Yes</v>
      </c>
    </row>
    <row r="22" spans="1:11" x14ac:dyDescent="0.2">
      <c r="A22" s="89" t="s">
        <v>388</v>
      </c>
      <c r="B22" s="35" t="s">
        <v>213</v>
      </c>
      <c r="C22" s="88">
        <v>0</v>
      </c>
      <c r="D22" s="9" t="str">
        <f t="shared" si="5"/>
        <v>N/A</v>
      </c>
      <c r="E22" s="8">
        <v>0</v>
      </c>
      <c r="F22" s="9" t="str">
        <f t="shared" si="2"/>
        <v>N/A</v>
      </c>
      <c r="G22" s="8">
        <v>0</v>
      </c>
      <c r="H22" s="9" t="str">
        <f t="shared" si="3"/>
        <v>N/A</v>
      </c>
      <c r="I22" s="10" t="s">
        <v>1747</v>
      </c>
      <c r="J22" s="10" t="s">
        <v>1747</v>
      </c>
      <c r="K22" s="9" t="str">
        <f t="shared" si="4"/>
        <v>N/A</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1747</v>
      </c>
      <c r="J24" s="10" t="s">
        <v>1747</v>
      </c>
      <c r="K24" s="9" t="str">
        <f t="shared" si="4"/>
        <v>N/A</v>
      </c>
    </row>
    <row r="25" spans="1:11" x14ac:dyDescent="0.2">
      <c r="A25" s="89" t="s">
        <v>393</v>
      </c>
      <c r="B25" s="35" t="s">
        <v>213</v>
      </c>
      <c r="C25" s="88">
        <v>0</v>
      </c>
      <c r="D25" s="9" t="str">
        <f t="shared" si="5"/>
        <v>N/A</v>
      </c>
      <c r="E25" s="8">
        <v>0</v>
      </c>
      <c r="F25" s="9" t="str">
        <f t="shared" si="2"/>
        <v>N/A</v>
      </c>
      <c r="G25" s="8">
        <v>0</v>
      </c>
      <c r="H25" s="9" t="str">
        <f t="shared" si="3"/>
        <v>N/A</v>
      </c>
      <c r="I25" s="10" t="s">
        <v>1747</v>
      </c>
      <c r="J25" s="10" t="s">
        <v>1747</v>
      </c>
      <c r="K25" s="9" t="str">
        <f t="shared" si="4"/>
        <v>N/A</v>
      </c>
    </row>
    <row r="26" spans="1:11" x14ac:dyDescent="0.2">
      <c r="A26" s="89" t="s">
        <v>394</v>
      </c>
      <c r="B26" s="35" t="s">
        <v>213</v>
      </c>
      <c r="C26" s="88">
        <v>0</v>
      </c>
      <c r="D26" s="9" t="str">
        <f t="shared" si="5"/>
        <v>N/A</v>
      </c>
      <c r="E26" s="8">
        <v>0</v>
      </c>
      <c r="F26" s="9" t="str">
        <f t="shared" si="2"/>
        <v>N/A</v>
      </c>
      <c r="G26" s="8">
        <v>0</v>
      </c>
      <c r="H26" s="9" t="str">
        <f t="shared" si="3"/>
        <v>N/A</v>
      </c>
      <c r="I26" s="10" t="s">
        <v>1747</v>
      </c>
      <c r="J26" s="10" t="s">
        <v>1747</v>
      </c>
      <c r="K26" s="9" t="str">
        <f t="shared" si="4"/>
        <v>N/A</v>
      </c>
    </row>
    <row r="27" spans="1:11" x14ac:dyDescent="0.2">
      <c r="A27" s="89" t="s">
        <v>395</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400</v>
      </c>
      <c r="B28" s="35" t="s">
        <v>213</v>
      </c>
      <c r="C28" s="88">
        <v>0</v>
      </c>
      <c r="D28" s="9" t="str">
        <f t="shared" si="5"/>
        <v>N/A</v>
      </c>
      <c r="E28" s="8">
        <v>0</v>
      </c>
      <c r="F28" s="9" t="str">
        <f t="shared" si="2"/>
        <v>N/A</v>
      </c>
      <c r="G28" s="8">
        <v>3.5488599999999998E-5</v>
      </c>
      <c r="H28" s="9" t="str">
        <f t="shared" si="3"/>
        <v>N/A</v>
      </c>
      <c r="I28" s="10" t="s">
        <v>1747</v>
      </c>
      <c r="J28" s="10" t="s">
        <v>1747</v>
      </c>
      <c r="K28" s="9" t="str">
        <f t="shared" si="4"/>
        <v>N/A</v>
      </c>
    </row>
    <row r="29" spans="1:11" x14ac:dyDescent="0.2">
      <c r="A29" s="89" t="s">
        <v>401</v>
      </c>
      <c r="B29" s="35" t="s">
        <v>213</v>
      </c>
      <c r="C29" s="88">
        <v>1.3560500401</v>
      </c>
      <c r="D29" s="9" t="str">
        <f t="shared" si="5"/>
        <v>N/A</v>
      </c>
      <c r="E29" s="8">
        <v>2.5221483507000002</v>
      </c>
      <c r="F29" s="9" t="str">
        <f t="shared" si="2"/>
        <v>N/A</v>
      </c>
      <c r="G29" s="8">
        <v>4.1112171433000002</v>
      </c>
      <c r="H29" s="9" t="str">
        <f t="shared" si="3"/>
        <v>N/A</v>
      </c>
      <c r="I29" s="10">
        <v>85.99</v>
      </c>
      <c r="J29" s="10">
        <v>63</v>
      </c>
      <c r="K29" s="9" t="str">
        <f t="shared" si="4"/>
        <v>No</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83.741332507999999</v>
      </c>
      <c r="D31" s="9" t="str">
        <f t="shared" si="5"/>
        <v>N/A</v>
      </c>
      <c r="E31" s="8">
        <v>83.271003332000006</v>
      </c>
      <c r="F31" s="9" t="str">
        <f t="shared" si="2"/>
        <v>N/A</v>
      </c>
      <c r="G31" s="8">
        <v>81.630050077999996</v>
      </c>
      <c r="H31" s="9" t="str">
        <f t="shared" si="3"/>
        <v>N/A</v>
      </c>
      <c r="I31" s="10">
        <v>-0.56200000000000006</v>
      </c>
      <c r="J31" s="10">
        <v>-1.97</v>
      </c>
      <c r="K31" s="9" t="str">
        <f t="shared" ref="K31:K43" si="6">IF(J31="Div by 0", "N/A", IF(J31="N/A","N/A", IF(J31&gt;30, "No", IF(J31&lt;-30, "No", "Yes"))))</f>
        <v>Yes</v>
      </c>
    </row>
    <row r="32" spans="1:11" x14ac:dyDescent="0.2">
      <c r="A32" s="89" t="s">
        <v>39</v>
      </c>
      <c r="B32" s="35" t="s">
        <v>267</v>
      </c>
      <c r="C32" s="88">
        <v>83.52325639</v>
      </c>
      <c r="D32" s="9" t="str">
        <f>IF($B32="N/A","N/A",IF(C32&gt;100,"No",IF(C32&lt;85,"No","Yes")))</f>
        <v>No</v>
      </c>
      <c r="E32" s="8">
        <v>83.868053064999998</v>
      </c>
      <c r="F32" s="9" t="str">
        <f>IF($B32="N/A","N/A",IF(E32&gt;100,"No",IF(E32&lt;85,"No","Yes")))</f>
        <v>No</v>
      </c>
      <c r="G32" s="8">
        <v>83.313198901000007</v>
      </c>
      <c r="H32" s="9" t="str">
        <f>IF($B32="N/A","N/A",IF(G32&gt;100,"No",IF(G32&lt;85,"No","Yes")))</f>
        <v>No</v>
      </c>
      <c r="I32" s="10">
        <v>0.4128</v>
      </c>
      <c r="J32" s="10">
        <v>-0.66200000000000003</v>
      </c>
      <c r="K32" s="9" t="str">
        <f t="shared" si="6"/>
        <v>Yes</v>
      </c>
    </row>
    <row r="33" spans="1:11" x14ac:dyDescent="0.2">
      <c r="A33" s="89" t="s">
        <v>910</v>
      </c>
      <c r="B33" s="35" t="s">
        <v>213</v>
      </c>
      <c r="C33" s="88">
        <v>32.616532694999997</v>
      </c>
      <c r="D33" s="9" t="str">
        <f t="shared" si="5"/>
        <v>N/A</v>
      </c>
      <c r="E33" s="8">
        <v>35.022934927999998</v>
      </c>
      <c r="F33" s="9" t="str">
        <f t="shared" si="2"/>
        <v>N/A</v>
      </c>
      <c r="G33" s="8">
        <v>35.223596127999997</v>
      </c>
      <c r="H33" s="9" t="str">
        <f t="shared" si="3"/>
        <v>N/A</v>
      </c>
      <c r="I33" s="10">
        <v>7.3780000000000001</v>
      </c>
      <c r="J33" s="10">
        <v>0.57289999999999996</v>
      </c>
      <c r="K33" s="9" t="str">
        <f t="shared" si="6"/>
        <v>Yes</v>
      </c>
    </row>
    <row r="34" spans="1:11" x14ac:dyDescent="0.2">
      <c r="A34" s="89" t="s">
        <v>851</v>
      </c>
      <c r="B34" s="35" t="s">
        <v>268</v>
      </c>
      <c r="C34" s="88">
        <v>9.9518945528000007</v>
      </c>
      <c r="D34" s="9" t="str">
        <f>IF($B34="N/A","N/A",IF(C34&gt;25,"No",IF(C34&lt;5,"No","Yes")))</f>
        <v>Yes</v>
      </c>
      <c r="E34" s="8">
        <v>9.0994010513999992</v>
      </c>
      <c r="F34" s="9" t="str">
        <f>IF($B34="N/A","N/A",IF(E34&gt;25,"No",IF(E34&lt;5,"No","Yes")))</f>
        <v>Yes</v>
      </c>
      <c r="G34" s="8">
        <v>10.028980416</v>
      </c>
      <c r="H34" s="9" t="str">
        <f>IF($B34="N/A","N/A",IF(G34&gt;25,"No",IF(G34&lt;5,"No","Yes")))</f>
        <v>Yes</v>
      </c>
      <c r="I34" s="10">
        <v>-8.57</v>
      </c>
      <c r="J34" s="10">
        <v>10.220000000000001</v>
      </c>
      <c r="K34" s="9" t="str">
        <f t="shared" si="6"/>
        <v>Yes</v>
      </c>
    </row>
    <row r="35" spans="1:11" x14ac:dyDescent="0.2">
      <c r="A35" s="89" t="s">
        <v>852</v>
      </c>
      <c r="B35" s="35" t="s">
        <v>269</v>
      </c>
      <c r="C35" s="88">
        <v>36.647312892000002</v>
      </c>
      <c r="D35" s="9" t="str">
        <f>IF($B35="N/A","N/A",IF(C35&gt;70,"No",IF(C35&lt;40,"No","Yes")))</f>
        <v>No</v>
      </c>
      <c r="E35" s="8">
        <v>38.550880112000002</v>
      </c>
      <c r="F35" s="9" t="str">
        <f>IF($B35="N/A","N/A",IF(E35&gt;70,"No",IF(E35&lt;40,"No","Yes")))</f>
        <v>No</v>
      </c>
      <c r="G35" s="8">
        <v>38.105638964999997</v>
      </c>
      <c r="H35" s="9" t="str">
        <f>IF($B35="N/A","N/A",IF(G35&gt;70,"No",IF(G35&lt;40,"No","Yes")))</f>
        <v>No</v>
      </c>
      <c r="I35" s="10">
        <v>5.194</v>
      </c>
      <c r="J35" s="10">
        <v>-1.1499999999999999</v>
      </c>
      <c r="K35" s="9" t="str">
        <f t="shared" si="6"/>
        <v>Yes</v>
      </c>
    </row>
    <row r="36" spans="1:11" x14ac:dyDescent="0.2">
      <c r="A36" s="89" t="s">
        <v>853</v>
      </c>
      <c r="B36" s="35" t="s">
        <v>270</v>
      </c>
      <c r="C36" s="88">
        <v>53.399408856999997</v>
      </c>
      <c r="D36" s="9" t="str">
        <f>IF($B36="N/A","N/A",IF(C36&gt;55,"No",IF(C36&lt;20,"No","Yes")))</f>
        <v>Yes</v>
      </c>
      <c r="E36" s="8">
        <v>52.349121746000002</v>
      </c>
      <c r="F36" s="9" t="str">
        <f>IF($B36="N/A","N/A",IF(E36&gt;55,"No",IF(E36&lt;20,"No","Yes")))</f>
        <v>Yes</v>
      </c>
      <c r="G36" s="8">
        <v>51.865337144000002</v>
      </c>
      <c r="H36" s="9" t="str">
        <f>IF($B36="N/A","N/A",IF(G36&gt;55,"No",IF(G36&lt;20,"No","Yes")))</f>
        <v>Yes</v>
      </c>
      <c r="I36" s="10">
        <v>-1.97</v>
      </c>
      <c r="J36" s="10">
        <v>-0.92400000000000004</v>
      </c>
      <c r="K36" s="9" t="str">
        <f t="shared" si="6"/>
        <v>Yes</v>
      </c>
    </row>
    <row r="37" spans="1:11" x14ac:dyDescent="0.2">
      <c r="A37" s="89" t="s">
        <v>163</v>
      </c>
      <c r="B37" s="35" t="s">
        <v>246</v>
      </c>
      <c r="C37" s="88">
        <v>91.118185941999997</v>
      </c>
      <c r="D37" s="9" t="str">
        <f>IF($B37="N/A","N/A",IF(C37&gt;95,"Yes","No"))</f>
        <v>No</v>
      </c>
      <c r="E37" s="8">
        <v>92.143685223999995</v>
      </c>
      <c r="F37" s="9" t="str">
        <f>IF($B37="N/A","N/A",IF(E37&gt;95,"Yes","No"))</f>
        <v>No</v>
      </c>
      <c r="G37" s="8">
        <v>90.050298050999999</v>
      </c>
      <c r="H37" s="9" t="str">
        <f>IF($B37="N/A","N/A",IF(G37&gt;95,"Yes","No"))</f>
        <v>No</v>
      </c>
      <c r="I37" s="10">
        <v>1.125</v>
      </c>
      <c r="J37" s="10">
        <v>-2.27</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89" t="s">
        <v>43</v>
      </c>
      <c r="B40" s="35" t="s">
        <v>223</v>
      </c>
      <c r="C40" s="88">
        <v>97.458013886000003</v>
      </c>
      <c r="D40" s="9" t="str">
        <f>IF($B40="N/A","N/A",IF(C40&gt;100,"No",IF(C40&lt;98,"No","Yes")))</f>
        <v>No</v>
      </c>
      <c r="E40" s="8">
        <v>97.968525540000002</v>
      </c>
      <c r="F40" s="9" t="str">
        <f>IF($B40="N/A","N/A",IF(E40&gt;100,"No",IF(E40&lt;98,"No","Yes")))</f>
        <v>No</v>
      </c>
      <c r="G40" s="8">
        <v>97.202712285999993</v>
      </c>
      <c r="H40" s="9" t="str">
        <f>IF($B40="N/A","N/A",IF(G40&gt;100,"No",IF(G40&lt;98,"No","Yes")))</f>
        <v>No</v>
      </c>
      <c r="I40" s="10">
        <v>0.52380000000000004</v>
      </c>
      <c r="J40" s="10">
        <v>-0.78200000000000003</v>
      </c>
      <c r="K40" s="9" t="str">
        <f t="shared" si="6"/>
        <v>Yes</v>
      </c>
    </row>
    <row r="41" spans="1:11" x14ac:dyDescent="0.2">
      <c r="A41" s="89" t="s">
        <v>44</v>
      </c>
      <c r="B41" s="35" t="s">
        <v>213</v>
      </c>
      <c r="C41" s="88">
        <v>49.463508198</v>
      </c>
      <c r="D41" s="9" t="str">
        <f t="shared" si="7"/>
        <v>N/A</v>
      </c>
      <c r="E41" s="8">
        <v>58.979522031999998</v>
      </c>
      <c r="F41" s="9" t="str">
        <f t="shared" ref="F41:F47" si="8">IF($B41="N/A","N/A",IF(E41&gt;15,"No",IF(E41&lt;-15,"No","Yes")))</f>
        <v>N/A</v>
      </c>
      <c r="G41" s="8">
        <v>50.779683460000001</v>
      </c>
      <c r="H41" s="9" t="str">
        <f t="shared" ref="H41:H47" si="9">IF($B41="N/A","N/A",IF(G41&gt;15,"No",IF(G41&lt;-15,"No","Yes")))</f>
        <v>N/A</v>
      </c>
      <c r="I41" s="10">
        <v>19.239999999999998</v>
      </c>
      <c r="J41" s="10">
        <v>-13.9</v>
      </c>
      <c r="K41" s="9" t="str">
        <f t="shared" si="6"/>
        <v>Yes</v>
      </c>
    </row>
    <row r="42" spans="1:11" x14ac:dyDescent="0.2">
      <c r="A42" s="89" t="s">
        <v>45</v>
      </c>
      <c r="B42" s="35" t="s">
        <v>213</v>
      </c>
      <c r="C42" s="88">
        <v>50.536491802</v>
      </c>
      <c r="D42" s="9" t="str">
        <f t="shared" si="7"/>
        <v>N/A</v>
      </c>
      <c r="E42" s="8">
        <v>41.020477968000002</v>
      </c>
      <c r="F42" s="9" t="str">
        <f t="shared" si="8"/>
        <v>N/A</v>
      </c>
      <c r="G42" s="8">
        <v>49.220316539999999</v>
      </c>
      <c r="H42" s="9" t="str">
        <f t="shared" si="9"/>
        <v>N/A</v>
      </c>
      <c r="I42" s="10">
        <v>-18.8</v>
      </c>
      <c r="J42" s="10">
        <v>19.989999999999998</v>
      </c>
      <c r="K42" s="9" t="str">
        <f t="shared" si="6"/>
        <v>Yes</v>
      </c>
    </row>
    <row r="43" spans="1:11" x14ac:dyDescent="0.2">
      <c r="A43" s="89" t="s">
        <v>50</v>
      </c>
      <c r="B43" s="35" t="s">
        <v>213</v>
      </c>
      <c r="C43" s="88">
        <v>0</v>
      </c>
      <c r="D43" s="9" t="str">
        <f t="shared" si="7"/>
        <v>N/A</v>
      </c>
      <c r="E43" s="8">
        <v>0</v>
      </c>
      <c r="F43" s="9" t="str">
        <f t="shared" si="8"/>
        <v>N/A</v>
      </c>
      <c r="G43" s="8">
        <v>0</v>
      </c>
      <c r="H43" s="9" t="str">
        <f t="shared" si="9"/>
        <v>N/A</v>
      </c>
      <c r="I43" s="10" t="s">
        <v>1747</v>
      </c>
      <c r="J43" s="10" t="s">
        <v>1747</v>
      </c>
      <c r="K43" s="9" t="str">
        <f t="shared" si="6"/>
        <v>N/A</v>
      </c>
    </row>
    <row r="44" spans="1:11" x14ac:dyDescent="0.2">
      <c r="A44" s="89" t="s">
        <v>913</v>
      </c>
      <c r="B44" s="35" t="s">
        <v>213</v>
      </c>
      <c r="C44" s="88">
        <v>80.089052429999995</v>
      </c>
      <c r="D44" s="9" t="str">
        <f t="shared" si="7"/>
        <v>N/A</v>
      </c>
      <c r="E44" s="8">
        <v>83.227000810000007</v>
      </c>
      <c r="F44" s="9" t="str">
        <f t="shared" si="8"/>
        <v>N/A</v>
      </c>
      <c r="G44" s="8">
        <v>80.255787931</v>
      </c>
      <c r="H44" s="9" t="str">
        <f t="shared" si="9"/>
        <v>N/A</v>
      </c>
      <c r="I44" s="10">
        <v>3.9180000000000001</v>
      </c>
      <c r="J44" s="10">
        <v>-3.57</v>
      </c>
      <c r="K44" s="9" t="str">
        <f>IF(J44="Div by 0", "N/A", IF(J44="N/A","N/A", IF(J44&gt;30, "No", IF(J44&lt;-30, "No", "Yes"))))</f>
        <v>Yes</v>
      </c>
    </row>
    <row r="45" spans="1:11" x14ac:dyDescent="0.2">
      <c r="A45" s="89" t="s">
        <v>914</v>
      </c>
      <c r="B45" s="35" t="s">
        <v>213</v>
      </c>
      <c r="C45" s="88">
        <v>19.910947570000001</v>
      </c>
      <c r="D45" s="9" t="str">
        <f t="shared" si="7"/>
        <v>N/A</v>
      </c>
      <c r="E45" s="8">
        <v>16.77299919</v>
      </c>
      <c r="F45" s="9" t="str">
        <f t="shared" si="8"/>
        <v>N/A</v>
      </c>
      <c r="G45" s="8">
        <v>19.744212069</v>
      </c>
      <c r="H45" s="9" t="str">
        <f t="shared" si="9"/>
        <v>N/A</v>
      </c>
      <c r="I45" s="10">
        <v>-15.8</v>
      </c>
      <c r="J45" s="10">
        <v>17.71</v>
      </c>
      <c r="K45" s="9" t="str">
        <f>IF(J45="Div by 0", "N/A", IF(J45="N/A","N/A", IF(J45&gt;30, "No", IF(J45&lt;-30, "No", "Yes"))))</f>
        <v>Yes</v>
      </c>
    </row>
    <row r="46" spans="1:11" x14ac:dyDescent="0.2">
      <c r="A46" s="89" t="s">
        <v>937</v>
      </c>
      <c r="B46" s="35" t="s">
        <v>213</v>
      </c>
      <c r="C46" s="88">
        <v>0</v>
      </c>
      <c r="D46" s="9" t="str">
        <f t="shared" si="7"/>
        <v>N/A</v>
      </c>
      <c r="E46" s="8">
        <v>0</v>
      </c>
      <c r="F46" s="9" t="str">
        <f t="shared" si="8"/>
        <v>N/A</v>
      </c>
      <c r="G46" s="8">
        <v>3.5488599999999998E-5</v>
      </c>
      <c r="H46" s="9" t="str">
        <f t="shared" si="9"/>
        <v>N/A</v>
      </c>
      <c r="I46" s="10" t="s">
        <v>1747</v>
      </c>
      <c r="J46" s="10" t="s">
        <v>1747</v>
      </c>
      <c r="K46" s="9" t="str">
        <f>IF(J46="Div by 0", "N/A", IF(J46="N/A","N/A", IF(J46&gt;30, "No", IF(J46&lt;-30, "No", "Yes"))))</f>
        <v>N/A</v>
      </c>
    </row>
    <row r="47" spans="1:11" x14ac:dyDescent="0.2">
      <c r="A47" s="89" t="s">
        <v>925</v>
      </c>
      <c r="B47" s="35" t="s">
        <v>213</v>
      </c>
      <c r="C47" s="88">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17833413</v>
      </c>
      <c r="D6" s="9" t="str">
        <f t="shared" ref="D6:D15" si="0">IF($B6="N/A","N/A",IF(C6&lt;0,"No","Yes"))</f>
        <v>N/A</v>
      </c>
      <c r="E6" s="87">
        <v>16542660</v>
      </c>
      <c r="F6" s="9" t="str">
        <f t="shared" ref="F6:F15" si="1">IF($B6="N/A","N/A",IF(E6&lt;0,"No","Yes"))</f>
        <v>N/A</v>
      </c>
      <c r="G6" s="87">
        <v>21814849</v>
      </c>
      <c r="H6" s="9" t="str">
        <f t="shared" ref="H6:H15" si="2">IF($B6="N/A","N/A",IF(G6&lt;0,"No","Yes"))</f>
        <v>N/A</v>
      </c>
      <c r="I6" s="10">
        <v>-7.24</v>
      </c>
      <c r="J6" s="10">
        <v>31.87</v>
      </c>
      <c r="K6" s="9" t="str">
        <f t="shared" ref="K6:K15" si="3">IF(J6="Div by 0", "N/A", IF(J6="N/A","N/A", IF(J6&gt;30, "No", IF(J6&lt;-30, "No", "Yes"))))</f>
        <v>No</v>
      </c>
    </row>
    <row r="7" spans="1:11" x14ac:dyDescent="0.2">
      <c r="A7" s="86" t="s">
        <v>445</v>
      </c>
      <c r="B7" s="5" t="s">
        <v>213</v>
      </c>
      <c r="C7" s="88">
        <v>3.6473220241000002</v>
      </c>
      <c r="D7" s="9" t="str">
        <f t="shared" si="0"/>
        <v>N/A</v>
      </c>
      <c r="E7" s="88">
        <v>2.9022055703</v>
      </c>
      <c r="F7" s="9" t="str">
        <f t="shared" si="1"/>
        <v>N/A</v>
      </c>
      <c r="G7" s="88">
        <v>4.1468909548999999</v>
      </c>
      <c r="H7" s="9" t="str">
        <f t="shared" si="2"/>
        <v>N/A</v>
      </c>
      <c r="I7" s="10">
        <v>-20.399999999999999</v>
      </c>
      <c r="J7" s="10">
        <v>42.89</v>
      </c>
      <c r="K7" s="9" t="str">
        <f t="shared" si="3"/>
        <v>No</v>
      </c>
    </row>
    <row r="8" spans="1:11" x14ac:dyDescent="0.2">
      <c r="A8" s="86" t="s">
        <v>446</v>
      </c>
      <c r="B8" s="5" t="s">
        <v>213</v>
      </c>
      <c r="C8" s="88">
        <v>26.394044706999999</v>
      </c>
      <c r="D8" s="9" t="str">
        <f t="shared" si="0"/>
        <v>N/A</v>
      </c>
      <c r="E8" s="88">
        <v>25.583394689999999</v>
      </c>
      <c r="F8" s="9" t="str">
        <f t="shared" si="1"/>
        <v>N/A</v>
      </c>
      <c r="G8" s="88">
        <v>27.043836059</v>
      </c>
      <c r="H8" s="9" t="str">
        <f t="shared" si="2"/>
        <v>N/A</v>
      </c>
      <c r="I8" s="10">
        <v>-3.07</v>
      </c>
      <c r="J8" s="10">
        <v>5.7089999999999996</v>
      </c>
      <c r="K8" s="9" t="str">
        <f t="shared" si="3"/>
        <v>Yes</v>
      </c>
    </row>
    <row r="9" spans="1:11" x14ac:dyDescent="0.2">
      <c r="A9" s="86" t="s">
        <v>447</v>
      </c>
      <c r="B9" s="5" t="s">
        <v>213</v>
      </c>
      <c r="C9" s="88">
        <v>47.266067352999997</v>
      </c>
      <c r="D9" s="9" t="str">
        <f t="shared" si="0"/>
        <v>N/A</v>
      </c>
      <c r="E9" s="88">
        <v>47.671728729999998</v>
      </c>
      <c r="F9" s="9" t="str">
        <f t="shared" si="1"/>
        <v>N/A</v>
      </c>
      <c r="G9" s="88">
        <v>45.674531141999999</v>
      </c>
      <c r="H9" s="9" t="str">
        <f t="shared" si="2"/>
        <v>N/A</v>
      </c>
      <c r="I9" s="10">
        <v>0.85829999999999995</v>
      </c>
      <c r="J9" s="10">
        <v>-4.1900000000000004</v>
      </c>
      <c r="K9" s="9" t="str">
        <f t="shared" si="3"/>
        <v>Yes</v>
      </c>
    </row>
    <row r="10" spans="1:11" x14ac:dyDescent="0.2">
      <c r="A10" s="86" t="s">
        <v>448</v>
      </c>
      <c r="B10" s="5" t="s">
        <v>213</v>
      </c>
      <c r="C10" s="88">
        <v>20.401473347</v>
      </c>
      <c r="D10" s="9" t="str">
        <f t="shared" si="0"/>
        <v>N/A</v>
      </c>
      <c r="E10" s="88">
        <v>21.568864983000001</v>
      </c>
      <c r="F10" s="9" t="str">
        <f t="shared" si="1"/>
        <v>N/A</v>
      </c>
      <c r="G10" s="88">
        <v>21.189630971</v>
      </c>
      <c r="H10" s="9" t="str">
        <f t="shared" si="2"/>
        <v>N/A</v>
      </c>
      <c r="I10" s="10">
        <v>5.7220000000000004</v>
      </c>
      <c r="J10" s="10">
        <v>-1.76</v>
      </c>
      <c r="K10" s="9" t="str">
        <f t="shared" si="3"/>
        <v>Yes</v>
      </c>
    </row>
    <row r="11" spans="1:11" x14ac:dyDescent="0.2">
      <c r="A11" s="86" t="s">
        <v>1642</v>
      </c>
      <c r="B11" s="5" t="s">
        <v>213</v>
      </c>
      <c r="C11" s="88">
        <v>97.806768676000004</v>
      </c>
      <c r="D11" s="9" t="str">
        <f t="shared" si="0"/>
        <v>N/A</v>
      </c>
      <c r="E11" s="88">
        <v>97.504089426999997</v>
      </c>
      <c r="F11" s="9" t="str">
        <f t="shared" si="1"/>
        <v>N/A</v>
      </c>
      <c r="G11" s="88">
        <v>99.800259905999994</v>
      </c>
      <c r="H11" s="9" t="str">
        <f t="shared" si="2"/>
        <v>N/A</v>
      </c>
      <c r="I11" s="10">
        <v>-0.309</v>
      </c>
      <c r="J11" s="10">
        <v>2.355</v>
      </c>
      <c r="K11" s="9" t="str">
        <f t="shared" si="3"/>
        <v>Yes</v>
      </c>
    </row>
    <row r="12" spans="1:11" x14ac:dyDescent="0.2">
      <c r="A12" s="86" t="s">
        <v>16</v>
      </c>
      <c r="B12" s="5" t="s">
        <v>213</v>
      </c>
      <c r="C12" s="88">
        <v>0.52129673659999998</v>
      </c>
      <c r="D12" s="9" t="str">
        <f t="shared" si="0"/>
        <v>N/A</v>
      </c>
      <c r="E12" s="88">
        <v>0.10637950609999999</v>
      </c>
      <c r="F12" s="9" t="str">
        <f t="shared" si="1"/>
        <v>N/A</v>
      </c>
      <c r="G12" s="88">
        <v>0.18277458620000001</v>
      </c>
      <c r="H12" s="9" t="str">
        <f t="shared" si="2"/>
        <v>N/A</v>
      </c>
      <c r="I12" s="10">
        <v>-79.599999999999994</v>
      </c>
      <c r="J12" s="10">
        <v>71.81</v>
      </c>
      <c r="K12" s="9" t="str">
        <f t="shared" si="3"/>
        <v>No</v>
      </c>
    </row>
    <row r="13" spans="1:11" x14ac:dyDescent="0.2">
      <c r="A13" s="86" t="s">
        <v>36</v>
      </c>
      <c r="B13" s="5" t="s">
        <v>213</v>
      </c>
      <c r="C13" s="88">
        <v>2.4760994879</v>
      </c>
      <c r="D13" s="9" t="str">
        <f t="shared" si="0"/>
        <v>N/A</v>
      </c>
      <c r="E13" s="88">
        <v>0.1567852559</v>
      </c>
      <c r="F13" s="9" t="str">
        <f t="shared" si="1"/>
        <v>N/A</v>
      </c>
      <c r="G13" s="88">
        <v>5.7601420399999999E-2</v>
      </c>
      <c r="H13" s="9" t="str">
        <f t="shared" si="2"/>
        <v>N/A</v>
      </c>
      <c r="I13" s="10">
        <v>-93.7</v>
      </c>
      <c r="J13" s="10">
        <v>-63.3</v>
      </c>
      <c r="K13" s="9" t="str">
        <f t="shared" si="3"/>
        <v>No</v>
      </c>
    </row>
    <row r="14" spans="1:11" x14ac:dyDescent="0.2">
      <c r="A14" s="86" t="s">
        <v>37</v>
      </c>
      <c r="B14" s="5" t="s">
        <v>213</v>
      </c>
      <c r="C14" s="88">
        <v>1.65658908E-2</v>
      </c>
      <c r="D14" s="9" t="str">
        <f t="shared" si="0"/>
        <v>N/A</v>
      </c>
      <c r="E14" s="88">
        <v>0</v>
      </c>
      <c r="F14" s="9" t="str">
        <f t="shared" si="1"/>
        <v>N/A</v>
      </c>
      <c r="G14" s="88">
        <v>0</v>
      </c>
      <c r="H14" s="9" t="str">
        <f t="shared" si="2"/>
        <v>N/A</v>
      </c>
      <c r="I14" s="10">
        <v>-100</v>
      </c>
      <c r="J14" s="10" t="s">
        <v>1747</v>
      </c>
      <c r="K14" s="9" t="str">
        <f t="shared" si="3"/>
        <v>N/A</v>
      </c>
    </row>
    <row r="15" spans="1:11" x14ac:dyDescent="0.2">
      <c r="A15" s="86" t="s">
        <v>38</v>
      </c>
      <c r="B15" s="5" t="s">
        <v>213</v>
      </c>
      <c r="C15" s="88">
        <v>0.37503652459999998</v>
      </c>
      <c r="D15" s="9" t="str">
        <f t="shared" si="0"/>
        <v>N/A</v>
      </c>
      <c r="E15" s="88">
        <v>0.1009118946</v>
      </c>
      <c r="F15" s="9" t="str">
        <f t="shared" si="1"/>
        <v>N/A</v>
      </c>
      <c r="G15" s="88">
        <v>0.19809122840000001</v>
      </c>
      <c r="H15" s="9" t="str">
        <f t="shared" si="2"/>
        <v>N/A</v>
      </c>
      <c r="I15" s="10">
        <v>-73.099999999999994</v>
      </c>
      <c r="J15" s="10">
        <v>96.3</v>
      </c>
      <c r="K15" s="9" t="str">
        <f t="shared" si="3"/>
        <v>No</v>
      </c>
    </row>
    <row r="16" spans="1:11" x14ac:dyDescent="0.2">
      <c r="A16" s="86" t="s">
        <v>378</v>
      </c>
      <c r="B16" s="5" t="s">
        <v>213</v>
      </c>
      <c r="C16" s="8">
        <v>39.088193605999997</v>
      </c>
      <c r="D16" s="9" t="str">
        <f t="shared" ref="D16:D41" si="4">IF($B16="N/A","N/A",IF(C16&lt;0,"No","Yes"))</f>
        <v>N/A</v>
      </c>
      <c r="E16" s="8">
        <v>35.570809048000001</v>
      </c>
      <c r="F16" s="9" t="str">
        <f t="shared" ref="F16:F41" si="5">IF($B16="N/A","N/A",IF(E16&lt;0,"No","Yes"))</f>
        <v>N/A</v>
      </c>
      <c r="G16" s="8">
        <v>26.995323231</v>
      </c>
      <c r="H16" s="9" t="str">
        <f t="shared" ref="H16:H41" si="6">IF($B16="N/A","N/A",IF(G16&lt;0,"No","Yes"))</f>
        <v>N/A</v>
      </c>
      <c r="I16" s="10">
        <v>-9</v>
      </c>
      <c r="J16" s="10">
        <v>-24.1</v>
      </c>
      <c r="K16" s="9" t="str">
        <f t="shared" ref="K16:K41" si="7">IF(J16="Div by 0", "N/A", IF(J16="N/A","N/A", IF(J16&gt;30, "No", IF(J16&lt;-30, "No", "Yes"))))</f>
        <v>Yes</v>
      </c>
    </row>
    <row r="17" spans="1:11" x14ac:dyDescent="0.2">
      <c r="A17" s="86" t="s">
        <v>379</v>
      </c>
      <c r="B17" s="5" t="s">
        <v>213</v>
      </c>
      <c r="C17" s="8">
        <v>3.2124305089999998</v>
      </c>
      <c r="D17" s="9" t="str">
        <f t="shared" si="4"/>
        <v>N/A</v>
      </c>
      <c r="E17" s="8">
        <v>3.1786786405999998</v>
      </c>
      <c r="F17" s="9" t="str">
        <f t="shared" si="5"/>
        <v>N/A</v>
      </c>
      <c r="G17" s="8">
        <v>5.5866533845999999</v>
      </c>
      <c r="H17" s="9" t="str">
        <f t="shared" si="6"/>
        <v>N/A</v>
      </c>
      <c r="I17" s="10">
        <v>-1.05</v>
      </c>
      <c r="J17" s="10">
        <v>75.75</v>
      </c>
      <c r="K17" s="9" t="str">
        <f t="shared" si="7"/>
        <v>No</v>
      </c>
    </row>
    <row r="18" spans="1:11" x14ac:dyDescent="0.2">
      <c r="A18" s="86" t="s">
        <v>380</v>
      </c>
      <c r="B18" s="5" t="s">
        <v>213</v>
      </c>
      <c r="C18" s="8">
        <v>0.39659262080000002</v>
      </c>
      <c r="D18" s="9" t="str">
        <f t="shared" si="4"/>
        <v>N/A</v>
      </c>
      <c r="E18" s="8">
        <v>0.27743422159999998</v>
      </c>
      <c r="F18" s="9" t="str">
        <f t="shared" si="5"/>
        <v>N/A</v>
      </c>
      <c r="G18" s="8">
        <v>0.19987761549999999</v>
      </c>
      <c r="H18" s="9" t="str">
        <f t="shared" si="6"/>
        <v>N/A</v>
      </c>
      <c r="I18" s="10">
        <v>-30</v>
      </c>
      <c r="J18" s="10">
        <v>-28</v>
      </c>
      <c r="K18" s="9" t="str">
        <f t="shared" si="7"/>
        <v>Yes</v>
      </c>
    </row>
    <row r="19" spans="1:11" x14ac:dyDescent="0.2">
      <c r="A19" s="86" t="s">
        <v>381</v>
      </c>
      <c r="B19" s="5" t="s">
        <v>213</v>
      </c>
      <c r="C19" s="8">
        <v>6.9727987569999996</v>
      </c>
      <c r="D19" s="9" t="str">
        <f t="shared" si="4"/>
        <v>N/A</v>
      </c>
      <c r="E19" s="8">
        <v>9.8201558879000004</v>
      </c>
      <c r="F19" s="9" t="str">
        <f t="shared" si="5"/>
        <v>N/A</v>
      </c>
      <c r="G19" s="8">
        <v>10.719689144</v>
      </c>
      <c r="H19" s="9" t="str">
        <f t="shared" si="6"/>
        <v>N/A</v>
      </c>
      <c r="I19" s="10">
        <v>40.840000000000003</v>
      </c>
      <c r="J19" s="10">
        <v>9.16</v>
      </c>
      <c r="K19" s="9" t="str">
        <f t="shared" si="7"/>
        <v>Yes</v>
      </c>
    </row>
    <row r="20" spans="1:11" x14ac:dyDescent="0.2">
      <c r="A20" s="86" t="s">
        <v>382</v>
      </c>
      <c r="B20" s="5" t="s">
        <v>213</v>
      </c>
      <c r="C20" s="8">
        <v>1.6441496645</v>
      </c>
      <c r="D20" s="9" t="str">
        <f t="shared" si="4"/>
        <v>N/A</v>
      </c>
      <c r="E20" s="8">
        <v>1.3476127781</v>
      </c>
      <c r="F20" s="9" t="str">
        <f t="shared" si="5"/>
        <v>N/A</v>
      </c>
      <c r="G20" s="8">
        <v>3.4172136602999998</v>
      </c>
      <c r="H20" s="9" t="str">
        <f t="shared" si="6"/>
        <v>N/A</v>
      </c>
      <c r="I20" s="10">
        <v>-18</v>
      </c>
      <c r="J20" s="10">
        <v>153.6</v>
      </c>
      <c r="K20" s="9" t="str">
        <f t="shared" si="7"/>
        <v>No</v>
      </c>
    </row>
    <row r="21" spans="1:11" x14ac:dyDescent="0.2">
      <c r="A21" s="86" t="s">
        <v>383</v>
      </c>
      <c r="B21" s="5" t="s">
        <v>213</v>
      </c>
      <c r="C21" s="8">
        <v>6.7698762999999995E-2</v>
      </c>
      <c r="D21" s="9" t="str">
        <f t="shared" si="4"/>
        <v>N/A</v>
      </c>
      <c r="E21" s="8">
        <v>1.90658576E-2</v>
      </c>
      <c r="F21" s="9" t="str">
        <f t="shared" si="5"/>
        <v>N/A</v>
      </c>
      <c r="G21" s="8">
        <v>0.12952186830000001</v>
      </c>
      <c r="H21" s="9" t="str">
        <f t="shared" si="6"/>
        <v>N/A</v>
      </c>
      <c r="I21" s="10">
        <v>-71.8</v>
      </c>
      <c r="J21" s="10">
        <v>579.29999999999995</v>
      </c>
      <c r="K21" s="9" t="str">
        <f t="shared" si="7"/>
        <v>No</v>
      </c>
    </row>
    <row r="22" spans="1:11" x14ac:dyDescent="0.2">
      <c r="A22" s="86" t="s">
        <v>384</v>
      </c>
      <c r="B22" s="5" t="s">
        <v>213</v>
      </c>
      <c r="C22" s="8">
        <v>36.086092999000002</v>
      </c>
      <c r="D22" s="9" t="str">
        <f t="shared" si="4"/>
        <v>N/A</v>
      </c>
      <c r="E22" s="8">
        <v>38.243819313000003</v>
      </c>
      <c r="F22" s="9" t="str">
        <f t="shared" si="5"/>
        <v>N/A</v>
      </c>
      <c r="G22" s="8">
        <v>37.745280749000003</v>
      </c>
      <c r="H22" s="9" t="str">
        <f t="shared" si="6"/>
        <v>N/A</v>
      </c>
      <c r="I22" s="10">
        <v>5.9790000000000001</v>
      </c>
      <c r="J22" s="10">
        <v>-1.3</v>
      </c>
      <c r="K22" s="9" t="str">
        <f t="shared" si="7"/>
        <v>Yes</v>
      </c>
    </row>
    <row r="23" spans="1:11" x14ac:dyDescent="0.2">
      <c r="A23" s="86"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6" t="s">
        <v>386</v>
      </c>
      <c r="B24" s="5" t="s">
        <v>213</v>
      </c>
      <c r="C24" s="8">
        <v>5.2010403168000003</v>
      </c>
      <c r="D24" s="9" t="str">
        <f t="shared" si="4"/>
        <v>N/A</v>
      </c>
      <c r="E24" s="8">
        <v>4.5867532790999999</v>
      </c>
      <c r="F24" s="9" t="str">
        <f t="shared" si="5"/>
        <v>N/A</v>
      </c>
      <c r="G24" s="8">
        <v>4.8715579008000001</v>
      </c>
      <c r="H24" s="9" t="str">
        <f t="shared" si="6"/>
        <v>N/A</v>
      </c>
      <c r="I24" s="10">
        <v>-11.8</v>
      </c>
      <c r="J24" s="10">
        <v>6.2089999999999996</v>
      </c>
      <c r="K24" s="9" t="str">
        <f t="shared" si="7"/>
        <v>Yes</v>
      </c>
    </row>
    <row r="25" spans="1:11" x14ac:dyDescent="0.2">
      <c r="A25" s="86" t="s">
        <v>387</v>
      </c>
      <c r="B25" s="5" t="s">
        <v>213</v>
      </c>
      <c r="C25" s="8">
        <v>2.9534840022000002</v>
      </c>
      <c r="D25" s="9" t="str">
        <f t="shared" si="4"/>
        <v>N/A</v>
      </c>
      <c r="E25" s="8">
        <v>3.1230648517000001</v>
      </c>
      <c r="F25" s="9" t="str">
        <f t="shared" si="5"/>
        <v>N/A</v>
      </c>
      <c r="G25" s="8">
        <v>2.7653640876000001</v>
      </c>
      <c r="H25" s="9" t="str">
        <f t="shared" si="6"/>
        <v>N/A</v>
      </c>
      <c r="I25" s="10">
        <v>5.742</v>
      </c>
      <c r="J25" s="10">
        <v>-11.5</v>
      </c>
      <c r="K25" s="9" t="str">
        <f t="shared" si="7"/>
        <v>Yes</v>
      </c>
    </row>
    <row r="26" spans="1:11" x14ac:dyDescent="0.2">
      <c r="A26" s="86" t="s">
        <v>388</v>
      </c>
      <c r="B26" s="5" t="s">
        <v>213</v>
      </c>
      <c r="C26" s="8">
        <v>0.62114862699999995</v>
      </c>
      <c r="D26" s="9" t="str">
        <f t="shared" si="4"/>
        <v>N/A</v>
      </c>
      <c r="E26" s="8">
        <v>0.55050396970000004</v>
      </c>
      <c r="F26" s="9" t="str">
        <f t="shared" si="5"/>
        <v>N/A</v>
      </c>
      <c r="G26" s="8">
        <v>1.1883327727999999</v>
      </c>
      <c r="H26" s="9" t="str">
        <f t="shared" si="6"/>
        <v>N/A</v>
      </c>
      <c r="I26" s="10">
        <v>-11.4</v>
      </c>
      <c r="J26" s="10">
        <v>115.9</v>
      </c>
      <c r="K26" s="9" t="str">
        <f t="shared" si="7"/>
        <v>No</v>
      </c>
    </row>
    <row r="27" spans="1:11" x14ac:dyDescent="0.2">
      <c r="A27" s="86" t="s">
        <v>389</v>
      </c>
      <c r="B27" s="5" t="s">
        <v>213</v>
      </c>
      <c r="C27" s="8">
        <v>0</v>
      </c>
      <c r="D27" s="9" t="str">
        <f t="shared" si="4"/>
        <v>N/A</v>
      </c>
      <c r="E27" s="8">
        <v>0</v>
      </c>
      <c r="F27" s="9" t="str">
        <f t="shared" si="5"/>
        <v>N/A</v>
      </c>
      <c r="G27" s="8">
        <v>0</v>
      </c>
      <c r="H27" s="9" t="str">
        <f t="shared" si="6"/>
        <v>N/A</v>
      </c>
      <c r="I27" s="10" t="s">
        <v>1747</v>
      </c>
      <c r="J27" s="10" t="s">
        <v>1747</v>
      </c>
      <c r="K27" s="9" t="str">
        <f t="shared" si="7"/>
        <v>N/A</v>
      </c>
    </row>
    <row r="28" spans="1:11" x14ac:dyDescent="0.2">
      <c r="A28" s="86"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6"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6" t="s">
        <v>392</v>
      </c>
      <c r="B30" s="5" t="s">
        <v>213</v>
      </c>
      <c r="C30" s="8">
        <v>0.15345912749999999</v>
      </c>
      <c r="D30" s="9" t="str">
        <f t="shared" si="4"/>
        <v>N/A</v>
      </c>
      <c r="E30" s="8">
        <v>6.6059509200000005E-2</v>
      </c>
      <c r="F30" s="9" t="str">
        <f t="shared" si="5"/>
        <v>N/A</v>
      </c>
      <c r="G30" s="8">
        <v>0.38706662600000002</v>
      </c>
      <c r="H30" s="9" t="str">
        <f t="shared" si="6"/>
        <v>N/A</v>
      </c>
      <c r="I30" s="10">
        <v>-57</v>
      </c>
      <c r="J30" s="10">
        <v>485.9</v>
      </c>
      <c r="K30" s="9" t="str">
        <f t="shared" si="7"/>
        <v>No</v>
      </c>
    </row>
    <row r="31" spans="1:11" x14ac:dyDescent="0.2">
      <c r="A31" s="86" t="s">
        <v>393</v>
      </c>
      <c r="B31" s="5" t="s">
        <v>213</v>
      </c>
      <c r="C31" s="8">
        <v>0</v>
      </c>
      <c r="D31" s="9" t="str">
        <f t="shared" si="4"/>
        <v>N/A</v>
      </c>
      <c r="E31" s="8">
        <v>0</v>
      </c>
      <c r="F31" s="9" t="str">
        <f t="shared" si="5"/>
        <v>N/A</v>
      </c>
      <c r="G31" s="8">
        <v>4.12563E-5</v>
      </c>
      <c r="H31" s="9" t="str">
        <f t="shared" si="6"/>
        <v>N/A</v>
      </c>
      <c r="I31" s="10" t="s">
        <v>1747</v>
      </c>
      <c r="J31" s="10" t="s">
        <v>1747</v>
      </c>
      <c r="K31" s="9" t="str">
        <f t="shared" si="7"/>
        <v>N/A</v>
      </c>
    </row>
    <row r="32" spans="1:11" x14ac:dyDescent="0.2">
      <c r="A32" s="86" t="s">
        <v>394</v>
      </c>
      <c r="B32" s="5" t="s">
        <v>213</v>
      </c>
      <c r="C32" s="8">
        <v>0</v>
      </c>
      <c r="D32" s="9" t="str">
        <f t="shared" si="4"/>
        <v>N/A</v>
      </c>
      <c r="E32" s="8">
        <v>0</v>
      </c>
      <c r="F32" s="9" t="str">
        <f t="shared" si="5"/>
        <v>N/A</v>
      </c>
      <c r="G32" s="8">
        <v>0</v>
      </c>
      <c r="H32" s="9" t="str">
        <f t="shared" si="6"/>
        <v>N/A</v>
      </c>
      <c r="I32" s="10" t="s">
        <v>1747</v>
      </c>
      <c r="J32" s="10" t="s">
        <v>1747</v>
      </c>
      <c r="K32" s="9" t="str">
        <f t="shared" si="7"/>
        <v>N/A</v>
      </c>
    </row>
    <row r="33" spans="1:11" x14ac:dyDescent="0.2">
      <c r="A33" s="86" t="s">
        <v>395</v>
      </c>
      <c r="B33" s="5" t="s">
        <v>213</v>
      </c>
      <c r="C33" s="8">
        <v>0</v>
      </c>
      <c r="D33" s="9" t="str">
        <f t="shared" si="4"/>
        <v>N/A</v>
      </c>
      <c r="E33" s="8">
        <v>0</v>
      </c>
      <c r="F33" s="9" t="str">
        <f t="shared" si="5"/>
        <v>N/A</v>
      </c>
      <c r="G33" s="8">
        <v>0</v>
      </c>
      <c r="H33" s="9" t="str">
        <f t="shared" si="6"/>
        <v>N/A</v>
      </c>
      <c r="I33" s="10" t="s">
        <v>1747</v>
      </c>
      <c r="J33" s="10" t="s">
        <v>1747</v>
      </c>
      <c r="K33" s="9" t="str">
        <f t="shared" si="7"/>
        <v>N/A</v>
      </c>
    </row>
    <row r="34" spans="1:11" x14ac:dyDescent="0.2">
      <c r="A34" s="86" t="s">
        <v>396</v>
      </c>
      <c r="B34" s="5" t="s">
        <v>213</v>
      </c>
      <c r="C34" s="8">
        <v>2.5177457999999999E-3</v>
      </c>
      <c r="D34" s="9" t="str">
        <f t="shared" si="4"/>
        <v>N/A</v>
      </c>
      <c r="E34" s="8">
        <v>2.2426865E-3</v>
      </c>
      <c r="F34" s="9" t="str">
        <f t="shared" si="5"/>
        <v>N/A</v>
      </c>
      <c r="G34" s="8">
        <v>1.9390461999999999E-3</v>
      </c>
      <c r="H34" s="9" t="str">
        <f t="shared" si="6"/>
        <v>N/A</v>
      </c>
      <c r="I34" s="10">
        <v>-10.9</v>
      </c>
      <c r="J34" s="10">
        <v>-13.5</v>
      </c>
      <c r="K34" s="9" t="str">
        <f t="shared" si="7"/>
        <v>Yes</v>
      </c>
    </row>
    <row r="35" spans="1:11" x14ac:dyDescent="0.2">
      <c r="A35" s="86" t="s">
        <v>397</v>
      </c>
      <c r="B35" s="5" t="s">
        <v>213</v>
      </c>
      <c r="C35" s="8">
        <v>0.28922674529999998</v>
      </c>
      <c r="D35" s="9" t="str">
        <f t="shared" si="4"/>
        <v>N/A</v>
      </c>
      <c r="E35" s="8">
        <v>0.33954636069999999</v>
      </c>
      <c r="F35" s="9" t="str">
        <f t="shared" si="5"/>
        <v>N/A</v>
      </c>
      <c r="G35" s="8">
        <v>0.26899567349999998</v>
      </c>
      <c r="H35" s="9" t="str">
        <f t="shared" si="6"/>
        <v>N/A</v>
      </c>
      <c r="I35" s="10">
        <v>17.399999999999999</v>
      </c>
      <c r="J35" s="10">
        <v>-20.8</v>
      </c>
      <c r="K35" s="9" t="str">
        <f t="shared" si="7"/>
        <v>Yes</v>
      </c>
    </row>
    <row r="36" spans="1:11" x14ac:dyDescent="0.2">
      <c r="A36" s="86"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5.0893230599999999E-2</v>
      </c>
      <c r="D38" s="9" t="str">
        <f t="shared" si="4"/>
        <v>N/A</v>
      </c>
      <c r="E38" s="8">
        <v>7.5858416999999997E-2</v>
      </c>
      <c r="F38" s="9" t="str">
        <f t="shared" si="5"/>
        <v>N/A</v>
      </c>
      <c r="G38" s="8">
        <v>0.28009820279999997</v>
      </c>
      <c r="H38" s="9" t="str">
        <f t="shared" si="6"/>
        <v>N/A</v>
      </c>
      <c r="I38" s="10">
        <v>49.05</v>
      </c>
      <c r="J38" s="10">
        <v>269.2</v>
      </c>
      <c r="K38" s="9" t="str">
        <f t="shared" si="7"/>
        <v>No</v>
      </c>
    </row>
    <row r="39" spans="1:11" x14ac:dyDescent="0.2">
      <c r="A39" s="86" t="s">
        <v>401</v>
      </c>
      <c r="B39" s="5" t="s">
        <v>213</v>
      </c>
      <c r="C39" s="8">
        <v>3.1882399628</v>
      </c>
      <c r="D39" s="9" t="str">
        <f t="shared" si="4"/>
        <v>N/A</v>
      </c>
      <c r="E39" s="8">
        <v>2.7426181763000002</v>
      </c>
      <c r="F39" s="9" t="str">
        <f t="shared" si="5"/>
        <v>N/A</v>
      </c>
      <c r="G39" s="8">
        <v>5.3940047900000003</v>
      </c>
      <c r="H39" s="9" t="str">
        <f t="shared" si="6"/>
        <v>N/A</v>
      </c>
      <c r="I39" s="10">
        <v>-14</v>
      </c>
      <c r="J39" s="10">
        <v>96.67</v>
      </c>
      <c r="K39" s="9" t="str">
        <f t="shared" si="7"/>
        <v>No</v>
      </c>
    </row>
    <row r="40" spans="1:11" x14ac:dyDescent="0.2">
      <c r="A40" s="86" t="s">
        <v>402</v>
      </c>
      <c r="B40" s="5" t="s">
        <v>213</v>
      </c>
      <c r="C40" s="8">
        <v>7.2010893300000003E-2</v>
      </c>
      <c r="D40" s="9" t="str">
        <f t="shared" si="4"/>
        <v>N/A</v>
      </c>
      <c r="E40" s="8">
        <v>5.5777003200000001E-2</v>
      </c>
      <c r="F40" s="9" t="str">
        <f t="shared" si="5"/>
        <v>N/A</v>
      </c>
      <c r="G40" s="8">
        <v>4.9039991099999999E-2</v>
      </c>
      <c r="H40" s="9" t="str">
        <f t="shared" si="6"/>
        <v>N/A</v>
      </c>
      <c r="I40" s="10">
        <v>-22.5</v>
      </c>
      <c r="J40" s="10">
        <v>-12.1</v>
      </c>
      <c r="K40" s="9" t="str">
        <f t="shared" si="7"/>
        <v>Yes</v>
      </c>
    </row>
    <row r="41" spans="1:11" x14ac:dyDescent="0.2">
      <c r="A41" s="86" t="s">
        <v>403</v>
      </c>
      <c r="B41" s="5" t="s">
        <v>213</v>
      </c>
      <c r="C41" s="8">
        <v>2.24298E-5</v>
      </c>
      <c r="D41" s="9" t="str">
        <f t="shared" si="4"/>
        <v>N/A</v>
      </c>
      <c r="E41" s="8">
        <v>0</v>
      </c>
      <c r="F41" s="9" t="str">
        <f t="shared" si="5"/>
        <v>N/A</v>
      </c>
      <c r="G41" s="8">
        <v>0</v>
      </c>
      <c r="H41" s="9" t="str">
        <f t="shared" si="6"/>
        <v>N/A</v>
      </c>
      <c r="I41" s="10">
        <v>-100</v>
      </c>
      <c r="J41" s="10" t="s">
        <v>1747</v>
      </c>
      <c r="K41" s="9" t="str">
        <f t="shared" si="7"/>
        <v>N/A</v>
      </c>
    </row>
    <row r="42" spans="1:11" x14ac:dyDescent="0.2">
      <c r="A42" s="86" t="s">
        <v>32</v>
      </c>
      <c r="B42" s="5" t="s">
        <v>213</v>
      </c>
      <c r="C42" s="8">
        <v>91.113781752999998</v>
      </c>
      <c r="D42" s="9" t="str">
        <f t="shared" ref="D42:D51" si="8">IF($B42="N/A","N/A",IF(C42&lt;0,"No","Yes"))</f>
        <v>N/A</v>
      </c>
      <c r="E42" s="8">
        <v>86.910593579999997</v>
      </c>
      <c r="F42" s="9" t="str">
        <f t="shared" ref="F42:F51" si="9">IF($B42="N/A","N/A",IF(E42&lt;0,"No","Yes"))</f>
        <v>N/A</v>
      </c>
      <c r="G42" s="8">
        <v>93.519716775999996</v>
      </c>
      <c r="H42" s="9" t="str">
        <f t="shared" ref="H42:H51" si="10">IF($B42="N/A","N/A",IF(G42&lt;0,"No","Yes"))</f>
        <v>N/A</v>
      </c>
      <c r="I42" s="10">
        <v>-4.6100000000000003</v>
      </c>
      <c r="J42" s="10">
        <v>7.6050000000000004</v>
      </c>
      <c r="K42" s="9" t="str">
        <f t="shared" ref="K42:K51" si="11">IF(J42="Div by 0", "N/A", IF(J42="N/A","N/A", IF(J42&gt;30, "No", IF(J42&lt;-30, "No", "Yes"))))</f>
        <v>Yes</v>
      </c>
    </row>
    <row r="43" spans="1:11" x14ac:dyDescent="0.2">
      <c r="A43" s="86" t="s">
        <v>39</v>
      </c>
      <c r="B43" s="5" t="s">
        <v>213</v>
      </c>
      <c r="C43" s="8">
        <v>94.276243600000001</v>
      </c>
      <c r="D43" s="9" t="str">
        <f t="shared" si="8"/>
        <v>N/A</v>
      </c>
      <c r="E43" s="8">
        <v>89.643826978000007</v>
      </c>
      <c r="F43" s="9" t="str">
        <f t="shared" si="9"/>
        <v>N/A</v>
      </c>
      <c r="G43" s="8">
        <v>98.887699261999998</v>
      </c>
      <c r="H43" s="9" t="str">
        <f t="shared" si="10"/>
        <v>N/A</v>
      </c>
      <c r="I43" s="10">
        <v>-4.91</v>
      </c>
      <c r="J43" s="10">
        <v>10.31</v>
      </c>
      <c r="K43" s="9" t="str">
        <f t="shared" si="11"/>
        <v>Yes</v>
      </c>
    </row>
    <row r="44" spans="1:11" x14ac:dyDescent="0.2">
      <c r="A44" s="86" t="s">
        <v>40</v>
      </c>
      <c r="B44" s="5" t="s">
        <v>213</v>
      </c>
      <c r="C44" s="8">
        <v>30.372540025999999</v>
      </c>
      <c r="D44" s="9" t="str">
        <f t="shared" si="8"/>
        <v>N/A</v>
      </c>
      <c r="E44" s="8">
        <v>29.352910179999999</v>
      </c>
      <c r="F44" s="9" t="str">
        <f t="shared" si="9"/>
        <v>N/A</v>
      </c>
      <c r="G44" s="8">
        <v>30.731656029</v>
      </c>
      <c r="H44" s="9" t="str">
        <f t="shared" si="10"/>
        <v>N/A</v>
      </c>
      <c r="I44" s="10">
        <v>-3.36</v>
      </c>
      <c r="J44" s="10">
        <v>4.6970000000000001</v>
      </c>
      <c r="K44" s="9" t="str">
        <f t="shared" si="11"/>
        <v>Yes</v>
      </c>
    </row>
    <row r="45" spans="1:11" x14ac:dyDescent="0.2">
      <c r="A45" s="86" t="s">
        <v>163</v>
      </c>
      <c r="B45" s="5" t="s">
        <v>213</v>
      </c>
      <c r="C45" s="8">
        <v>96.785348940000006</v>
      </c>
      <c r="D45" s="9" t="str">
        <f t="shared" si="8"/>
        <v>N/A</v>
      </c>
      <c r="E45" s="8">
        <v>96.224645855000006</v>
      </c>
      <c r="F45" s="9" t="str">
        <f t="shared" si="9"/>
        <v>N/A</v>
      </c>
      <c r="G45" s="8">
        <v>95.875217839000001</v>
      </c>
      <c r="H45" s="9" t="str">
        <f t="shared" si="10"/>
        <v>N/A</v>
      </c>
      <c r="I45" s="10">
        <v>-0.57899999999999996</v>
      </c>
      <c r="J45" s="10">
        <v>-0.36299999999999999</v>
      </c>
      <c r="K45" s="9" t="str">
        <f t="shared" si="11"/>
        <v>Yes</v>
      </c>
    </row>
    <row r="46" spans="1:11" x14ac:dyDescent="0.2">
      <c r="A46" s="86"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6"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6" t="s">
        <v>43</v>
      </c>
      <c r="B48" s="5" t="s">
        <v>213</v>
      </c>
      <c r="C48" s="8">
        <v>98.766589302</v>
      </c>
      <c r="D48" s="9" t="str">
        <f t="shared" si="8"/>
        <v>N/A</v>
      </c>
      <c r="E48" s="8">
        <v>98.551115452000005</v>
      </c>
      <c r="F48" s="9" t="str">
        <f t="shared" si="9"/>
        <v>N/A</v>
      </c>
      <c r="G48" s="8">
        <v>98.542017708000003</v>
      </c>
      <c r="H48" s="9" t="str">
        <f t="shared" si="10"/>
        <v>N/A</v>
      </c>
      <c r="I48" s="10">
        <v>-0.218</v>
      </c>
      <c r="J48" s="10">
        <v>-8.9999999999999993E-3</v>
      </c>
      <c r="K48" s="9" t="str">
        <f t="shared" si="11"/>
        <v>Yes</v>
      </c>
    </row>
    <row r="49" spans="1:12" x14ac:dyDescent="0.2">
      <c r="A49" s="86" t="s">
        <v>44</v>
      </c>
      <c r="B49" s="5" t="s">
        <v>213</v>
      </c>
      <c r="C49" s="8">
        <v>84.193770024000003</v>
      </c>
      <c r="D49" s="9" t="str">
        <f t="shared" si="8"/>
        <v>N/A</v>
      </c>
      <c r="E49" s="8">
        <v>86.402869535999997</v>
      </c>
      <c r="F49" s="9" t="str">
        <f t="shared" si="9"/>
        <v>N/A</v>
      </c>
      <c r="G49" s="8">
        <v>78.407642081999995</v>
      </c>
      <c r="H49" s="9" t="str">
        <f t="shared" si="10"/>
        <v>N/A</v>
      </c>
      <c r="I49" s="10">
        <v>2.6240000000000001</v>
      </c>
      <c r="J49" s="10">
        <v>-9.25</v>
      </c>
      <c r="K49" s="9" t="str">
        <f t="shared" si="11"/>
        <v>Yes</v>
      </c>
    </row>
    <row r="50" spans="1:12" x14ac:dyDescent="0.2">
      <c r="A50" s="86" t="s">
        <v>45</v>
      </c>
      <c r="B50" s="5" t="s">
        <v>213</v>
      </c>
      <c r="C50" s="8">
        <v>15.806229975999999</v>
      </c>
      <c r="D50" s="9" t="str">
        <f t="shared" si="8"/>
        <v>N/A</v>
      </c>
      <c r="E50" s="8">
        <v>13.597130463999999</v>
      </c>
      <c r="F50" s="9" t="str">
        <f t="shared" si="9"/>
        <v>N/A</v>
      </c>
      <c r="G50" s="8">
        <v>21.592357918000001</v>
      </c>
      <c r="H50" s="9" t="str">
        <f t="shared" si="10"/>
        <v>N/A</v>
      </c>
      <c r="I50" s="10">
        <v>-14</v>
      </c>
      <c r="J50" s="10">
        <v>58.8</v>
      </c>
      <c r="K50" s="9" t="str">
        <f t="shared" si="11"/>
        <v>No</v>
      </c>
    </row>
    <row r="51" spans="1:12" x14ac:dyDescent="0.2">
      <c r="A51" s="86"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0"/>
    </row>
    <row r="52" spans="1:12" s="60" customFormat="1" x14ac:dyDescent="0.2">
      <c r="A52" s="89" t="s">
        <v>898</v>
      </c>
      <c r="B52" s="5" t="s">
        <v>213</v>
      </c>
      <c r="C52" s="8" t="s">
        <v>213</v>
      </c>
      <c r="D52" s="9" t="str">
        <f t="shared" ref="D52:D57" si="12">IF($B52="N/A","N/A",IF(C52&lt;0,"No","Yes"))</f>
        <v>N/A</v>
      </c>
      <c r="E52" s="8">
        <v>0</v>
      </c>
      <c r="F52" s="9" t="str">
        <f t="shared" ref="F52:F57" si="13">IF($B52="N/A","N/A",IF(E52&lt;0,"No","Yes"))</f>
        <v>N/A</v>
      </c>
      <c r="G52" s="8">
        <v>0</v>
      </c>
      <c r="H52" s="9" t="str">
        <f t="shared" ref="H52:H57" si="14">IF($B52="N/A","N/A",IF(G52&lt;0,"No","Yes"))</f>
        <v>N/A</v>
      </c>
      <c r="I52" s="10" t="s">
        <v>213</v>
      </c>
      <c r="J52" s="10" t="s">
        <v>1747</v>
      </c>
      <c r="K52" s="9" t="str">
        <f t="shared" ref="K52:K57" si="15">IF(J52="Div by 0", "N/A", IF(J52="N/A","N/A", IF(J52&gt;30, "No", IF(J52&lt;-30, "No", "Yes"))))</f>
        <v>N/A</v>
      </c>
    </row>
    <row r="53" spans="1:12" s="60" customFormat="1" x14ac:dyDescent="0.2">
      <c r="A53" s="89" t="s">
        <v>899</v>
      </c>
      <c r="B53" s="5" t="s">
        <v>213</v>
      </c>
      <c r="C53" s="8" t="s">
        <v>213</v>
      </c>
      <c r="D53" s="9" t="str">
        <f t="shared" si="12"/>
        <v>N/A</v>
      </c>
      <c r="E53" s="8">
        <v>8.6056293199999995E-2</v>
      </c>
      <c r="F53" s="9" t="str">
        <f t="shared" si="13"/>
        <v>N/A</v>
      </c>
      <c r="G53" s="8">
        <v>0.23322645959999999</v>
      </c>
      <c r="H53" s="9" t="str">
        <f t="shared" si="14"/>
        <v>N/A</v>
      </c>
      <c r="I53" s="10" t="s">
        <v>213</v>
      </c>
      <c r="J53" s="10">
        <v>171</v>
      </c>
      <c r="K53" s="9" t="str">
        <f t="shared" si="15"/>
        <v>No</v>
      </c>
    </row>
    <row r="54" spans="1:12" s="60" customFormat="1" x14ac:dyDescent="0.2">
      <c r="A54" s="89" t="s">
        <v>900</v>
      </c>
      <c r="B54" s="5" t="s">
        <v>213</v>
      </c>
      <c r="C54" s="8" t="s">
        <v>213</v>
      </c>
      <c r="D54" s="9" t="str">
        <f t="shared" si="12"/>
        <v>N/A</v>
      </c>
      <c r="E54" s="8">
        <v>0</v>
      </c>
      <c r="F54" s="9" t="str">
        <f t="shared" si="13"/>
        <v>N/A</v>
      </c>
      <c r="G54" s="8">
        <v>0</v>
      </c>
      <c r="H54" s="9" t="str">
        <f t="shared" si="14"/>
        <v>N/A</v>
      </c>
      <c r="I54" s="10" t="s">
        <v>213</v>
      </c>
      <c r="J54" s="10" t="s">
        <v>1747</v>
      </c>
      <c r="K54" s="9" t="str">
        <f t="shared" si="15"/>
        <v>N/A</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v>5.5106010800000001E-2</v>
      </c>
      <c r="F56" s="9" t="str">
        <f t="shared" si="13"/>
        <v>N/A</v>
      </c>
      <c r="G56" s="8">
        <v>6.3919764000000004E-2</v>
      </c>
      <c r="H56" s="9" t="str">
        <f t="shared" si="14"/>
        <v>N/A</v>
      </c>
      <c r="I56" s="10" t="s">
        <v>213</v>
      </c>
      <c r="J56" s="10">
        <v>15.99</v>
      </c>
      <c r="K56" s="9" t="str">
        <f t="shared" si="15"/>
        <v>Yes</v>
      </c>
    </row>
    <row r="57" spans="1:12" s="60" customFormat="1" ht="25.5" x14ac:dyDescent="0.2">
      <c r="A57" s="89" t="s">
        <v>938</v>
      </c>
      <c r="B57" s="5" t="s">
        <v>213</v>
      </c>
      <c r="C57" s="8" t="s">
        <v>213</v>
      </c>
      <c r="D57" s="9" t="str">
        <f t="shared" si="12"/>
        <v>N/A</v>
      </c>
      <c r="E57" s="8">
        <v>5.4489423100000003E-2</v>
      </c>
      <c r="F57" s="9" t="str">
        <f t="shared" si="13"/>
        <v>N/A</v>
      </c>
      <c r="G57" s="8">
        <v>6.3328423699999997E-2</v>
      </c>
      <c r="H57" s="9" t="str">
        <f t="shared" si="14"/>
        <v>N/A</v>
      </c>
      <c r="I57" s="10" t="s">
        <v>213</v>
      </c>
      <c r="J57" s="10">
        <v>16.22</v>
      </c>
      <c r="K57" s="9" t="str">
        <f t="shared" si="15"/>
        <v>Yes</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25732809</v>
      </c>
      <c r="D7" s="32" t="str">
        <f>IF($B7="N/A","N/A",IF(C7&gt;15,"No",IF(C7&lt;-15,"No","Yes")))</f>
        <v>N/A</v>
      </c>
      <c r="E7" s="31">
        <v>26843054</v>
      </c>
      <c r="F7" s="32" t="str">
        <f>IF($B7="N/A","N/A",IF(E7&gt;15,"No",IF(E7&lt;-15,"No","Yes")))</f>
        <v>N/A</v>
      </c>
      <c r="G7" s="31">
        <v>28586900</v>
      </c>
      <c r="H7" s="32" t="str">
        <f>IF($B7="N/A","N/A",IF(G7&gt;15,"No",IF(G7&lt;-15,"No","Yes")))</f>
        <v>N/A</v>
      </c>
      <c r="I7" s="33">
        <v>4.3150000000000004</v>
      </c>
      <c r="J7" s="33">
        <v>6.4960000000000004</v>
      </c>
      <c r="K7" s="32" t="str">
        <f t="shared" ref="K7:K22" si="0">IF(J7="Div by 0", "N/A", IF(J7="N/A","N/A", IF(J7&gt;30, "No", IF(J7&lt;-30, "No", "Yes"))))</f>
        <v>Yes</v>
      </c>
    </row>
    <row r="8" spans="1:11" x14ac:dyDescent="0.2">
      <c r="A8" s="3" t="s">
        <v>362</v>
      </c>
      <c r="B8" s="30" t="s">
        <v>213</v>
      </c>
      <c r="C8" s="34">
        <v>63.826075109000001</v>
      </c>
      <c r="D8" s="32" t="str">
        <f>IF($B8="N/A","N/A",IF(C8&gt;15,"No",IF(C8&lt;-15,"No","Yes")))</f>
        <v>N/A</v>
      </c>
      <c r="E8" s="34">
        <v>63.469626071999997</v>
      </c>
      <c r="F8" s="32" t="str">
        <f>IF($B8="N/A","N/A",IF(E8&gt;15,"No",IF(E8&lt;-15,"No","Yes")))</f>
        <v>N/A</v>
      </c>
      <c r="G8" s="34">
        <v>60.855293858000003</v>
      </c>
      <c r="H8" s="32" t="str">
        <f>IF($B8="N/A","N/A",IF(G8&gt;15,"No",IF(G8&lt;-15,"No","Yes")))</f>
        <v>N/A</v>
      </c>
      <c r="I8" s="33">
        <v>-0.55800000000000005</v>
      </c>
      <c r="J8" s="33">
        <v>-4.12</v>
      </c>
      <c r="K8" s="32" t="str">
        <f t="shared" si="0"/>
        <v>Yes</v>
      </c>
    </row>
    <row r="9" spans="1:11" x14ac:dyDescent="0.2">
      <c r="A9" s="3" t="s">
        <v>119</v>
      </c>
      <c r="B9" s="35" t="s">
        <v>213</v>
      </c>
      <c r="C9" s="9">
        <v>36.173924890999999</v>
      </c>
      <c r="D9" s="9" t="str">
        <f>IF($B9="N/A","N/A",IF(C9&gt;15,"No",IF(C9&lt;-15,"No","Yes")))</f>
        <v>N/A</v>
      </c>
      <c r="E9" s="9">
        <v>36.530373928000003</v>
      </c>
      <c r="F9" s="9" t="str">
        <f>IF($B9="N/A","N/A",IF(E9&gt;15,"No",IF(E9&lt;-15,"No","Yes")))</f>
        <v>N/A</v>
      </c>
      <c r="G9" s="9">
        <v>39.144706141999997</v>
      </c>
      <c r="H9" s="9" t="str">
        <f>IF($B9="N/A","N/A",IF(G9&gt;15,"No",IF(G9&lt;-15,"No","Yes")))</f>
        <v>N/A</v>
      </c>
      <c r="I9" s="10">
        <v>0.98540000000000005</v>
      </c>
      <c r="J9" s="10">
        <v>7.157</v>
      </c>
      <c r="K9" s="9" t="str">
        <f t="shared" si="0"/>
        <v>Yes</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82.396597278000002</v>
      </c>
      <c r="D11" s="9" t="str">
        <f>IF(OR($B11="N/A",$C11="N/A"),"N/A",IF(C11&gt;100,"No",IF(C11&lt;95,"No","Yes")))</f>
        <v>No</v>
      </c>
      <c r="E11" s="9">
        <v>84.736647328000004</v>
      </c>
      <c r="F11" s="9" t="str">
        <f>IF(OR($B11="N/A",$E11="N/A"),"N/A",IF(E11&gt;100,"No",IF(E11&lt;95,"No","Yes")))</f>
        <v>No</v>
      </c>
      <c r="G11" s="9">
        <v>82.975436301000002</v>
      </c>
      <c r="H11" s="9" t="str">
        <f>IF($B11="N/A","N/A",IF(G11&gt;100,"No",IF(G11&lt;95,"No","Yes")))</f>
        <v>No</v>
      </c>
      <c r="I11" s="10">
        <v>2.84</v>
      </c>
      <c r="J11" s="10">
        <v>-2.08</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54.275333873999998</v>
      </c>
      <c r="D13" s="9" t="str">
        <f t="shared" si="1"/>
        <v>No</v>
      </c>
      <c r="E13" s="9">
        <v>55.108595319000003</v>
      </c>
      <c r="F13" s="9" t="str">
        <f t="shared" si="2"/>
        <v>No</v>
      </c>
      <c r="G13" s="9">
        <v>54.423288288999998</v>
      </c>
      <c r="H13" s="9" t="str">
        <f t="shared" si="3"/>
        <v>No</v>
      </c>
      <c r="I13" s="10">
        <v>1.5349999999999999</v>
      </c>
      <c r="J13" s="10">
        <v>-1.24</v>
      </c>
      <c r="K13" s="9" t="str">
        <f t="shared" si="0"/>
        <v>Yes</v>
      </c>
    </row>
    <row r="14" spans="1:11" x14ac:dyDescent="0.2">
      <c r="A14" s="3" t="s">
        <v>13</v>
      </c>
      <c r="B14" s="35" t="s">
        <v>213</v>
      </c>
      <c r="C14" s="36">
        <v>16424242</v>
      </c>
      <c r="D14" s="9" t="str">
        <f>IF($B14="N/A","N/A",IF(C14&gt;15,"No",IF(C14&lt;-15,"No","Yes")))</f>
        <v>N/A</v>
      </c>
      <c r="E14" s="36">
        <v>17037186</v>
      </c>
      <c r="F14" s="9" t="str">
        <f>IF($B14="N/A","N/A",IF(E14&gt;15,"No",IF(E14&lt;-15,"No","Yes")))</f>
        <v>N/A</v>
      </c>
      <c r="G14" s="36">
        <v>17396642</v>
      </c>
      <c r="H14" s="9" t="str">
        <f>IF($B14="N/A","N/A",IF(G14&gt;15,"No",IF(G14&lt;-15,"No","Yes")))</f>
        <v>N/A</v>
      </c>
      <c r="I14" s="10">
        <v>3.7320000000000002</v>
      </c>
      <c r="J14" s="10">
        <v>2.11</v>
      </c>
      <c r="K14" s="9" t="str">
        <f t="shared" si="0"/>
        <v>Yes</v>
      </c>
    </row>
    <row r="15" spans="1:11" ht="14.25" customHeight="1" x14ac:dyDescent="0.2">
      <c r="A15" s="3" t="s">
        <v>444</v>
      </c>
      <c r="B15" s="35" t="s">
        <v>213</v>
      </c>
      <c r="C15" s="9">
        <v>0</v>
      </c>
      <c r="D15" s="9" t="str">
        <f>IF($B15="N/A","N/A",IF(C15&gt;15,"No",IF(C15&lt;-15,"No","Yes")))</f>
        <v>N/A</v>
      </c>
      <c r="E15" s="9">
        <v>0</v>
      </c>
      <c r="F15" s="9" t="str">
        <f>IF($B15="N/A","N/A",IF(E15&gt;15,"No",IF(E15&lt;-15,"No","Yes")))</f>
        <v>N/A</v>
      </c>
      <c r="G15" s="9">
        <v>0</v>
      </c>
      <c r="H15" s="9" t="str">
        <f>IF($B15="N/A","N/A",IF(G15&gt;15,"No",IF(G15&lt;-15,"No","Yes")))</f>
        <v>N/A</v>
      </c>
      <c r="I15" s="10" t="s">
        <v>1747</v>
      </c>
      <c r="J15" s="10" t="s">
        <v>1747</v>
      </c>
      <c r="K15" s="9" t="str">
        <f t="shared" si="0"/>
        <v>N/A</v>
      </c>
    </row>
    <row r="16" spans="1:11" ht="12.75" customHeight="1" x14ac:dyDescent="0.2">
      <c r="A16" s="3" t="s">
        <v>862</v>
      </c>
      <c r="B16" s="35" t="s">
        <v>213</v>
      </c>
      <c r="C16" s="37" t="s">
        <v>1747</v>
      </c>
      <c r="D16" s="9" t="str">
        <f>IF($B16="N/A","N/A",IF(C16&gt;15,"No",IF(C16&lt;-15,"No","Yes")))</f>
        <v>N/A</v>
      </c>
      <c r="E16" s="37" t="s">
        <v>1747</v>
      </c>
      <c r="F16" s="9" t="str">
        <f>IF($B16="N/A","N/A",IF(E16&gt;15,"No",IF(E16&lt;-15,"No","Yes")))</f>
        <v>N/A</v>
      </c>
      <c r="G16" s="37" t="s">
        <v>1747</v>
      </c>
      <c r="H16" s="9" t="str">
        <f>IF($B16="N/A","N/A",IF(G16&gt;15,"No",IF(G16&lt;-15,"No","Yes")))</f>
        <v>N/A</v>
      </c>
      <c r="I16" s="10" t="s">
        <v>1747</v>
      </c>
      <c r="J16" s="10" t="s">
        <v>1747</v>
      </c>
      <c r="K16" s="9" t="str">
        <f t="shared" si="0"/>
        <v>N/A</v>
      </c>
    </row>
    <row r="17" spans="1:11" x14ac:dyDescent="0.2">
      <c r="A17" s="3" t="s">
        <v>131</v>
      </c>
      <c r="B17" s="35" t="s">
        <v>213</v>
      </c>
      <c r="C17" s="36">
        <v>114340</v>
      </c>
      <c r="D17" s="9" t="str">
        <f>IF($B17="N/A","N/A",IF(C17&gt;15,"No",IF(C17&lt;-15,"No","Yes")))</f>
        <v>N/A</v>
      </c>
      <c r="E17" s="36">
        <v>107192</v>
      </c>
      <c r="F17" s="9" t="str">
        <f>IF($B17="N/A","N/A",IF(E17&gt;15,"No",IF(E17&lt;-15,"No","Yes")))</f>
        <v>N/A</v>
      </c>
      <c r="G17" s="36">
        <v>105015</v>
      </c>
      <c r="H17" s="9" t="str">
        <f>IF($B17="N/A","N/A",IF(G17&gt;15,"No",IF(G17&lt;-15,"No","Yes")))</f>
        <v>N/A</v>
      </c>
      <c r="I17" s="10">
        <v>-6.25</v>
      </c>
      <c r="J17" s="10">
        <v>-2.0299999999999998</v>
      </c>
      <c r="K17" s="9" t="str">
        <f t="shared" si="0"/>
        <v>Yes</v>
      </c>
    </row>
    <row r="18" spans="1:11" x14ac:dyDescent="0.2">
      <c r="A18" s="3" t="s">
        <v>346</v>
      </c>
      <c r="B18" s="35" t="s">
        <v>213</v>
      </c>
      <c r="C18" s="8">
        <v>0.44433547849999999</v>
      </c>
      <c r="D18" s="9" t="str">
        <f>IF($B18="N/A","N/A",IF(C18&gt;15,"No",IF(C18&lt;-15,"No","Yes")))</f>
        <v>N/A</v>
      </c>
      <c r="E18" s="8">
        <v>0.39932863079999997</v>
      </c>
      <c r="F18" s="9" t="str">
        <f>IF($B18="N/A","N/A",IF(E18&gt;15,"No",IF(E18&lt;-15,"No","Yes")))</f>
        <v>N/A</v>
      </c>
      <c r="G18" s="8">
        <v>0.36735357800000001</v>
      </c>
      <c r="H18" s="9" t="str">
        <f>IF($B18="N/A","N/A",IF(G18&gt;15,"No",IF(G18&lt;-15,"No","Yes")))</f>
        <v>N/A</v>
      </c>
      <c r="I18" s="10">
        <v>-10.1</v>
      </c>
      <c r="J18" s="10">
        <v>-8.01</v>
      </c>
      <c r="K18" s="9" t="str">
        <f t="shared" si="0"/>
        <v>Yes</v>
      </c>
    </row>
    <row r="19" spans="1:11" ht="27.75" customHeight="1" x14ac:dyDescent="0.2">
      <c r="A19" s="3" t="s">
        <v>841</v>
      </c>
      <c r="B19" s="35" t="s">
        <v>213</v>
      </c>
      <c r="C19" s="37">
        <v>40.755413679</v>
      </c>
      <c r="D19" s="9" t="str">
        <f>IF($B19="N/A","N/A",IF(C19&gt;60,"No",IF(C19&lt;15,"No","Yes")))</f>
        <v>N/A</v>
      </c>
      <c r="E19" s="37">
        <v>42.383797297999998</v>
      </c>
      <c r="F19" s="9" t="str">
        <f>IF($B19="N/A","N/A",IF(E19&gt;60,"No",IF(E19&lt;15,"No","Yes")))</f>
        <v>N/A</v>
      </c>
      <c r="G19" s="37">
        <v>42.600447555000002</v>
      </c>
      <c r="H19" s="9" t="str">
        <f>IF($B19="N/A","N/A",IF(G19&gt;60,"No",IF(G19&lt;15,"No","Yes")))</f>
        <v>N/A</v>
      </c>
      <c r="I19" s="10">
        <v>3.996</v>
      </c>
      <c r="J19" s="10">
        <v>0.51119999999999999</v>
      </c>
      <c r="K19" s="9" t="str">
        <f t="shared" si="0"/>
        <v>Yes</v>
      </c>
    </row>
    <row r="20" spans="1:11" x14ac:dyDescent="0.2">
      <c r="A20" s="3" t="s">
        <v>27</v>
      </c>
      <c r="B20" s="35" t="s">
        <v>217</v>
      </c>
      <c r="C20" s="36">
        <v>11</v>
      </c>
      <c r="D20" s="9" t="str">
        <f>IF($B20="N/A","N/A",IF(C20="N/A","N/A",IF(C20=0,"Yes","No")))</f>
        <v>No</v>
      </c>
      <c r="E20" s="36">
        <v>11</v>
      </c>
      <c r="F20" s="9" t="str">
        <f>IF($B20="N/A","N/A",IF(E20="N/A","N/A",IF(E20=0,"Yes","No")))</f>
        <v>No</v>
      </c>
      <c r="G20" s="36">
        <v>11</v>
      </c>
      <c r="H20" s="9" t="str">
        <f>IF($B20="N/A","N/A",IF(G20=0,"Yes","No"))</f>
        <v>No</v>
      </c>
      <c r="I20" s="10">
        <v>0</v>
      </c>
      <c r="J20" s="10">
        <v>-20</v>
      </c>
      <c r="K20" s="9" t="str">
        <f t="shared" si="0"/>
        <v>Yes</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16424242</v>
      </c>
      <c r="D6" s="9" t="str">
        <f>IF($B6="N/A","N/A",IF(C6&gt;15,"No",IF(C6&lt;-15,"No","Yes")))</f>
        <v>N/A</v>
      </c>
      <c r="E6" s="36">
        <v>17037186</v>
      </c>
      <c r="F6" s="9" t="str">
        <f>IF($B6="N/A","N/A",IF(E6&gt;15,"No",IF(E6&lt;-15,"No","Yes")))</f>
        <v>N/A</v>
      </c>
      <c r="G6" s="36">
        <v>17396642</v>
      </c>
      <c r="H6" s="9" t="str">
        <f>IF($B6="N/A","N/A",IF(G6&gt;15,"No",IF(G6&lt;-15,"No","Yes")))</f>
        <v>N/A</v>
      </c>
      <c r="I6" s="10">
        <v>3.7320000000000002</v>
      </c>
      <c r="J6" s="10">
        <v>2.11</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73.516758338000002</v>
      </c>
      <c r="D9" s="9" t="str">
        <f>IF($B9="N/A","N/A",IF(C9&gt;60,"No",IF(C9&lt;15,"No","Yes")))</f>
        <v>No</v>
      </c>
      <c r="E9" s="37">
        <v>76.532657388000004</v>
      </c>
      <c r="F9" s="9" t="str">
        <f>IF($B9="N/A","N/A",IF(E9&gt;60,"No",IF(E9&lt;15,"No","Yes")))</f>
        <v>No</v>
      </c>
      <c r="G9" s="37">
        <v>78.466278951999996</v>
      </c>
      <c r="H9" s="9" t="str">
        <f>IF($B9="N/A","N/A",IF(G9&gt;60,"No",IF(G9&lt;15,"No","Yes")))</f>
        <v>No</v>
      </c>
      <c r="I9" s="10">
        <v>4.1020000000000003</v>
      </c>
      <c r="J9" s="10">
        <v>2.5270000000000001</v>
      </c>
      <c r="K9" s="9" t="str">
        <f t="shared" si="0"/>
        <v>Yes</v>
      </c>
    </row>
    <row r="10" spans="1:11" x14ac:dyDescent="0.2">
      <c r="A10" s="3" t="s">
        <v>14</v>
      </c>
      <c r="B10" s="35" t="s">
        <v>272</v>
      </c>
      <c r="C10" s="9">
        <v>0.53966569659999997</v>
      </c>
      <c r="D10" s="9" t="str">
        <f>IF($B10="N/A","N/A",IF(C10&gt;15,"No",IF(C10&lt;=0,"No","Yes")))</f>
        <v>Yes</v>
      </c>
      <c r="E10" s="9">
        <v>0.5053299295</v>
      </c>
      <c r="F10" s="9" t="str">
        <f>IF($B10="N/A","N/A",IF(E10&gt;15,"No",IF(E10&lt;=0,"No","Yes")))</f>
        <v>Yes</v>
      </c>
      <c r="G10" s="9">
        <v>0.32951761610000002</v>
      </c>
      <c r="H10" s="9" t="str">
        <f>IF($B10="N/A","N/A",IF(G10&gt;15,"No",IF(G10&lt;=0,"No","Yes")))</f>
        <v>Yes</v>
      </c>
      <c r="I10" s="10">
        <v>-6.36</v>
      </c>
      <c r="J10" s="10">
        <v>-34.799999999999997</v>
      </c>
      <c r="K10" s="9" t="str">
        <f t="shared" si="0"/>
        <v>No</v>
      </c>
    </row>
    <row r="11" spans="1:11" x14ac:dyDescent="0.2">
      <c r="A11" s="3" t="s">
        <v>877</v>
      </c>
      <c r="B11" s="35" t="s">
        <v>213</v>
      </c>
      <c r="C11" s="37">
        <v>99.653842682000004</v>
      </c>
      <c r="D11" s="9" t="str">
        <f>IF($B11="N/A","N/A",IF(C11&gt;15,"No",IF(C11&lt;-15,"No","Yes")))</f>
        <v>N/A</v>
      </c>
      <c r="E11" s="37">
        <v>116.99874556</v>
      </c>
      <c r="F11" s="9" t="str">
        <f>IF($B11="N/A","N/A",IF(E11&gt;15,"No",IF(E11&lt;-15,"No","Yes")))</f>
        <v>N/A</v>
      </c>
      <c r="G11" s="37">
        <v>139.01123419000001</v>
      </c>
      <c r="H11" s="9" t="str">
        <f>IF($B11="N/A","N/A",IF(G11&gt;15,"No",IF(G11&lt;-15,"No","Yes")))</f>
        <v>N/A</v>
      </c>
      <c r="I11" s="10">
        <v>17.41</v>
      </c>
      <c r="J11" s="10">
        <v>18.809999999999999</v>
      </c>
      <c r="K11" s="9" t="str">
        <f t="shared" si="0"/>
        <v>Yes</v>
      </c>
    </row>
    <row r="12" spans="1:11" x14ac:dyDescent="0.2">
      <c r="A12" s="3" t="s">
        <v>939</v>
      </c>
      <c r="B12" s="35" t="s">
        <v>213</v>
      </c>
      <c r="C12" s="9">
        <v>0</v>
      </c>
      <c r="D12" s="9" t="str">
        <f>IF($B12="N/A","N/A",IF(C12&gt;15,"No",IF(C12&lt;-15,"No","Yes")))</f>
        <v>N/A</v>
      </c>
      <c r="E12" s="9">
        <v>0</v>
      </c>
      <c r="F12" s="9" t="str">
        <f>IF($B12="N/A","N/A",IF(E12&gt;15,"No",IF(E12&lt;-15,"No","Yes")))</f>
        <v>N/A</v>
      </c>
      <c r="G12" s="9">
        <v>0</v>
      </c>
      <c r="H12" s="9" t="str">
        <f>IF($B12="N/A","N/A",IF(G12&gt;15,"No",IF(G12&lt;-15,"No","Yes")))</f>
        <v>N/A</v>
      </c>
      <c r="I12" s="10" t="s">
        <v>1747</v>
      </c>
      <c r="J12" s="10" t="s">
        <v>1747</v>
      </c>
      <c r="K12" s="9" t="str">
        <f t="shared" si="0"/>
        <v>N/A</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5"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165</v>
      </c>
      <c r="B16" s="35" t="s">
        <v>275</v>
      </c>
      <c r="C16" s="9">
        <v>99.999549446000003</v>
      </c>
      <c r="D16" s="9" t="str">
        <f>IF($B16="N/A","N/A",IF(C16&gt;98,"Yes","No"))</f>
        <v>Yes</v>
      </c>
      <c r="E16" s="9">
        <v>99.999002183000002</v>
      </c>
      <c r="F16" s="9" t="str">
        <f>IF($B16="N/A","N/A",IF(E16&gt;98,"Yes","No"))</f>
        <v>Yes</v>
      </c>
      <c r="G16" s="9">
        <v>99.999022800000006</v>
      </c>
      <c r="H16" s="9" t="str">
        <f>IF($B16="N/A","N/A",IF(G16&gt;98,"Yes","No"))</f>
        <v>Yes</v>
      </c>
      <c r="I16" s="10">
        <v>-1E-3</v>
      </c>
      <c r="J16" s="10">
        <v>0</v>
      </c>
      <c r="K16" s="9" t="str">
        <f t="shared" si="0"/>
        <v>Yes</v>
      </c>
    </row>
    <row r="17" spans="1:11" x14ac:dyDescent="0.2">
      <c r="A17" s="3" t="s">
        <v>21</v>
      </c>
      <c r="B17" s="35" t="s">
        <v>275</v>
      </c>
      <c r="C17" s="9">
        <v>99.848297412999997</v>
      </c>
      <c r="D17" s="9" t="str">
        <f>IF($B17="N/A","N/A",IF(C17&gt;98,"Yes","No"))</f>
        <v>Yes</v>
      </c>
      <c r="E17" s="9">
        <v>99.903945405000002</v>
      </c>
      <c r="F17" s="9" t="str">
        <f>IF($B17="N/A","N/A",IF(E17&gt;98,"Yes","No"))</f>
        <v>Yes</v>
      </c>
      <c r="G17" s="9">
        <v>99.951760805000006</v>
      </c>
      <c r="H17" s="9" t="str">
        <f>IF($B17="N/A","N/A",IF(G17&gt;98,"Yes","No"))</f>
        <v>Yes</v>
      </c>
      <c r="I17" s="10">
        <v>5.57E-2</v>
      </c>
      <c r="J17" s="10">
        <v>4.7899999999999998E-2</v>
      </c>
      <c r="K17" s="9" t="str">
        <f t="shared" si="0"/>
        <v>Yes</v>
      </c>
    </row>
    <row r="18" spans="1:11" x14ac:dyDescent="0.2">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5" t="s">
        <v>223</v>
      </c>
      <c r="C19" s="9">
        <v>98.824280596999998</v>
      </c>
      <c r="D19" s="9" t="str">
        <f>IF($B19="N/A","N/A",IF(C19&gt;100,"No",IF(C19&lt;98,"No","Yes")))</f>
        <v>Yes</v>
      </c>
      <c r="E19" s="9">
        <v>99.240314686000005</v>
      </c>
      <c r="F19" s="9" t="str">
        <f>IF($B19="N/A","N/A",IF(E19&gt;100,"No",IF(E19&lt;98,"No","Yes")))</f>
        <v>Yes</v>
      </c>
      <c r="G19" s="9">
        <v>99.214578308</v>
      </c>
      <c r="H19" s="9" t="str">
        <f>IF($B19="N/A","N/A",IF(G19&gt;100,"No",IF(G19&lt;98,"No","Yes")))</f>
        <v>Yes</v>
      </c>
      <c r="I19" s="10">
        <v>0.42099999999999999</v>
      </c>
      <c r="J19" s="10">
        <v>-2.5999999999999999E-2</v>
      </c>
      <c r="K19" s="9" t="str">
        <f>IF(J19="Div by 0", "N/A", IF(J19="N/A","N/A", IF(J19&gt;30, "No", IF(J19&lt;-30, "No", "Yes"))))</f>
        <v>Yes</v>
      </c>
    </row>
    <row r="20" spans="1:11" x14ac:dyDescent="0.2">
      <c r="A20" s="3" t="s">
        <v>679</v>
      </c>
      <c r="B20" s="35" t="s">
        <v>223</v>
      </c>
      <c r="C20" s="9">
        <v>99.999689482999997</v>
      </c>
      <c r="D20" s="9" t="str">
        <f>IF($B20="N/A","N/A",IF(C20&gt;100,"No",IF(C20&lt;98,"No","Yes")))</f>
        <v>Yes</v>
      </c>
      <c r="E20" s="9">
        <v>100</v>
      </c>
      <c r="F20" s="9" t="str">
        <f>IF($B20="N/A","N/A",IF(E20&gt;100,"No",IF(E20&lt;98,"No","Yes")))</f>
        <v>Yes</v>
      </c>
      <c r="G20" s="9">
        <v>100</v>
      </c>
      <c r="H20" s="9" t="str">
        <f>IF($B20="N/A","N/A",IF(G20&gt;100,"No",IF(G20&lt;98,"No","Yes")))</f>
        <v>Yes</v>
      </c>
      <c r="I20" s="10">
        <v>2.9999999999999997E-4</v>
      </c>
      <c r="J20" s="10">
        <v>0</v>
      </c>
      <c r="K20" s="9" t="str">
        <f>IF(J20="Div by 0", "N/A", IF(J20="N/A","N/A", IF(J20&gt;30, "No", IF(J20&lt;-30, "No", "Yes"))))</f>
        <v>Yes</v>
      </c>
    </row>
    <row r="21" spans="1:11" x14ac:dyDescent="0.2">
      <c r="A21" s="3" t="s">
        <v>680</v>
      </c>
      <c r="B21" s="35" t="s">
        <v>223</v>
      </c>
      <c r="C21" s="9">
        <v>99.999689482999997</v>
      </c>
      <c r="D21" s="9" t="str">
        <f>IF($B21="N/A","N/A",IF(C21&gt;100,"No",IF(C21&lt;98,"No","Yes")))</f>
        <v>Yes</v>
      </c>
      <c r="E21" s="9">
        <v>100</v>
      </c>
      <c r="F21" s="9" t="str">
        <f>IF($B21="N/A","N/A",IF(E21&gt;100,"No",IF(E21&lt;98,"No","Yes")))</f>
        <v>Yes</v>
      </c>
      <c r="G21" s="9">
        <v>100</v>
      </c>
      <c r="H21" s="9" t="str">
        <f>IF($B21="N/A","N/A",IF(G21&gt;100,"No",IF(G21&lt;98,"No","Yes")))</f>
        <v>Yes</v>
      </c>
      <c r="I21" s="10">
        <v>2.9999999999999997E-4</v>
      </c>
      <c r="J21" s="10">
        <v>0</v>
      </c>
      <c r="K21" s="9" t="str">
        <f>IF(J21="Div by 0", "N/A", IF(J21="N/A","N/A", IF(J21&gt;30, "No", IF(J21&lt;-30, "No", "Yes"))))</f>
        <v>Yes</v>
      </c>
    </row>
    <row r="22" spans="1:11" ht="15" customHeight="1" x14ac:dyDescent="0.2">
      <c r="A22" s="3" t="s">
        <v>1726</v>
      </c>
      <c r="B22" s="35" t="s">
        <v>213</v>
      </c>
      <c r="C22" s="9">
        <v>62.453329656999998</v>
      </c>
      <c r="D22" s="9" t="str">
        <f>IF($B22="N/A","N/A",IF(C22&gt;15,"No",IF(C22&lt;-15,"No","Yes")))</f>
        <v>N/A</v>
      </c>
      <c r="E22" s="9">
        <v>62.128229392000001</v>
      </c>
      <c r="F22" s="9" t="str">
        <f>IF($B22="N/A","N/A",IF(E22&gt;15,"No",IF(E22&lt;-15,"No","Yes")))</f>
        <v>N/A</v>
      </c>
      <c r="G22" s="9">
        <v>60.034873396999998</v>
      </c>
      <c r="H22" s="9" t="str">
        <f>IF($B22="N/A","N/A",IF(G22&gt;15,"No",IF(G22&lt;-15,"No","Yes")))</f>
        <v>N/A</v>
      </c>
      <c r="I22" s="10">
        <v>-0.52100000000000002</v>
      </c>
      <c r="J22" s="10">
        <v>-3.37</v>
      </c>
      <c r="K22" s="9" t="str">
        <f t="shared" ref="K22:K31" si="1">IF(J22="Div by 0", "N/A", IF(J22="N/A","N/A", IF(J22&gt;30, "No", IF(J22&lt;-30, "No", "Yes"))))</f>
        <v>Yes</v>
      </c>
    </row>
    <row r="23" spans="1:11" x14ac:dyDescent="0.2">
      <c r="A23" s="3" t="s">
        <v>940</v>
      </c>
      <c r="B23" s="35" t="s">
        <v>213</v>
      </c>
      <c r="C23" s="9">
        <v>37.440875505999998</v>
      </c>
      <c r="D23" s="9" t="str">
        <f>IF($B23="N/A","N/A",IF(C23&gt;15,"No",IF(C23&lt;-15,"No","Yes")))</f>
        <v>N/A</v>
      </c>
      <c r="E23" s="9">
        <v>37.764875021000002</v>
      </c>
      <c r="F23" s="9" t="str">
        <f>IF($B23="N/A","N/A",IF(E23&gt;15,"No",IF(E23&lt;-15,"No","Yes")))</f>
        <v>N/A</v>
      </c>
      <c r="G23" s="9">
        <v>39.349415823999998</v>
      </c>
      <c r="H23" s="9" t="str">
        <f>IF($B23="N/A","N/A",IF(G23&gt;15,"No",IF(G23&lt;-15,"No","Yes")))</f>
        <v>N/A</v>
      </c>
      <c r="I23" s="10">
        <v>0.86539999999999995</v>
      </c>
      <c r="J23" s="10">
        <v>4.1959999999999997</v>
      </c>
      <c r="K23" s="9" t="str">
        <f t="shared" si="1"/>
        <v>Yes</v>
      </c>
    </row>
    <row r="24" spans="1:11" ht="25.5" x14ac:dyDescent="0.2">
      <c r="A24" s="3" t="s">
        <v>941</v>
      </c>
      <c r="B24" s="35" t="s">
        <v>213</v>
      </c>
      <c r="C24" s="9">
        <v>8.8990408199999996E-2</v>
      </c>
      <c r="D24" s="9" t="str">
        <f>IF($B24="N/A","N/A",IF(C24&gt;15,"No",IF(C24&lt;-15,"No","Yes")))</f>
        <v>N/A</v>
      </c>
      <c r="E24" s="9">
        <v>8.5829901700000003E-2</v>
      </c>
      <c r="F24" s="9" t="str">
        <f>IF($B24="N/A","N/A",IF(E24&gt;15,"No",IF(E24&lt;-15,"No","Yes")))</f>
        <v>N/A</v>
      </c>
      <c r="G24" s="9">
        <v>0.57916924430000005</v>
      </c>
      <c r="H24" s="9" t="str">
        <f>IF($B24="N/A","N/A",IF(G24&gt;15,"No",IF(G24&lt;-15,"No","Yes")))</f>
        <v>N/A</v>
      </c>
      <c r="I24" s="10">
        <v>-3.55</v>
      </c>
      <c r="J24" s="10">
        <v>574.79999999999995</v>
      </c>
      <c r="K24" s="9" t="str">
        <f t="shared" si="1"/>
        <v>No</v>
      </c>
    </row>
    <row r="25" spans="1:11" x14ac:dyDescent="0.2">
      <c r="A25" s="3" t="s">
        <v>166</v>
      </c>
      <c r="B25" s="35" t="s">
        <v>213</v>
      </c>
      <c r="C25" s="9">
        <v>99.999689482999997</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2.9999999999999997E-4</v>
      </c>
      <c r="J25" s="10">
        <v>0</v>
      </c>
      <c r="K25" s="9" t="str">
        <f t="shared" si="1"/>
        <v>Yes</v>
      </c>
    </row>
    <row r="26" spans="1:11" x14ac:dyDescent="0.2">
      <c r="A26" s="3" t="s">
        <v>167</v>
      </c>
      <c r="B26" s="35" t="s">
        <v>213</v>
      </c>
      <c r="C26" s="9">
        <v>99.999689482999997</v>
      </c>
      <c r="D26" s="9" t="str">
        <f t="shared" si="2"/>
        <v>N/A</v>
      </c>
      <c r="E26" s="9">
        <v>100</v>
      </c>
      <c r="F26" s="9" t="str">
        <f t="shared" si="3"/>
        <v>N/A</v>
      </c>
      <c r="G26" s="9">
        <v>100</v>
      </c>
      <c r="H26" s="9" t="str">
        <f t="shared" si="4"/>
        <v>N/A</v>
      </c>
      <c r="I26" s="10">
        <v>2.9999999999999997E-4</v>
      </c>
      <c r="J26" s="10">
        <v>0</v>
      </c>
      <c r="K26" s="9" t="str">
        <f t="shared" si="1"/>
        <v>Yes</v>
      </c>
    </row>
    <row r="27" spans="1:11" x14ac:dyDescent="0.2">
      <c r="A27" s="3" t="s">
        <v>168</v>
      </c>
      <c r="B27" s="35" t="s">
        <v>213</v>
      </c>
      <c r="C27" s="9">
        <v>99.999689482999997</v>
      </c>
      <c r="D27" s="9" t="str">
        <f t="shared" si="2"/>
        <v>N/A</v>
      </c>
      <c r="E27" s="9">
        <v>100</v>
      </c>
      <c r="F27" s="9" t="str">
        <f t="shared" si="3"/>
        <v>N/A</v>
      </c>
      <c r="G27" s="9">
        <v>100</v>
      </c>
      <c r="H27" s="9" t="str">
        <f t="shared" si="4"/>
        <v>N/A</v>
      </c>
      <c r="I27" s="10">
        <v>2.9999999999999997E-4</v>
      </c>
      <c r="J27" s="10">
        <v>0</v>
      </c>
      <c r="K27" s="9" t="str">
        <f t="shared" si="1"/>
        <v>Yes</v>
      </c>
    </row>
    <row r="28" spans="1:11" x14ac:dyDescent="0.2">
      <c r="A28" s="3" t="s">
        <v>54</v>
      </c>
      <c r="B28" s="35" t="s">
        <v>213</v>
      </c>
      <c r="C28" s="9">
        <v>9.0625978356000001</v>
      </c>
      <c r="D28" s="9" t="str">
        <f>IF($B28="N/A","N/A",IF(C28&gt;15,"No",IF(C28&lt;-15,"No","Yes")))</f>
        <v>N/A</v>
      </c>
      <c r="E28" s="9">
        <v>9.2997869483999995</v>
      </c>
      <c r="F28" s="9" t="str">
        <f>IF($B28="N/A","N/A",IF(E28&gt;15,"No",IF(E28&lt;-15,"No","Yes")))</f>
        <v>N/A</v>
      </c>
      <c r="G28" s="9">
        <v>10.535843642</v>
      </c>
      <c r="H28" s="9" t="str">
        <f>IF($B28="N/A","N/A",IF(G28&gt;15,"No",IF(G28&lt;-15,"No","Yes")))</f>
        <v>N/A</v>
      </c>
      <c r="I28" s="10">
        <v>2.617</v>
      </c>
      <c r="J28" s="10">
        <v>13.29</v>
      </c>
      <c r="K28" s="9" t="str">
        <f t="shared" si="1"/>
        <v>Yes</v>
      </c>
    </row>
    <row r="29" spans="1:11" x14ac:dyDescent="0.2">
      <c r="A29" s="3" t="s">
        <v>55</v>
      </c>
      <c r="B29" s="35" t="s">
        <v>213</v>
      </c>
      <c r="C29" s="9">
        <v>90.937091648000006</v>
      </c>
      <c r="D29" s="9" t="str">
        <f>IF($B29="N/A","N/A",IF(C29&gt;15,"No",IF(C29&lt;-15,"No","Yes")))</f>
        <v>N/A</v>
      </c>
      <c r="E29" s="9">
        <v>90.700213051999995</v>
      </c>
      <c r="F29" s="9" t="str">
        <f>IF($B29="N/A","N/A",IF(E29&gt;15,"No",IF(E29&lt;-15,"No","Yes")))</f>
        <v>N/A</v>
      </c>
      <c r="G29" s="9">
        <v>89.464156357999997</v>
      </c>
      <c r="H29" s="9" t="str">
        <f>IF($B29="N/A","N/A",IF(G29&gt;15,"No",IF(G29&lt;-15,"No","Yes")))</f>
        <v>N/A</v>
      </c>
      <c r="I29" s="10">
        <v>-0.26</v>
      </c>
      <c r="J29" s="10">
        <v>-1.36</v>
      </c>
      <c r="K29" s="9" t="str">
        <f t="shared" si="1"/>
        <v>Yes</v>
      </c>
    </row>
    <row r="30" spans="1:11" x14ac:dyDescent="0.2">
      <c r="A30" s="3" t="s">
        <v>56</v>
      </c>
      <c r="B30" s="35" t="s">
        <v>213</v>
      </c>
      <c r="C30" s="9">
        <v>70.301046464999999</v>
      </c>
      <c r="D30" s="9" t="str">
        <f>IF($B30="N/A","N/A",IF(C30&gt;15,"No",IF(C30&lt;-15,"No","Yes")))</f>
        <v>N/A</v>
      </c>
      <c r="E30" s="9">
        <v>71.551176350000006</v>
      </c>
      <c r="F30" s="9" t="str">
        <f>IF($B30="N/A","N/A",IF(E30&gt;15,"No",IF(E30&lt;-15,"No","Yes")))</f>
        <v>N/A</v>
      </c>
      <c r="G30" s="9">
        <v>73.807456634000005</v>
      </c>
      <c r="H30" s="9" t="str">
        <f>IF($B30="N/A","N/A",IF(G30&gt;15,"No",IF(G30&lt;-15,"No","Yes")))</f>
        <v>N/A</v>
      </c>
      <c r="I30" s="10">
        <v>1.778</v>
      </c>
      <c r="J30" s="10">
        <v>3.153</v>
      </c>
      <c r="K30" s="9" t="str">
        <f t="shared" si="1"/>
        <v>Yes</v>
      </c>
    </row>
    <row r="31" spans="1:11" x14ac:dyDescent="0.2">
      <c r="A31" s="3" t="s">
        <v>57</v>
      </c>
      <c r="B31" s="35" t="s">
        <v>213</v>
      </c>
      <c r="C31" s="9">
        <v>22.933393211999999</v>
      </c>
      <c r="D31" s="9" t="str">
        <f>IF($B31="N/A","N/A",IF(C31&gt;15,"No",IF(C31&lt;-15,"No","Yes")))</f>
        <v>N/A</v>
      </c>
      <c r="E31" s="9">
        <v>20.245655590999998</v>
      </c>
      <c r="F31" s="9" t="str">
        <f>IF($B31="N/A","N/A",IF(E31&gt;15,"No",IF(E31&lt;-15,"No","Yes")))</f>
        <v>N/A</v>
      </c>
      <c r="G31" s="9">
        <v>19.587716986</v>
      </c>
      <c r="H31" s="9" t="str">
        <f>IF($B31="N/A","N/A",IF(G31&gt;15,"No",IF(G31&lt;-15,"No","Yes")))</f>
        <v>N/A</v>
      </c>
      <c r="I31" s="10">
        <v>-11.7</v>
      </c>
      <c r="J31" s="10">
        <v>-3.25</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9308567</v>
      </c>
      <c r="D6" s="9" t="str">
        <f t="shared" ref="D6:F18" si="0">IF($B6="N/A","N/A",IF(C6&lt;0,"No","Yes"))</f>
        <v>N/A</v>
      </c>
      <c r="E6" s="36">
        <v>9805868</v>
      </c>
      <c r="F6" s="9" t="str">
        <f t="shared" si="0"/>
        <v>N/A</v>
      </c>
      <c r="G6" s="36">
        <v>11190258</v>
      </c>
      <c r="H6" s="9" t="str">
        <f t="shared" ref="H6:H18" si="1">IF($B6="N/A","N/A",IF(G6&lt;0,"No","Yes"))</f>
        <v>N/A</v>
      </c>
      <c r="I6" s="10">
        <v>5.3419999999999996</v>
      </c>
      <c r="J6" s="10">
        <v>14.12</v>
      </c>
      <c r="K6" s="9" t="str">
        <f t="shared" ref="K6:K18" si="2">IF(J6="Div by 0", "N/A", IF(J6="N/A","N/A", IF(J6&gt;30, "No", IF(J6&lt;-30, "No", "Yes"))))</f>
        <v>Yes</v>
      </c>
    </row>
    <row r="7" spans="1:11" x14ac:dyDescent="0.2">
      <c r="A7" s="26" t="s">
        <v>445</v>
      </c>
      <c r="B7" s="85" t="s">
        <v>213</v>
      </c>
      <c r="C7" s="9">
        <v>4.2689384950000004</v>
      </c>
      <c r="D7" s="9" t="str">
        <f t="shared" si="0"/>
        <v>N/A</v>
      </c>
      <c r="E7" s="9">
        <v>3.8451873919000001</v>
      </c>
      <c r="F7" s="9" t="str">
        <f t="shared" si="0"/>
        <v>N/A</v>
      </c>
      <c r="G7" s="9">
        <v>4.7166740927999999</v>
      </c>
      <c r="H7" s="9" t="str">
        <f t="shared" si="1"/>
        <v>N/A</v>
      </c>
      <c r="I7" s="10">
        <v>-9.93</v>
      </c>
      <c r="J7" s="10">
        <v>22.66</v>
      </c>
      <c r="K7" s="9" t="str">
        <f t="shared" si="2"/>
        <v>Yes</v>
      </c>
    </row>
    <row r="8" spans="1:11" x14ac:dyDescent="0.2">
      <c r="A8" s="26" t="s">
        <v>446</v>
      </c>
      <c r="B8" s="85" t="s">
        <v>213</v>
      </c>
      <c r="C8" s="9">
        <v>39.651280374000002</v>
      </c>
      <c r="D8" s="9" t="str">
        <f t="shared" si="0"/>
        <v>N/A</v>
      </c>
      <c r="E8" s="9">
        <v>40.025268543000003</v>
      </c>
      <c r="F8" s="9" t="str">
        <f t="shared" si="0"/>
        <v>N/A</v>
      </c>
      <c r="G8" s="9">
        <v>40.307345906999998</v>
      </c>
      <c r="H8" s="9" t="str">
        <f t="shared" si="1"/>
        <v>N/A</v>
      </c>
      <c r="I8" s="10">
        <v>0.94320000000000004</v>
      </c>
      <c r="J8" s="10">
        <v>0.70469999999999999</v>
      </c>
      <c r="K8" s="9" t="str">
        <f t="shared" si="2"/>
        <v>Yes</v>
      </c>
    </row>
    <row r="9" spans="1:11" x14ac:dyDescent="0.2">
      <c r="A9" s="26" t="s">
        <v>447</v>
      </c>
      <c r="B9" s="85" t="s">
        <v>213</v>
      </c>
      <c r="C9" s="9">
        <v>31.350937259999998</v>
      </c>
      <c r="D9" s="9" t="str">
        <f t="shared" si="0"/>
        <v>N/A</v>
      </c>
      <c r="E9" s="9">
        <v>30.804697759</v>
      </c>
      <c r="F9" s="9" t="str">
        <f t="shared" si="0"/>
        <v>N/A</v>
      </c>
      <c r="G9" s="9">
        <v>30.317066863000001</v>
      </c>
      <c r="H9" s="9" t="str">
        <f t="shared" si="1"/>
        <v>N/A</v>
      </c>
      <c r="I9" s="10">
        <v>-1.74</v>
      </c>
      <c r="J9" s="10">
        <v>-1.58</v>
      </c>
      <c r="K9" s="9" t="str">
        <f t="shared" si="2"/>
        <v>Yes</v>
      </c>
    </row>
    <row r="10" spans="1:11" x14ac:dyDescent="0.2">
      <c r="A10" s="26" t="s">
        <v>448</v>
      </c>
      <c r="B10" s="85" t="s">
        <v>213</v>
      </c>
      <c r="C10" s="9">
        <v>22.986180364999999</v>
      </c>
      <c r="D10" s="9" t="str">
        <f t="shared" si="0"/>
        <v>N/A</v>
      </c>
      <c r="E10" s="9">
        <v>23.468457866000001</v>
      </c>
      <c r="F10" s="9" t="str">
        <f t="shared" si="0"/>
        <v>N/A</v>
      </c>
      <c r="G10" s="9">
        <v>22.836747820999999</v>
      </c>
      <c r="H10" s="9" t="str">
        <f t="shared" si="1"/>
        <v>N/A</v>
      </c>
      <c r="I10" s="10">
        <v>2.0979999999999999</v>
      </c>
      <c r="J10" s="10">
        <v>-2.69</v>
      </c>
      <c r="K10" s="9" t="str">
        <f t="shared" si="2"/>
        <v>Yes</v>
      </c>
    </row>
    <row r="11" spans="1:11" x14ac:dyDescent="0.2">
      <c r="A11" s="2" t="s">
        <v>207</v>
      </c>
      <c r="B11" s="85" t="s">
        <v>213</v>
      </c>
      <c r="C11" s="9">
        <v>99.981533139999996</v>
      </c>
      <c r="D11" s="9" t="str">
        <f t="shared" si="0"/>
        <v>N/A</v>
      </c>
      <c r="E11" s="9">
        <v>99.96544926</v>
      </c>
      <c r="F11" s="9" t="str">
        <f t="shared" si="0"/>
        <v>N/A</v>
      </c>
      <c r="G11" s="9">
        <v>99.886713960999998</v>
      </c>
      <c r="H11" s="9" t="str">
        <f t="shared" si="1"/>
        <v>N/A</v>
      </c>
      <c r="I11" s="10">
        <v>-1.6E-2</v>
      </c>
      <c r="J11" s="10">
        <v>-7.9000000000000001E-2</v>
      </c>
      <c r="K11" s="9" t="str">
        <f t="shared" si="2"/>
        <v>Yes</v>
      </c>
    </row>
    <row r="12" spans="1:11" x14ac:dyDescent="0.2">
      <c r="A12" s="2" t="s">
        <v>939</v>
      </c>
      <c r="B12" s="85" t="s">
        <v>213</v>
      </c>
      <c r="C12" s="9">
        <v>0</v>
      </c>
      <c r="D12" s="9" t="str">
        <f t="shared" si="0"/>
        <v>N/A</v>
      </c>
      <c r="E12" s="9">
        <v>0</v>
      </c>
      <c r="F12" s="9" t="str">
        <f t="shared" si="0"/>
        <v>N/A</v>
      </c>
      <c r="G12" s="9">
        <v>0</v>
      </c>
      <c r="H12" s="9" t="str">
        <f t="shared" si="1"/>
        <v>N/A</v>
      </c>
      <c r="I12" s="10" t="s">
        <v>1747</v>
      </c>
      <c r="J12" s="10" t="s">
        <v>1747</v>
      </c>
      <c r="K12" s="9" t="str">
        <f t="shared" si="2"/>
        <v>N/A</v>
      </c>
    </row>
    <row r="13" spans="1:11" x14ac:dyDescent="0.2">
      <c r="A13" s="2" t="s">
        <v>51</v>
      </c>
      <c r="B13" s="85"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
      <c r="A14" s="2" t="s">
        <v>52</v>
      </c>
      <c r="B14" s="85" t="s">
        <v>213</v>
      </c>
      <c r="C14" s="9">
        <v>0</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5" t="s">
        <v>213</v>
      </c>
      <c r="C15" s="9">
        <v>99.999967772000005</v>
      </c>
      <c r="D15" s="9" t="str">
        <f t="shared" si="0"/>
        <v>N/A</v>
      </c>
      <c r="E15" s="9">
        <v>99.999938811999996</v>
      </c>
      <c r="F15" s="9" t="str">
        <f t="shared" si="0"/>
        <v>N/A</v>
      </c>
      <c r="G15" s="9">
        <v>99.999964254999995</v>
      </c>
      <c r="H15" s="9" t="str">
        <f t="shared" si="1"/>
        <v>N/A</v>
      </c>
      <c r="I15" s="10">
        <v>0</v>
      </c>
      <c r="J15" s="10">
        <v>0</v>
      </c>
      <c r="K15" s="9" t="str">
        <f t="shared" si="2"/>
        <v>Yes</v>
      </c>
    </row>
    <row r="16" spans="1:11" x14ac:dyDescent="0.2">
      <c r="A16" s="2" t="s">
        <v>165</v>
      </c>
      <c r="B16" s="85" t="s">
        <v>213</v>
      </c>
      <c r="C16" s="9">
        <v>99.999828115</v>
      </c>
      <c r="D16" s="9" t="str">
        <f t="shared" si="0"/>
        <v>N/A</v>
      </c>
      <c r="E16" s="9">
        <v>99.999949009999995</v>
      </c>
      <c r="F16" s="9" t="str">
        <f t="shared" si="0"/>
        <v>N/A</v>
      </c>
      <c r="G16" s="9">
        <v>99.999937446000004</v>
      </c>
      <c r="H16" s="9" t="str">
        <f t="shared" si="1"/>
        <v>N/A</v>
      </c>
      <c r="I16" s="10">
        <v>1E-4</v>
      </c>
      <c r="J16" s="10">
        <v>0</v>
      </c>
      <c r="K16" s="9" t="str">
        <f t="shared" si="2"/>
        <v>Yes</v>
      </c>
    </row>
    <row r="17" spans="1:11" x14ac:dyDescent="0.2">
      <c r="A17" s="2" t="s">
        <v>21</v>
      </c>
      <c r="B17" s="85" t="s">
        <v>213</v>
      </c>
      <c r="C17" s="9">
        <v>99.898394671999995</v>
      </c>
      <c r="D17" s="9" t="str">
        <f t="shared" si="0"/>
        <v>N/A</v>
      </c>
      <c r="E17" s="9">
        <v>99.913031665999995</v>
      </c>
      <c r="F17" s="9" t="str">
        <f t="shared" si="0"/>
        <v>N/A</v>
      </c>
      <c r="G17" s="9">
        <v>99.920600579999999</v>
      </c>
      <c r="H17" s="9" t="str">
        <f t="shared" si="1"/>
        <v>N/A</v>
      </c>
      <c r="I17" s="10">
        <v>1.47E-2</v>
      </c>
      <c r="J17" s="10">
        <v>7.6E-3</v>
      </c>
      <c r="K17" s="9" t="str">
        <f t="shared" si="2"/>
        <v>Yes</v>
      </c>
    </row>
    <row r="18" spans="1:11" x14ac:dyDescent="0.2">
      <c r="A18" s="2" t="s">
        <v>53</v>
      </c>
      <c r="B18" s="85" t="s">
        <v>213</v>
      </c>
      <c r="C18" s="9">
        <v>100</v>
      </c>
      <c r="D18" s="9" t="str">
        <f t="shared" si="0"/>
        <v>N/A</v>
      </c>
      <c r="E18" s="9">
        <v>100</v>
      </c>
      <c r="F18" s="9" t="str">
        <f t="shared" si="0"/>
        <v>N/A</v>
      </c>
      <c r="G18" s="9">
        <v>100</v>
      </c>
      <c r="H18" s="9" t="str">
        <f t="shared" si="1"/>
        <v>N/A</v>
      </c>
      <c r="I18" s="10">
        <v>0</v>
      </c>
      <c r="J18" s="10">
        <v>0</v>
      </c>
      <c r="K18" s="9" t="str">
        <f t="shared" si="2"/>
        <v>Yes</v>
      </c>
    </row>
    <row r="19" spans="1:11" x14ac:dyDescent="0.2">
      <c r="A19" s="3" t="s">
        <v>678</v>
      </c>
      <c r="B19" s="85" t="s">
        <v>213</v>
      </c>
      <c r="C19" s="9">
        <v>99.589979854000006</v>
      </c>
      <c r="D19" s="9" t="str">
        <f t="shared" ref="D19:D21" si="3">IF($B19="N/A","N/A",IF(C19&lt;0,"No","Yes"))</f>
        <v>N/A</v>
      </c>
      <c r="E19" s="9">
        <v>99.766027851999993</v>
      </c>
      <c r="F19" s="9" t="str">
        <f t="shared" ref="F19:F21" si="4">IF($B19="N/A","N/A",IF(E19&lt;0,"No","Yes"))</f>
        <v>N/A</v>
      </c>
      <c r="G19" s="9">
        <v>99.614673764000003</v>
      </c>
      <c r="H19" s="9" t="str">
        <f t="shared" ref="H19:H21" si="5">IF($B19="N/A","N/A",IF(G19&lt;0,"No","Yes"))</f>
        <v>N/A</v>
      </c>
      <c r="I19" s="10">
        <v>0.17680000000000001</v>
      </c>
      <c r="J19" s="10">
        <v>-0.152</v>
      </c>
      <c r="K19" s="9" t="str">
        <f>IF(J19="Div by 0", "N/A", IF(J19="N/A","N/A", IF(J19&gt;30, "No", IF(J19&lt;-30, "No", "Yes"))))</f>
        <v>Yes</v>
      </c>
    </row>
    <row r="20" spans="1:11" x14ac:dyDescent="0.2">
      <c r="A20" s="3" t="s">
        <v>679</v>
      </c>
      <c r="B20" s="85" t="s">
        <v>213</v>
      </c>
      <c r="C20" s="9">
        <v>99.999989256999996</v>
      </c>
      <c r="D20" s="9" t="str">
        <f t="shared" si="3"/>
        <v>N/A</v>
      </c>
      <c r="E20" s="9">
        <v>100</v>
      </c>
      <c r="F20" s="9" t="str">
        <f t="shared" si="4"/>
        <v>N/A</v>
      </c>
      <c r="G20" s="9">
        <v>100</v>
      </c>
      <c r="H20" s="9" t="str">
        <f t="shared" si="5"/>
        <v>N/A</v>
      </c>
      <c r="I20" s="10">
        <v>0</v>
      </c>
      <c r="J20" s="10">
        <v>0</v>
      </c>
      <c r="K20" s="9" t="str">
        <f>IF(J20="Div by 0", "N/A", IF(J20="N/A","N/A", IF(J20&gt;30, "No", IF(J20&lt;-30, "No", "Yes"))))</f>
        <v>Yes</v>
      </c>
    </row>
    <row r="21" spans="1:11" x14ac:dyDescent="0.2">
      <c r="A21" s="3" t="s">
        <v>680</v>
      </c>
      <c r="B21" s="85" t="s">
        <v>213</v>
      </c>
      <c r="C21" s="9">
        <v>99.999989256999996</v>
      </c>
      <c r="D21" s="9" t="str">
        <f t="shared" si="3"/>
        <v>N/A</v>
      </c>
      <c r="E21" s="9">
        <v>100</v>
      </c>
      <c r="F21" s="9" t="str">
        <f t="shared" si="4"/>
        <v>N/A</v>
      </c>
      <c r="G21" s="9">
        <v>100</v>
      </c>
      <c r="H21" s="9" t="str">
        <f t="shared" si="5"/>
        <v>N/A</v>
      </c>
      <c r="I21" s="10">
        <v>0</v>
      </c>
      <c r="J21" s="10">
        <v>0</v>
      </c>
      <c r="K21" s="9" t="str">
        <f>IF(J21="Div by 0", "N/A", IF(J21="N/A","N/A", IF(J21&gt;30, "No", IF(J21&lt;-30, "No", "Yes"))))</f>
        <v>Yes</v>
      </c>
    </row>
    <row r="22" spans="1:11" ht="16.5" customHeight="1" x14ac:dyDescent="0.2">
      <c r="A22" s="3" t="s">
        <v>1726</v>
      </c>
      <c r="B22" s="85" t="s">
        <v>213</v>
      </c>
      <c r="C22" s="9">
        <v>59.924239682</v>
      </c>
      <c r="D22" s="9" t="str">
        <f t="shared" ref="D22:D31" si="6">IF($B22="N/A","N/A",IF(C22&lt;0,"No","Yes"))</f>
        <v>N/A</v>
      </c>
      <c r="E22" s="9">
        <v>59.567903627</v>
      </c>
      <c r="F22" s="9" t="str">
        <f t="shared" ref="F22:F31" si="7">IF($B22="N/A","N/A",IF(E22&lt;0,"No","Yes"))</f>
        <v>N/A</v>
      </c>
      <c r="G22" s="9">
        <v>56.830718290999997</v>
      </c>
      <c r="I22" s="10">
        <v>-0.59499999999999997</v>
      </c>
      <c r="J22" s="10">
        <v>-4.5999999999999996</v>
      </c>
      <c r="K22" s="9" t="str">
        <f t="shared" ref="K22:K31" si="8">IF(J22="Div by 0", "N/A", IF(J22="N/A","N/A", IF(J22&gt;30, "No", IF(J22&lt;-30, "No", "Yes"))))</f>
        <v>Yes</v>
      </c>
    </row>
    <row r="23" spans="1:11" x14ac:dyDescent="0.2">
      <c r="A23" s="3" t="s">
        <v>942</v>
      </c>
      <c r="B23" s="85" t="s">
        <v>213</v>
      </c>
      <c r="C23" s="9">
        <v>39.799799475</v>
      </c>
      <c r="D23" s="9" t="str">
        <f t="shared" si="6"/>
        <v>N/A</v>
      </c>
      <c r="E23" s="9">
        <v>40.157719847000003</v>
      </c>
      <c r="F23" s="9" t="str">
        <f t="shared" si="7"/>
        <v>N/A</v>
      </c>
      <c r="G23" s="9">
        <v>42.378334797999997</v>
      </c>
      <c r="H23" s="9" t="str">
        <f t="shared" ref="H23:H31" si="9">IF($B23="N/A","N/A",IF(G23&lt;0,"No","Yes"))</f>
        <v>N/A</v>
      </c>
      <c r="I23" s="10">
        <v>0.89929999999999999</v>
      </c>
      <c r="J23" s="10">
        <v>5.53</v>
      </c>
      <c r="K23" s="9" t="str">
        <f t="shared" si="8"/>
        <v>Yes</v>
      </c>
    </row>
    <row r="24" spans="1:11" ht="25.5" x14ac:dyDescent="0.2">
      <c r="A24" s="3" t="s">
        <v>943</v>
      </c>
      <c r="B24" s="85" t="s">
        <v>213</v>
      </c>
      <c r="C24" s="9">
        <v>3.4795903599999997E-2</v>
      </c>
      <c r="D24" s="9" t="str">
        <f t="shared" si="6"/>
        <v>N/A</v>
      </c>
      <c r="E24" s="9">
        <v>3.3255597599999999E-2</v>
      </c>
      <c r="F24" s="9" t="str">
        <f t="shared" si="7"/>
        <v>N/A</v>
      </c>
      <c r="G24" s="9">
        <v>0.53866497089999998</v>
      </c>
      <c r="H24" s="9" t="str">
        <f t="shared" si="9"/>
        <v>N/A</v>
      </c>
      <c r="I24" s="10">
        <v>-4.43</v>
      </c>
      <c r="J24" s="10">
        <v>1520</v>
      </c>
      <c r="K24" s="9" t="str">
        <f t="shared" si="8"/>
        <v>No</v>
      </c>
    </row>
    <row r="25" spans="1:11" x14ac:dyDescent="0.2">
      <c r="A25" s="2" t="s">
        <v>166</v>
      </c>
      <c r="B25" s="85" t="s">
        <v>213</v>
      </c>
      <c r="C25" s="9">
        <v>99.999989256999996</v>
      </c>
      <c r="D25" s="9" t="str">
        <f t="shared" si="6"/>
        <v>N/A</v>
      </c>
      <c r="E25" s="9">
        <v>100</v>
      </c>
      <c r="F25" s="9" t="str">
        <f t="shared" si="7"/>
        <v>N/A</v>
      </c>
      <c r="G25" s="9">
        <v>100</v>
      </c>
      <c r="H25" s="9" t="str">
        <f t="shared" si="9"/>
        <v>N/A</v>
      </c>
      <c r="I25" s="10">
        <v>0</v>
      </c>
      <c r="J25" s="10">
        <v>0</v>
      </c>
      <c r="K25" s="9" t="str">
        <f t="shared" si="8"/>
        <v>Yes</v>
      </c>
    </row>
    <row r="26" spans="1:11" x14ac:dyDescent="0.2">
      <c r="A26" s="2" t="s">
        <v>167</v>
      </c>
      <c r="B26" s="85" t="s">
        <v>213</v>
      </c>
      <c r="C26" s="9">
        <v>99.999989256999996</v>
      </c>
      <c r="D26" s="9" t="str">
        <f t="shared" si="6"/>
        <v>N/A</v>
      </c>
      <c r="E26" s="9">
        <v>100</v>
      </c>
      <c r="F26" s="9" t="str">
        <f t="shared" si="7"/>
        <v>N/A</v>
      </c>
      <c r="G26" s="9">
        <v>100</v>
      </c>
      <c r="H26" s="9" t="str">
        <f t="shared" si="9"/>
        <v>N/A</v>
      </c>
      <c r="I26" s="10">
        <v>0</v>
      </c>
      <c r="J26" s="10">
        <v>0</v>
      </c>
      <c r="K26" s="9" t="str">
        <f t="shared" si="8"/>
        <v>Yes</v>
      </c>
    </row>
    <row r="27" spans="1:11" x14ac:dyDescent="0.2">
      <c r="A27" s="2" t="s">
        <v>168</v>
      </c>
      <c r="B27" s="85" t="s">
        <v>213</v>
      </c>
      <c r="C27" s="9">
        <v>99.999989256999996</v>
      </c>
      <c r="D27" s="9" t="str">
        <f t="shared" si="6"/>
        <v>N/A</v>
      </c>
      <c r="E27" s="9">
        <v>100</v>
      </c>
      <c r="F27" s="9" t="str">
        <f t="shared" si="7"/>
        <v>N/A</v>
      </c>
      <c r="G27" s="9">
        <v>100</v>
      </c>
      <c r="H27" s="9" t="str">
        <f t="shared" si="9"/>
        <v>N/A</v>
      </c>
      <c r="I27" s="10">
        <v>0</v>
      </c>
      <c r="J27" s="10">
        <v>0</v>
      </c>
      <c r="K27" s="9" t="str">
        <f t="shared" si="8"/>
        <v>Yes</v>
      </c>
    </row>
    <row r="28" spans="1:11" x14ac:dyDescent="0.2">
      <c r="A28" s="2" t="s">
        <v>54</v>
      </c>
      <c r="B28" s="85" t="s">
        <v>213</v>
      </c>
      <c r="C28" s="9">
        <v>8.9550196072000006</v>
      </c>
      <c r="D28" s="9" t="str">
        <f t="shared" si="6"/>
        <v>N/A</v>
      </c>
      <c r="E28" s="9">
        <v>10.663890234</v>
      </c>
      <c r="F28" s="9" t="str">
        <f t="shared" si="7"/>
        <v>N/A</v>
      </c>
      <c r="G28" s="9">
        <v>10.302354064999999</v>
      </c>
      <c r="H28" s="9" t="str">
        <f t="shared" si="9"/>
        <v>N/A</v>
      </c>
      <c r="I28" s="10">
        <v>19.079999999999998</v>
      </c>
      <c r="J28" s="10">
        <v>-3.39</v>
      </c>
      <c r="K28" s="9" t="str">
        <f t="shared" si="8"/>
        <v>Yes</v>
      </c>
    </row>
    <row r="29" spans="1:11" x14ac:dyDescent="0.2">
      <c r="A29" s="2" t="s">
        <v>55</v>
      </c>
      <c r="B29" s="85" t="s">
        <v>213</v>
      </c>
      <c r="C29" s="9">
        <v>91.044969649999999</v>
      </c>
      <c r="D29" s="9" t="str">
        <f t="shared" si="6"/>
        <v>N/A</v>
      </c>
      <c r="E29" s="9">
        <v>89.336109766000007</v>
      </c>
      <c r="F29" s="9" t="str">
        <f t="shared" si="7"/>
        <v>N/A</v>
      </c>
      <c r="G29" s="9">
        <v>89.697645934999997</v>
      </c>
      <c r="H29" s="9" t="str">
        <f t="shared" si="9"/>
        <v>N/A</v>
      </c>
      <c r="I29" s="10">
        <v>-1.88</v>
      </c>
      <c r="J29" s="10">
        <v>0.4047</v>
      </c>
      <c r="K29" s="9" t="str">
        <f t="shared" si="8"/>
        <v>Yes</v>
      </c>
    </row>
    <row r="30" spans="1:11" x14ac:dyDescent="0.2">
      <c r="A30" s="2" t="s">
        <v>56</v>
      </c>
      <c r="B30" s="85" t="s">
        <v>213</v>
      </c>
      <c r="C30" s="9">
        <v>82.209238006000007</v>
      </c>
      <c r="D30" s="9" t="str">
        <f t="shared" si="6"/>
        <v>N/A</v>
      </c>
      <c r="E30" s="9">
        <v>84.064817106999996</v>
      </c>
      <c r="F30" s="9" t="str">
        <f t="shared" si="7"/>
        <v>N/A</v>
      </c>
      <c r="G30" s="9">
        <v>86.017409071000003</v>
      </c>
      <c r="H30" s="9" t="str">
        <f t="shared" si="9"/>
        <v>N/A</v>
      </c>
      <c r="I30" s="10">
        <v>2.2570000000000001</v>
      </c>
      <c r="J30" s="10">
        <v>2.323</v>
      </c>
      <c r="K30" s="9" t="str">
        <f t="shared" si="8"/>
        <v>Yes</v>
      </c>
    </row>
    <row r="31" spans="1:11" x14ac:dyDescent="0.2">
      <c r="A31" s="2" t="s">
        <v>57</v>
      </c>
      <c r="B31" s="85" t="s">
        <v>213</v>
      </c>
      <c r="C31" s="9">
        <v>14.801956090999999</v>
      </c>
      <c r="D31" s="9" t="str">
        <f t="shared" si="6"/>
        <v>N/A</v>
      </c>
      <c r="E31" s="9">
        <v>11.851118125999999</v>
      </c>
      <c r="F31" s="9" t="str">
        <f t="shared" si="7"/>
        <v>N/A</v>
      </c>
      <c r="G31" s="9">
        <v>11.799200698</v>
      </c>
      <c r="H31" s="9" t="str">
        <f t="shared" si="9"/>
        <v>N/A</v>
      </c>
      <c r="I31" s="10">
        <v>-19.899999999999999</v>
      </c>
      <c r="J31" s="10">
        <v>-0.438</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3830631</v>
      </c>
      <c r="D7" s="82" t="str">
        <f>IF($B7="N/A","N/A",IF(C7&gt;10,"No",IF(C7&lt;-10,"No","Yes")))</f>
        <v>N/A</v>
      </c>
      <c r="E7" s="31">
        <v>4099040</v>
      </c>
      <c r="F7" s="82" t="str">
        <f>IF($B7="N/A","N/A",IF(E7&gt;10,"No",IF(E7&lt;-10,"No","Yes")))</f>
        <v>N/A</v>
      </c>
      <c r="G7" s="31">
        <v>4300833</v>
      </c>
      <c r="H7" s="82" t="str">
        <f>IF($B7="N/A","N/A",IF(G7&gt;10,"No",IF(G7&lt;-10,"No","Yes")))</f>
        <v>N/A</v>
      </c>
      <c r="I7" s="83">
        <v>7.0069999999999997</v>
      </c>
      <c r="J7" s="83">
        <v>4.923</v>
      </c>
      <c r="K7" s="84" t="s">
        <v>739</v>
      </c>
      <c r="L7" s="32" t="str">
        <f>IF(J7="Div by 0", "N/A", IF(K7="N/A","N/A", IF(J7&gt;VALUE(MID(K7,1,2)), "No", IF(J7&lt;-1*VALUE(MID(K7,1,2)), "No", "Yes"))))</f>
        <v>Yes</v>
      </c>
    </row>
    <row r="8" spans="1:12" x14ac:dyDescent="0.2">
      <c r="A8" s="3" t="s">
        <v>58</v>
      </c>
      <c r="B8" s="35" t="s">
        <v>213</v>
      </c>
      <c r="C8" s="47">
        <v>15588400964</v>
      </c>
      <c r="D8" s="44" t="str">
        <f>IF($B8="N/A","N/A",IF(C8&gt;10,"No",IF(C8&lt;-10,"No","Yes")))</f>
        <v>N/A</v>
      </c>
      <c r="E8" s="47">
        <v>16694228319</v>
      </c>
      <c r="F8" s="44" t="str">
        <f>IF($B8="N/A","N/A",IF(E8&gt;10,"No",IF(E8&lt;-10,"No","Yes")))</f>
        <v>N/A</v>
      </c>
      <c r="G8" s="47">
        <v>16461278567</v>
      </c>
      <c r="H8" s="44" t="str">
        <f>IF($B8="N/A","N/A",IF(G8&gt;10,"No",IF(G8&lt;-10,"No","Yes")))</f>
        <v>N/A</v>
      </c>
      <c r="I8" s="12">
        <v>7.0940000000000003</v>
      </c>
      <c r="J8" s="12">
        <v>-1.4</v>
      </c>
      <c r="K8" s="45" t="s">
        <v>739</v>
      </c>
      <c r="L8" s="9" t="str">
        <f>IF(J8="Div by 0", "N/A", IF(K8="N/A","N/A", IF(J8&gt;VALUE(MID(K8,1,2)), "No", IF(J8&lt;-1*VALUE(MID(K8,1,2)), "No", "Yes"))))</f>
        <v>Yes</v>
      </c>
    </row>
    <row r="9" spans="1:12" x14ac:dyDescent="0.2">
      <c r="A9" s="59" t="s">
        <v>944</v>
      </c>
      <c r="B9" s="9" t="s">
        <v>213</v>
      </c>
      <c r="C9" s="8">
        <v>11.752606816</v>
      </c>
      <c r="D9" s="44" t="str">
        <f>IF($B9="N/A","N/A",IF(C9&gt;10,"No",IF(C9&lt;-10,"No","Yes")))</f>
        <v>N/A</v>
      </c>
      <c r="E9" s="8">
        <v>14.239797611</v>
      </c>
      <c r="F9" s="44" t="str">
        <f>IF($B9="N/A","N/A",IF(E9&gt;10,"No",IF(E9&lt;-10,"No","Yes")))</f>
        <v>N/A</v>
      </c>
      <c r="G9" s="8">
        <v>13.513219416</v>
      </c>
      <c r="H9" s="44" t="str">
        <f>IF($B9="N/A","N/A",IF(G9&gt;10,"No",IF(G9&lt;-10,"No","Yes")))</f>
        <v>N/A</v>
      </c>
      <c r="I9" s="12">
        <v>21.16</v>
      </c>
      <c r="J9" s="12">
        <v>-5.0999999999999996</v>
      </c>
      <c r="K9" s="9" t="s">
        <v>213</v>
      </c>
      <c r="L9" s="9" t="str">
        <f>IF(J9="Div by 0", "N/A", IF(K9="N/A","N/A", IF(J9&gt;VALUE(MID(K9,1,2)), "No", IF(J9&lt;-1*VALUE(MID(K9,1,2)), "No", "Yes"))))</f>
        <v>N/A</v>
      </c>
    </row>
    <row r="10" spans="1:12" x14ac:dyDescent="0.2">
      <c r="A10" s="59" t="s">
        <v>945</v>
      </c>
      <c r="B10" s="9" t="s">
        <v>213</v>
      </c>
      <c r="C10" s="8">
        <v>16.903585858</v>
      </c>
      <c r="D10" s="44" t="str">
        <f t="shared" ref="D10:D19" si="0">IF($B10="N/A","N/A",IF(C10&gt;10,"No",IF(C10&lt;-10,"No","Yes")))</f>
        <v>N/A</v>
      </c>
      <c r="E10" s="8">
        <v>16.385519536</v>
      </c>
      <c r="F10" s="44" t="str">
        <f t="shared" ref="F10:F19" si="1">IF($B10="N/A","N/A",IF(E10&gt;10,"No",IF(E10&lt;-10,"No","Yes")))</f>
        <v>N/A</v>
      </c>
      <c r="G10" s="8">
        <v>15.038319320999999</v>
      </c>
      <c r="H10" s="44" t="str">
        <f t="shared" ref="H10:H19" si="2">IF($B10="N/A","N/A",IF(G10&gt;10,"No",IF(G10&lt;-10,"No","Yes")))</f>
        <v>N/A</v>
      </c>
      <c r="I10" s="12">
        <v>-3.06</v>
      </c>
      <c r="J10" s="12">
        <v>-8.2200000000000006</v>
      </c>
      <c r="K10" s="9" t="s">
        <v>213</v>
      </c>
      <c r="L10" s="9" t="str">
        <f t="shared" ref="L10:L26" si="3">IF(J10="Div by 0", "N/A", IF(K10="N/A","N/A", IF(J10&gt;VALUE(MID(K10,1,2)), "No", IF(J10&lt;-1*VALUE(MID(K10,1,2)), "No", "Yes"))))</f>
        <v>N/A</v>
      </c>
    </row>
    <row r="11" spans="1:12" x14ac:dyDescent="0.2">
      <c r="A11" s="59" t="s">
        <v>946</v>
      </c>
      <c r="B11" s="9" t="s">
        <v>213</v>
      </c>
      <c r="C11" s="8">
        <v>11.479022647000001</v>
      </c>
      <c r="D11" s="44" t="str">
        <f t="shared" si="0"/>
        <v>N/A</v>
      </c>
      <c r="E11" s="8">
        <v>11.203940435</v>
      </c>
      <c r="F11" s="44" t="str">
        <f t="shared" si="1"/>
        <v>N/A</v>
      </c>
      <c r="G11" s="8">
        <v>12.432800809</v>
      </c>
      <c r="H11" s="44" t="str">
        <f t="shared" si="2"/>
        <v>N/A</v>
      </c>
      <c r="I11" s="12">
        <v>-2.4</v>
      </c>
      <c r="J11" s="12">
        <v>10.97</v>
      </c>
      <c r="K11" s="9" t="s">
        <v>213</v>
      </c>
      <c r="L11" s="9" t="str">
        <f t="shared" si="3"/>
        <v>N/A</v>
      </c>
    </row>
    <row r="12" spans="1:12" x14ac:dyDescent="0.2">
      <c r="A12" s="59" t="s">
        <v>947</v>
      </c>
      <c r="B12" s="9" t="s">
        <v>213</v>
      </c>
      <c r="C12" s="8">
        <v>0.1048130191</v>
      </c>
      <c r="D12" s="44" t="str">
        <f t="shared" si="0"/>
        <v>N/A</v>
      </c>
      <c r="E12" s="8">
        <v>0.1063419728</v>
      </c>
      <c r="F12" s="44" t="str">
        <f t="shared" si="1"/>
        <v>N/A</v>
      </c>
      <c r="G12" s="8">
        <v>4.2084870999999999E-3</v>
      </c>
      <c r="H12" s="44" t="str">
        <f t="shared" si="2"/>
        <v>N/A</v>
      </c>
      <c r="I12" s="12">
        <v>1.4590000000000001</v>
      </c>
      <c r="J12" s="12">
        <v>-96</v>
      </c>
      <c r="K12" s="9" t="s">
        <v>213</v>
      </c>
      <c r="L12" s="9" t="str">
        <f t="shared" si="3"/>
        <v>N/A</v>
      </c>
    </row>
    <row r="13" spans="1:12" x14ac:dyDescent="0.2">
      <c r="A13" s="59" t="s">
        <v>948</v>
      </c>
      <c r="B13" s="11" t="s">
        <v>213</v>
      </c>
      <c r="C13" s="8">
        <v>28.200706359000002</v>
      </c>
      <c r="D13" s="44" t="str">
        <f t="shared" si="0"/>
        <v>N/A</v>
      </c>
      <c r="E13" s="8">
        <v>27.375556228000001</v>
      </c>
      <c r="F13" s="44" t="str">
        <f t="shared" si="1"/>
        <v>N/A</v>
      </c>
      <c r="G13" s="8">
        <v>25.079513666</v>
      </c>
      <c r="H13" s="44" t="str">
        <f t="shared" si="2"/>
        <v>N/A</v>
      </c>
      <c r="I13" s="12">
        <v>-2.93</v>
      </c>
      <c r="J13" s="12">
        <v>-8.39</v>
      </c>
      <c r="K13" s="9" t="s">
        <v>213</v>
      </c>
      <c r="L13" s="9" t="str">
        <f t="shared" si="3"/>
        <v>N/A</v>
      </c>
    </row>
    <row r="14" spans="1:12" ht="12.75" customHeight="1" x14ac:dyDescent="0.2">
      <c r="A14" s="59" t="s">
        <v>949</v>
      </c>
      <c r="B14" s="11" t="s">
        <v>213</v>
      </c>
      <c r="C14" s="8">
        <v>15.14429346</v>
      </c>
      <c r="D14" s="44" t="str">
        <f t="shared" si="0"/>
        <v>N/A</v>
      </c>
      <c r="E14" s="8">
        <v>14.907588118</v>
      </c>
      <c r="F14" s="44" t="str">
        <f t="shared" si="1"/>
        <v>N/A</v>
      </c>
      <c r="G14" s="8">
        <v>15.505624143</v>
      </c>
      <c r="H14" s="44" t="str">
        <f t="shared" si="2"/>
        <v>N/A</v>
      </c>
      <c r="I14" s="12">
        <v>-1.56</v>
      </c>
      <c r="J14" s="12">
        <v>4.0119999999999996</v>
      </c>
      <c r="K14" s="9" t="s">
        <v>213</v>
      </c>
      <c r="L14" s="9" t="str">
        <f t="shared" si="3"/>
        <v>N/A</v>
      </c>
    </row>
    <row r="15" spans="1:12" x14ac:dyDescent="0.2">
      <c r="A15" s="59" t="s">
        <v>950</v>
      </c>
      <c r="B15" s="11" t="s">
        <v>213</v>
      </c>
      <c r="C15" s="8">
        <v>5.0409449500000002E-2</v>
      </c>
      <c r="D15" s="44" t="str">
        <f t="shared" si="0"/>
        <v>N/A</v>
      </c>
      <c r="E15" s="8">
        <v>6.0550763100000002E-2</v>
      </c>
      <c r="F15" s="44" t="str">
        <f t="shared" si="1"/>
        <v>N/A</v>
      </c>
      <c r="G15" s="8">
        <v>1.0486340699999999E-2</v>
      </c>
      <c r="H15" s="44" t="str">
        <f t="shared" si="2"/>
        <v>N/A</v>
      </c>
      <c r="I15" s="12">
        <v>20.12</v>
      </c>
      <c r="J15" s="12">
        <v>-82.7</v>
      </c>
      <c r="K15" s="9" t="s">
        <v>213</v>
      </c>
      <c r="L15" s="9" t="str">
        <f t="shared" si="3"/>
        <v>N/A</v>
      </c>
    </row>
    <row r="16" spans="1:12" ht="12.75" customHeight="1" x14ac:dyDescent="0.2">
      <c r="A16" s="59" t="s">
        <v>951</v>
      </c>
      <c r="B16" s="11" t="s">
        <v>213</v>
      </c>
      <c r="C16" s="8">
        <v>16.364562392</v>
      </c>
      <c r="D16" s="44" t="str">
        <f t="shared" si="0"/>
        <v>N/A</v>
      </c>
      <c r="E16" s="8">
        <v>15.720705336</v>
      </c>
      <c r="F16" s="44" t="str">
        <f t="shared" si="1"/>
        <v>N/A</v>
      </c>
      <c r="G16" s="8">
        <v>18.415827818</v>
      </c>
      <c r="H16" s="44" t="str">
        <f t="shared" si="2"/>
        <v>N/A</v>
      </c>
      <c r="I16" s="12">
        <v>-3.93</v>
      </c>
      <c r="J16" s="12">
        <v>17.14</v>
      </c>
      <c r="K16" s="9" t="s">
        <v>213</v>
      </c>
      <c r="L16" s="9" t="str">
        <f t="shared" si="3"/>
        <v>N/A</v>
      </c>
    </row>
    <row r="17" spans="1:12" ht="12.75" customHeight="1" x14ac:dyDescent="0.2">
      <c r="A17" s="4" t="s">
        <v>952</v>
      </c>
      <c r="B17" s="11" t="s">
        <v>213</v>
      </c>
      <c r="C17" s="8">
        <v>61.519264059000001</v>
      </c>
      <c r="D17" s="44" t="str">
        <f t="shared" si="0"/>
        <v>N/A</v>
      </c>
      <c r="E17" s="8">
        <v>59.542331863000001</v>
      </c>
      <c r="F17" s="44" t="str">
        <f t="shared" si="1"/>
        <v>N/A</v>
      </c>
      <c r="G17" s="8">
        <v>58.544147144999997</v>
      </c>
      <c r="H17" s="44" t="str">
        <f t="shared" si="2"/>
        <v>N/A</v>
      </c>
      <c r="I17" s="12">
        <v>-3.21</v>
      </c>
      <c r="J17" s="12">
        <v>-1.68</v>
      </c>
      <c r="K17" s="9" t="s">
        <v>213</v>
      </c>
      <c r="L17" s="9" t="str">
        <f t="shared" si="3"/>
        <v>N/A</v>
      </c>
    </row>
    <row r="18" spans="1:12" ht="12.75" customHeight="1" x14ac:dyDescent="0.2">
      <c r="A18" s="4" t="s">
        <v>953</v>
      </c>
      <c r="B18" s="11" t="s">
        <v>213</v>
      </c>
      <c r="C18" s="8">
        <v>26.728129124999999</v>
      </c>
      <c r="D18" s="44" t="str">
        <f t="shared" si="0"/>
        <v>N/A</v>
      </c>
      <c r="E18" s="8">
        <v>26.217870525999999</v>
      </c>
      <c r="F18" s="44" t="str">
        <f t="shared" si="1"/>
        <v>N/A</v>
      </c>
      <c r="G18" s="8">
        <v>27.942633439000002</v>
      </c>
      <c r="H18" s="44" t="str">
        <f t="shared" si="2"/>
        <v>N/A</v>
      </c>
      <c r="I18" s="12">
        <v>-1.91</v>
      </c>
      <c r="J18" s="12">
        <v>6.5789999999999997</v>
      </c>
      <c r="K18" s="9" t="s">
        <v>213</v>
      </c>
      <c r="L18" s="9" t="str">
        <f t="shared" si="3"/>
        <v>N/A</v>
      </c>
    </row>
    <row r="19" spans="1:12" ht="12.75" customHeight="1" x14ac:dyDescent="0.2">
      <c r="A19" s="18" t="s">
        <v>132</v>
      </c>
      <c r="B19" s="1" t="s">
        <v>213</v>
      </c>
      <c r="C19" s="36">
        <v>80549</v>
      </c>
      <c r="D19" s="44" t="str">
        <f t="shared" si="0"/>
        <v>N/A</v>
      </c>
      <c r="E19" s="36">
        <v>62556</v>
      </c>
      <c r="F19" s="44" t="str">
        <f t="shared" si="1"/>
        <v>N/A</v>
      </c>
      <c r="G19" s="36">
        <v>74424</v>
      </c>
      <c r="H19" s="44" t="str">
        <f t="shared" si="2"/>
        <v>N/A</v>
      </c>
      <c r="I19" s="12">
        <v>-22.3</v>
      </c>
      <c r="J19" s="12">
        <v>18.97</v>
      </c>
      <c r="K19" s="36" t="s">
        <v>213</v>
      </c>
      <c r="L19" s="9" t="str">
        <f t="shared" si="3"/>
        <v>N/A</v>
      </c>
    </row>
    <row r="20" spans="1:12" ht="12.75" customHeight="1" x14ac:dyDescent="0.2">
      <c r="A20" s="18" t="s">
        <v>133</v>
      </c>
      <c r="B20" s="48" t="s">
        <v>276</v>
      </c>
      <c r="C20" s="8">
        <v>2.1027606156999998</v>
      </c>
      <c r="D20" s="44" t="str">
        <f>IF($B20="N/A","N/A",IF(C20&gt;=2,"No",IF(C20&lt;0,"No","Yes")))</f>
        <v>No</v>
      </c>
      <c r="E20" s="8">
        <v>1.5261134314</v>
      </c>
      <c r="F20" s="44" t="str">
        <f>IF($B20="N/A","N/A",IF(E20&gt;=2,"No",IF(E20&lt;0,"No","Yes")))</f>
        <v>Yes</v>
      </c>
      <c r="G20" s="8">
        <v>1.7304554722000001</v>
      </c>
      <c r="H20" s="44" t="str">
        <f>IF($B20="N/A","N/A",IF(G20&gt;=2,"No",IF(G20&lt;0,"No","Yes")))</f>
        <v>Yes</v>
      </c>
      <c r="I20" s="12">
        <v>-27.4</v>
      </c>
      <c r="J20" s="12">
        <v>13.39</v>
      </c>
      <c r="K20" s="9" t="s">
        <v>213</v>
      </c>
      <c r="L20" s="9" t="str">
        <f t="shared" si="3"/>
        <v>N/A</v>
      </c>
    </row>
    <row r="21" spans="1:12" ht="25.5" x14ac:dyDescent="0.2">
      <c r="A21" s="2" t="s">
        <v>134</v>
      </c>
      <c r="B21" s="48" t="s">
        <v>213</v>
      </c>
      <c r="C21" s="47">
        <v>139158294</v>
      </c>
      <c r="D21" s="44" t="str">
        <f t="shared" ref="D21:D26" si="4">IF($B21="N/A","N/A",IF(C21&gt;10,"No",IF(C21&lt;-10,"No","Yes")))</f>
        <v>N/A</v>
      </c>
      <c r="E21" s="47">
        <v>84582937</v>
      </c>
      <c r="F21" s="44" t="str">
        <f t="shared" ref="F21:F26" si="5">IF($B21="N/A","N/A",IF(E21&gt;10,"No",IF(E21&lt;-10,"No","Yes")))</f>
        <v>N/A</v>
      </c>
      <c r="G21" s="47">
        <v>100377819</v>
      </c>
      <c r="H21" s="44" t="str">
        <f t="shared" ref="H21:H26" si="6">IF($B21="N/A","N/A",IF(G21&gt;10,"No",IF(G21&lt;-10,"No","Yes")))</f>
        <v>N/A</v>
      </c>
      <c r="I21" s="12">
        <v>-39.200000000000003</v>
      </c>
      <c r="J21" s="12">
        <v>18.670000000000002</v>
      </c>
      <c r="K21" s="9" t="s">
        <v>213</v>
      </c>
      <c r="L21" s="9" t="str">
        <f t="shared" si="3"/>
        <v>N/A</v>
      </c>
    </row>
    <row r="22" spans="1:12" ht="25.5" x14ac:dyDescent="0.2">
      <c r="A22" s="2" t="s">
        <v>1720</v>
      </c>
      <c r="B22" s="48" t="s">
        <v>213</v>
      </c>
      <c r="C22" s="47">
        <v>1727.6228630999999</v>
      </c>
      <c r="D22" s="44" t="str">
        <f t="shared" si="4"/>
        <v>N/A</v>
      </c>
      <c r="E22" s="47">
        <v>1352.1154965000001</v>
      </c>
      <c r="F22" s="44" t="str">
        <f t="shared" si="5"/>
        <v>N/A</v>
      </c>
      <c r="G22" s="47">
        <v>1348.7291599</v>
      </c>
      <c r="H22" s="44" t="str">
        <f t="shared" si="6"/>
        <v>N/A</v>
      </c>
      <c r="I22" s="12">
        <v>-21.7</v>
      </c>
      <c r="J22" s="12">
        <v>-0.25</v>
      </c>
      <c r="K22" s="9" t="s">
        <v>213</v>
      </c>
      <c r="L22" s="9" t="str">
        <f t="shared" si="3"/>
        <v>N/A</v>
      </c>
    </row>
    <row r="23" spans="1:12" ht="12.75" customHeight="1" x14ac:dyDescent="0.2">
      <c r="A23" s="18" t="s">
        <v>135</v>
      </c>
      <c r="B23" s="35" t="s">
        <v>213</v>
      </c>
      <c r="C23" s="1">
        <v>53423</v>
      </c>
      <c r="D23" s="44" t="str">
        <f t="shared" si="4"/>
        <v>N/A</v>
      </c>
      <c r="E23" s="1">
        <v>36223</v>
      </c>
      <c r="F23" s="44" t="str">
        <f t="shared" si="5"/>
        <v>N/A</v>
      </c>
      <c r="G23" s="1">
        <v>41691</v>
      </c>
      <c r="H23" s="44" t="str">
        <f t="shared" si="6"/>
        <v>N/A</v>
      </c>
      <c r="I23" s="12">
        <v>-32.200000000000003</v>
      </c>
      <c r="J23" s="12">
        <v>15.1</v>
      </c>
      <c r="K23" s="36" t="s">
        <v>213</v>
      </c>
      <c r="L23" s="9" t="str">
        <f t="shared" si="3"/>
        <v>N/A</v>
      </c>
    </row>
    <row r="24" spans="1:12" ht="12.75" customHeight="1" x14ac:dyDescent="0.2">
      <c r="A24" s="18" t="s">
        <v>136</v>
      </c>
      <c r="B24" s="35" t="s">
        <v>213</v>
      </c>
      <c r="C24" s="13">
        <v>1.3946266294</v>
      </c>
      <c r="D24" s="44" t="str">
        <f t="shared" si="4"/>
        <v>N/A</v>
      </c>
      <c r="E24" s="13">
        <v>0.88369471879999995</v>
      </c>
      <c r="F24" s="44" t="str">
        <f t="shared" si="5"/>
        <v>N/A</v>
      </c>
      <c r="G24" s="13">
        <v>0.96937035220000001</v>
      </c>
      <c r="H24" s="44" t="str">
        <f t="shared" si="6"/>
        <v>N/A</v>
      </c>
      <c r="I24" s="12">
        <v>-36.6</v>
      </c>
      <c r="J24" s="12">
        <v>9.6950000000000003</v>
      </c>
      <c r="K24" s="9" t="s">
        <v>213</v>
      </c>
      <c r="L24" s="9" t="str">
        <f t="shared" si="3"/>
        <v>N/A</v>
      </c>
    </row>
    <row r="25" spans="1:12" ht="25.5" x14ac:dyDescent="0.2">
      <c r="A25" s="2" t="s">
        <v>137</v>
      </c>
      <c r="B25" s="35" t="s">
        <v>213</v>
      </c>
      <c r="C25" s="14">
        <v>117036626</v>
      </c>
      <c r="D25" s="44" t="str">
        <f t="shared" si="4"/>
        <v>N/A</v>
      </c>
      <c r="E25" s="14">
        <v>58708085</v>
      </c>
      <c r="F25" s="44" t="str">
        <f t="shared" si="5"/>
        <v>N/A</v>
      </c>
      <c r="G25" s="14">
        <v>72850183</v>
      </c>
      <c r="H25" s="44" t="str">
        <f t="shared" si="6"/>
        <v>N/A</v>
      </c>
      <c r="I25" s="12">
        <v>-49.8</v>
      </c>
      <c r="J25" s="12">
        <v>24.09</v>
      </c>
      <c r="K25" s="9" t="s">
        <v>213</v>
      </c>
      <c r="L25" s="9" t="str">
        <f t="shared" si="3"/>
        <v>N/A</v>
      </c>
    </row>
    <row r="26" spans="1:12" ht="25.5" x14ac:dyDescent="0.2">
      <c r="A26" s="2" t="s">
        <v>954</v>
      </c>
      <c r="B26" s="35" t="s">
        <v>213</v>
      </c>
      <c r="C26" s="14">
        <v>2190.7535330999999</v>
      </c>
      <c r="D26" s="44" t="str">
        <f t="shared" si="4"/>
        <v>N/A</v>
      </c>
      <c r="E26" s="14">
        <v>1620.7405515999999</v>
      </c>
      <c r="F26" s="44" t="str">
        <f t="shared" si="5"/>
        <v>N/A</v>
      </c>
      <c r="G26" s="14">
        <v>1747.3839198000001</v>
      </c>
      <c r="H26" s="44" t="str">
        <f t="shared" si="6"/>
        <v>N/A</v>
      </c>
      <c r="I26" s="12">
        <v>-26</v>
      </c>
      <c r="J26" s="12">
        <v>7.8140000000000001</v>
      </c>
      <c r="K26" s="9" t="s">
        <v>213</v>
      </c>
      <c r="L26" s="9" t="str">
        <f t="shared" si="3"/>
        <v>N/A</v>
      </c>
    </row>
    <row r="27" spans="1:12" x14ac:dyDescent="0.2">
      <c r="A27" s="18" t="s">
        <v>138</v>
      </c>
      <c r="B27" s="1" t="s">
        <v>213</v>
      </c>
      <c r="C27" s="36">
        <v>0</v>
      </c>
      <c r="D27" s="44" t="str">
        <f>IF($B27="N/A","N/A",IF(C27&gt;10,"No",IF(C27&lt;-10,"No","Yes")))</f>
        <v>N/A</v>
      </c>
      <c r="E27" s="36">
        <v>0</v>
      </c>
      <c r="F27" s="44" t="str">
        <f>IF($B27="N/A","N/A",IF(E27&gt;10,"No",IF(E27&lt;-10,"No","Yes")))</f>
        <v>N/A</v>
      </c>
      <c r="G27" s="36">
        <v>0</v>
      </c>
      <c r="H27" s="44" t="str">
        <f>IF($B27="N/A","N/A",IF(G27&gt;10,"No",IF(G27&lt;-10,"No","Yes")))</f>
        <v>N/A</v>
      </c>
      <c r="I27" s="12" t="s">
        <v>1747</v>
      </c>
      <c r="J27" s="12" t="s">
        <v>1747</v>
      </c>
      <c r="K27" s="36" t="s">
        <v>213</v>
      </c>
      <c r="L27" s="9" t="str">
        <f>IF(J27="Div by 0", "N/A", IF(K27="N/A","N/A", IF(J27&gt;VALUE(MID(K27,1,2)), "No", IF(J27&lt;-1*VALUE(MID(K27,1,2)), "No", "Yes"))))</f>
        <v>N/A</v>
      </c>
    </row>
    <row r="28" spans="1:12" x14ac:dyDescent="0.2">
      <c r="A28" s="2" t="s">
        <v>139</v>
      </c>
      <c r="B28" s="48" t="s">
        <v>213</v>
      </c>
      <c r="C28" s="8">
        <v>0</v>
      </c>
      <c r="D28" s="44" t="str">
        <f>IF($B28="N/A","N/A",IF(C28&gt;10,"No",IF(C28&lt;-10,"No","Yes")))</f>
        <v>N/A</v>
      </c>
      <c r="E28" s="8">
        <v>0</v>
      </c>
      <c r="F28" s="44" t="str">
        <f>IF($B28="N/A","N/A",IF(E28&gt;10,"No",IF(E28&lt;-10,"No","Yes")))</f>
        <v>N/A</v>
      </c>
      <c r="G28" s="8">
        <v>0</v>
      </c>
      <c r="H28" s="44"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6" t="s">
        <v>213</v>
      </c>
      <c r="C29" s="36">
        <v>0</v>
      </c>
      <c r="D29" s="44" t="str">
        <f>IF($B29="N/A","N/A",IF(C29&gt;10,"No",IF(C29&lt;-10,"No","Yes")))</f>
        <v>N/A</v>
      </c>
      <c r="E29" s="36">
        <v>0</v>
      </c>
      <c r="F29" s="44" t="str">
        <f>IF($B29="N/A","N/A",IF(E29&gt;10,"No",IF(E29&lt;-10,"No","Yes")))</f>
        <v>N/A</v>
      </c>
      <c r="G29" s="36">
        <v>0</v>
      </c>
      <c r="H29" s="44" t="str">
        <f>IF($B29="N/A","N/A",IF(G29&gt;10,"No",IF(G29&lt;-10,"No","Yes")))</f>
        <v>N/A</v>
      </c>
      <c r="I29" s="12" t="s">
        <v>1747</v>
      </c>
      <c r="J29" s="12" t="s">
        <v>1747</v>
      </c>
      <c r="K29" s="36" t="s">
        <v>213</v>
      </c>
      <c r="L29" s="9" t="str">
        <f>IF(J29="Div by 0", "N/A", IF(K29="N/A","N/A", IF(J29&gt;VALUE(MID(K29,1,2)), "No", IF(J29&lt;-1*VALUE(MID(K29,1,2)), "No", "Yes"))))</f>
        <v>N/A</v>
      </c>
    </row>
    <row r="30" spans="1:12" x14ac:dyDescent="0.2">
      <c r="A30" s="2" t="s">
        <v>141</v>
      </c>
      <c r="B30" s="35" t="s">
        <v>213</v>
      </c>
      <c r="C30" s="8">
        <v>0</v>
      </c>
      <c r="D30" s="44" t="str">
        <f>IF($B30="N/A","N/A",IF(C30&gt;10,"No",IF(C30&lt;-10,"No","Yes")))</f>
        <v>N/A</v>
      </c>
      <c r="E30" s="8">
        <v>0</v>
      </c>
      <c r="F30" s="44" t="str">
        <f>IF($B30="N/A","N/A",IF(E30&gt;10,"No",IF(E30&lt;-10,"No","Yes")))</f>
        <v>N/A</v>
      </c>
      <c r="G30" s="8">
        <v>0</v>
      </c>
      <c r="H30" s="44"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4" t="str">
        <f>IF($B31="N/A","N/A",IF(C31&gt;10,"No",IF(C31&lt;-10,"No","Yes")))</f>
        <v>N/A</v>
      </c>
      <c r="E31" s="1">
        <v>0</v>
      </c>
      <c r="F31" s="44" t="str">
        <f>IF($B31="N/A","N/A",IF(E31&gt;10,"No",IF(E31&lt;-10,"No","Yes")))</f>
        <v>N/A</v>
      </c>
      <c r="G31" s="1">
        <v>0</v>
      </c>
      <c r="H31" s="44"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3750082</v>
      </c>
      <c r="D6" s="44" t="str">
        <f>IF($B6="N/A","N/A",IF(C6&gt;10,"No",IF(C6&lt;-10,"No","Yes")))</f>
        <v>N/A</v>
      </c>
      <c r="E6" s="36">
        <v>4036484</v>
      </c>
      <c r="F6" s="44" t="str">
        <f>IF($B6="N/A","N/A",IF(E6&gt;10,"No",IF(E6&lt;-10,"No","Yes")))</f>
        <v>N/A</v>
      </c>
      <c r="G6" s="36">
        <v>4226409</v>
      </c>
      <c r="H6" s="44" t="str">
        <f>IF($B6="N/A","N/A",IF(G6&gt;10,"No",IF(G6&lt;-10,"No","Yes")))</f>
        <v>N/A</v>
      </c>
      <c r="I6" s="12">
        <v>7.6369999999999996</v>
      </c>
      <c r="J6" s="12">
        <v>4.7050000000000001</v>
      </c>
      <c r="K6" s="50" t="s">
        <v>739</v>
      </c>
      <c r="L6" s="9" t="str">
        <f>IF(J6="Div by 0", "N/A", IF(K6="N/A","N/A", IF(J6&gt;VALUE(MID(K6,1,2)), "No", IF(J6&lt;-1*VALUE(MID(K6,1,2)), "No", "Yes"))))</f>
        <v>Yes</v>
      </c>
    </row>
    <row r="7" spans="1:14" x14ac:dyDescent="0.2">
      <c r="A7" s="18" t="s">
        <v>59</v>
      </c>
      <c r="B7" s="36" t="s">
        <v>213</v>
      </c>
      <c r="C7" s="36">
        <v>2869992.92</v>
      </c>
      <c r="D7" s="44" t="str">
        <f>IF($B7="N/A","N/A",IF(C7&gt;10,"No",IF(C7&lt;-10,"No","Yes")))</f>
        <v>N/A</v>
      </c>
      <c r="E7" s="36">
        <v>3101212.28</v>
      </c>
      <c r="F7" s="44" t="str">
        <f>IF($B7="N/A","N/A",IF(E7&gt;10,"No",IF(E7&lt;-10,"No","Yes")))</f>
        <v>N/A</v>
      </c>
      <c r="G7" s="36">
        <v>3289843.57</v>
      </c>
      <c r="H7" s="44" t="str">
        <f>IF($B7="N/A","N/A",IF(G7&gt;10,"No",IF(G7&lt;-10,"No","Yes")))</f>
        <v>N/A</v>
      </c>
      <c r="I7" s="12">
        <v>8.0559999999999992</v>
      </c>
      <c r="J7" s="12">
        <v>6.0830000000000002</v>
      </c>
      <c r="K7" s="50" t="s">
        <v>740</v>
      </c>
      <c r="L7" s="9" t="str">
        <f>IF(J7="Div by 0", "N/A", IF(K7="N/A","N/A", IF(J7&gt;VALUE(MID(K7,1,2)), "No", IF(J7&lt;-1*VALUE(MID(K7,1,2)), "No", "Yes"))))</f>
        <v>Yes</v>
      </c>
    </row>
    <row r="8" spans="1:14" x14ac:dyDescent="0.2">
      <c r="A8" s="70" t="s">
        <v>143</v>
      </c>
      <c r="B8" s="36" t="s">
        <v>213</v>
      </c>
      <c r="C8" s="36">
        <v>2095</v>
      </c>
      <c r="D8" s="44" t="str">
        <f>IF($B8="N/A","N/A",IF(C8&gt;10,"No",IF(C8&lt;-10,"No","Yes")))</f>
        <v>N/A</v>
      </c>
      <c r="E8" s="36">
        <v>2174</v>
      </c>
      <c r="F8" s="44" t="str">
        <f>IF($B8="N/A","N/A",IF(E8&gt;10,"No",IF(E8&lt;-10,"No","Yes")))</f>
        <v>N/A</v>
      </c>
      <c r="G8" s="36">
        <v>2165</v>
      </c>
      <c r="H8" s="44" t="str">
        <f>IF($B8="N/A","N/A",IF(G8&gt;10,"No",IF(G8&lt;-10,"No","Yes")))</f>
        <v>N/A</v>
      </c>
      <c r="I8" s="12">
        <v>3.7709999999999999</v>
      </c>
      <c r="J8" s="12">
        <v>-0.41399999999999998</v>
      </c>
      <c r="K8" s="36" t="s">
        <v>213</v>
      </c>
      <c r="L8" s="9" t="str">
        <f>IF(J8="Div by 0", "N/A", IF(K8="N/A","N/A", IF(J8&gt;VALUE(MID(K8,1,2)), "No", IF(J8&lt;-1*VALUE(MID(K8,1,2)), "No", "Yes"))))</f>
        <v>N/A</v>
      </c>
    </row>
    <row r="9" spans="1:14" x14ac:dyDescent="0.2">
      <c r="A9" s="18" t="s">
        <v>681</v>
      </c>
      <c r="B9" s="36" t="s">
        <v>213</v>
      </c>
      <c r="C9" s="36">
        <v>2095</v>
      </c>
      <c r="D9" s="44" t="str">
        <f t="shared" ref="D9:D11" si="0">IF($B9="N/A","N/A",IF(C9&gt;10,"No",IF(C9&lt;-10,"No","Yes")))</f>
        <v>N/A</v>
      </c>
      <c r="E9" s="36">
        <v>2174</v>
      </c>
      <c r="F9" s="44" t="str">
        <f t="shared" ref="F9:F11" si="1">IF($B9="N/A","N/A",IF(E9&gt;10,"No",IF(E9&lt;-10,"No","Yes")))</f>
        <v>N/A</v>
      </c>
      <c r="G9" s="36">
        <v>2164</v>
      </c>
      <c r="H9" s="44" t="str">
        <f t="shared" ref="H9:H11" si="2">IF($B9="N/A","N/A",IF(G9&gt;10,"No",IF(G9&lt;-10,"No","Yes")))</f>
        <v>N/A</v>
      </c>
      <c r="I9" s="12">
        <v>3.7709999999999999</v>
      </c>
      <c r="J9" s="12">
        <v>-0.46</v>
      </c>
      <c r="K9" s="36" t="s">
        <v>213</v>
      </c>
      <c r="L9" s="9" t="str">
        <f t="shared" ref="L9:L11" si="3">IF(J9="Div by 0", "N/A", IF(K9="N/A","N/A", IF(J9&gt;VALUE(MID(K9,1,2)), "No", IF(J9&lt;-1*VALUE(MID(K9,1,2)), "No", "Yes"))))</f>
        <v>N/A</v>
      </c>
    </row>
    <row r="10" spans="1:14" x14ac:dyDescent="0.2">
      <c r="A10" s="18" t="s">
        <v>425</v>
      </c>
      <c r="B10" s="36" t="s">
        <v>213</v>
      </c>
      <c r="C10" s="36">
        <v>0</v>
      </c>
      <c r="D10" s="44" t="str">
        <f t="shared" si="0"/>
        <v>N/A</v>
      </c>
      <c r="E10" s="36">
        <v>0</v>
      </c>
      <c r="F10" s="44" t="str">
        <f t="shared" si="1"/>
        <v>N/A</v>
      </c>
      <c r="G10" s="36">
        <v>11</v>
      </c>
      <c r="H10" s="44" t="str">
        <f t="shared" si="2"/>
        <v>N/A</v>
      </c>
      <c r="I10" s="12" t="s">
        <v>1747</v>
      </c>
      <c r="J10" s="12" t="s">
        <v>1747</v>
      </c>
      <c r="K10" s="36" t="s">
        <v>213</v>
      </c>
      <c r="L10" s="9" t="str">
        <f t="shared" si="3"/>
        <v>N/A</v>
      </c>
    </row>
    <row r="11" spans="1:14" x14ac:dyDescent="0.2">
      <c r="A11" s="18" t="s">
        <v>169</v>
      </c>
      <c r="B11" s="36" t="s">
        <v>213</v>
      </c>
      <c r="C11" s="8">
        <v>5.5865445100000001E-2</v>
      </c>
      <c r="D11" s="44" t="str">
        <f t="shared" si="0"/>
        <v>N/A</v>
      </c>
      <c r="E11" s="8">
        <v>5.3858754299999999E-2</v>
      </c>
      <c r="F11" s="44" t="str">
        <f t="shared" si="1"/>
        <v>N/A</v>
      </c>
      <c r="G11" s="8">
        <v>5.1225520300000001E-2</v>
      </c>
      <c r="H11" s="44" t="str">
        <f t="shared" si="2"/>
        <v>N/A</v>
      </c>
      <c r="I11" s="12">
        <v>-3.59</v>
      </c>
      <c r="J11" s="12">
        <v>-4.8899999999999997</v>
      </c>
      <c r="K11" s="36" t="s">
        <v>213</v>
      </c>
      <c r="L11" s="9" t="str">
        <f t="shared" si="3"/>
        <v>N/A</v>
      </c>
    </row>
    <row r="12" spans="1:14" x14ac:dyDescent="0.2">
      <c r="A12" s="18" t="s">
        <v>144</v>
      </c>
      <c r="B12" s="36" t="s">
        <v>213</v>
      </c>
      <c r="C12" s="36">
        <v>818.91666667000004</v>
      </c>
      <c r="D12" s="44" t="str">
        <f>IF($B12="N/A","N/A",IF(C12&gt;10,"No",IF(C12&lt;-10,"No","Yes")))</f>
        <v>N/A</v>
      </c>
      <c r="E12" s="36">
        <v>833.91666667000004</v>
      </c>
      <c r="F12" s="44" t="str">
        <f>IF($B12="N/A","N/A",IF(E12&gt;10,"No",IF(E12&lt;-10,"No","Yes")))</f>
        <v>N/A</v>
      </c>
      <c r="G12" s="36">
        <v>808.75</v>
      </c>
      <c r="H12" s="44" t="str">
        <f>IF($B12="N/A","N/A",IF(G12&gt;10,"No",IF(G12&lt;-10,"No","Yes")))</f>
        <v>N/A</v>
      </c>
      <c r="I12" s="12">
        <v>1.8320000000000001</v>
      </c>
      <c r="J12" s="12">
        <v>-3.02</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99.008766045000002</v>
      </c>
      <c r="F13" s="62" t="str">
        <f>IF($B13="N/A","N/A",IF(E13&gt;=95,"Yes","No"))</f>
        <v>N/A</v>
      </c>
      <c r="G13" s="8">
        <v>99.169626034999993</v>
      </c>
      <c r="H13" s="44" t="str">
        <f>IF($B13="N/A","N/A",IF(G13&gt;=95,"Yes","No"))</f>
        <v>N/A</v>
      </c>
      <c r="I13" s="12" t="s">
        <v>213</v>
      </c>
      <c r="J13" s="12">
        <v>0.16250000000000001</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0.99073847439999996</v>
      </c>
      <c r="F14" s="62" t="str">
        <f>IF($B14="N/A","N/A",IF(E14&gt;95,"Yes","No"))</f>
        <v>N/A</v>
      </c>
      <c r="G14" s="72">
        <v>0.82992441100000003</v>
      </c>
      <c r="H14" s="44" t="str">
        <f>IF($B14="N/A","N/A",IF(G14&gt;95,"Yes","No"))</f>
        <v>N/A</v>
      </c>
      <c r="I14" s="74" t="s">
        <v>213</v>
      </c>
      <c r="J14" s="74">
        <v>-16.2</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4.9548069999999999E-4</v>
      </c>
      <c r="F15" s="73" t="str">
        <f t="shared" ref="F15:F21" si="6">IF($B15="N/A","N/A",IF(E15&gt;10,"No",IF(E15&lt;-10,"No","Yes")))</f>
        <v>N/A</v>
      </c>
      <c r="G15" s="72">
        <v>4.4955420000000003E-4</v>
      </c>
      <c r="H15" s="76" t="str">
        <f t="shared" ref="H15:H21" si="7">IF($B15="N/A","N/A",IF(G15&gt;10,"No",IF(G15&lt;-10,"No","Yes")))</f>
        <v>N/A</v>
      </c>
      <c r="I15" s="74" t="s">
        <v>213</v>
      </c>
      <c r="J15" s="74">
        <v>-9.27</v>
      </c>
      <c r="K15" s="75" t="s">
        <v>213</v>
      </c>
      <c r="L15" s="9" t="str">
        <f t="shared" si="4"/>
        <v>N/A</v>
      </c>
    </row>
    <row r="16" spans="1:14" s="55" customFormat="1" x14ac:dyDescent="0.2">
      <c r="A16" s="16" t="s">
        <v>367</v>
      </c>
      <c r="B16" s="71" t="s">
        <v>213</v>
      </c>
      <c r="C16" s="77" t="s">
        <v>213</v>
      </c>
      <c r="D16" s="78" t="str">
        <f t="shared" si="5"/>
        <v>N/A</v>
      </c>
      <c r="E16" s="77">
        <v>40011</v>
      </c>
      <c r="F16" s="78" t="str">
        <f t="shared" si="6"/>
        <v>N/A</v>
      </c>
      <c r="G16" s="77">
        <v>35095</v>
      </c>
      <c r="H16" s="76" t="str">
        <f t="shared" si="7"/>
        <v>N/A</v>
      </c>
      <c r="I16" s="74" t="s">
        <v>213</v>
      </c>
      <c r="J16" s="74">
        <v>-12.3</v>
      </c>
      <c r="K16" s="75" t="s">
        <v>213</v>
      </c>
      <c r="L16" s="9" t="str">
        <f t="shared" si="4"/>
        <v>N/A</v>
      </c>
    </row>
    <row r="17" spans="1:14" s="55" customFormat="1" x14ac:dyDescent="0.2">
      <c r="A17" s="17" t="s">
        <v>368</v>
      </c>
      <c r="B17" s="71" t="s">
        <v>213</v>
      </c>
      <c r="C17" s="72" t="s">
        <v>213</v>
      </c>
      <c r="D17" s="76" t="str">
        <f t="shared" si="5"/>
        <v>N/A</v>
      </c>
      <c r="E17" s="72">
        <v>0.99123395510000001</v>
      </c>
      <c r="F17" s="76" t="str">
        <f t="shared" si="6"/>
        <v>N/A</v>
      </c>
      <c r="G17" s="72">
        <v>0.83037396519999995</v>
      </c>
      <c r="H17" s="76" t="str">
        <f t="shared" si="7"/>
        <v>N/A</v>
      </c>
      <c r="I17" s="74" t="s">
        <v>213</v>
      </c>
      <c r="J17" s="74">
        <v>-16.2</v>
      </c>
      <c r="K17" s="75" t="s">
        <v>213</v>
      </c>
      <c r="L17" s="9" t="str">
        <f t="shared" si="4"/>
        <v>N/A</v>
      </c>
      <c r="M17" s="43"/>
      <c r="N17" s="43"/>
    </row>
    <row r="18" spans="1:14" x14ac:dyDescent="0.2">
      <c r="A18" s="16" t="s">
        <v>682</v>
      </c>
      <c r="B18" s="71" t="s">
        <v>213</v>
      </c>
      <c r="C18" s="72" t="s">
        <v>213</v>
      </c>
      <c r="D18" s="76" t="str">
        <f t="shared" si="5"/>
        <v>N/A</v>
      </c>
      <c r="E18" s="72">
        <v>38.256979330999997</v>
      </c>
      <c r="F18" s="76" t="str">
        <f t="shared" si="6"/>
        <v>N/A</v>
      </c>
      <c r="G18" s="72">
        <v>32.736857102000002</v>
      </c>
      <c r="H18" s="76" t="str">
        <f t="shared" si="7"/>
        <v>N/A</v>
      </c>
      <c r="I18" s="12" t="s">
        <v>213</v>
      </c>
      <c r="J18" s="12">
        <v>-14.4</v>
      </c>
      <c r="K18" s="75" t="s">
        <v>213</v>
      </c>
      <c r="L18" s="9" t="str">
        <f t="shared" si="4"/>
        <v>N/A</v>
      </c>
    </row>
    <row r="19" spans="1:14" x14ac:dyDescent="0.2">
      <c r="A19" s="16" t="s">
        <v>683</v>
      </c>
      <c r="B19" s="71" t="s">
        <v>213</v>
      </c>
      <c r="C19" s="72" t="s">
        <v>213</v>
      </c>
      <c r="D19" s="76" t="str">
        <f t="shared" si="5"/>
        <v>N/A</v>
      </c>
      <c r="E19" s="72">
        <v>17.39021769</v>
      </c>
      <c r="F19" s="76" t="str">
        <f t="shared" si="6"/>
        <v>N/A</v>
      </c>
      <c r="G19" s="72">
        <v>13.235503633</v>
      </c>
      <c r="H19" s="76" t="str">
        <f t="shared" si="7"/>
        <v>N/A</v>
      </c>
      <c r="I19" s="12" t="s">
        <v>213</v>
      </c>
      <c r="J19" s="12">
        <v>-23.9</v>
      </c>
      <c r="K19" s="75" t="s">
        <v>213</v>
      </c>
      <c r="L19" s="9" t="str">
        <f t="shared" si="4"/>
        <v>N/A</v>
      </c>
    </row>
    <row r="20" spans="1:14" ht="25.5" x14ac:dyDescent="0.2">
      <c r="A20" s="16" t="s">
        <v>684</v>
      </c>
      <c r="B20" s="71" t="s">
        <v>213</v>
      </c>
      <c r="C20" s="72" t="s">
        <v>213</v>
      </c>
      <c r="D20" s="76" t="str">
        <f t="shared" si="5"/>
        <v>N/A</v>
      </c>
      <c r="E20" s="72">
        <v>48.619129739000002</v>
      </c>
      <c r="F20" s="76" t="str">
        <f t="shared" si="6"/>
        <v>N/A</v>
      </c>
      <c r="G20" s="72">
        <v>51.101296480999999</v>
      </c>
      <c r="H20" s="76" t="str">
        <f t="shared" si="7"/>
        <v>N/A</v>
      </c>
      <c r="I20" s="12" t="s">
        <v>213</v>
      </c>
      <c r="J20" s="12">
        <v>5.1050000000000004</v>
      </c>
      <c r="K20" s="75" t="s">
        <v>213</v>
      </c>
      <c r="L20" s="9" t="str">
        <f t="shared" si="4"/>
        <v>N/A</v>
      </c>
    </row>
    <row r="21" spans="1:14" ht="25.5" x14ac:dyDescent="0.2">
      <c r="A21" s="16" t="s">
        <v>685</v>
      </c>
      <c r="B21" s="71" t="s">
        <v>213</v>
      </c>
      <c r="C21" s="72" t="s">
        <v>213</v>
      </c>
      <c r="D21" s="76" t="str">
        <f t="shared" si="5"/>
        <v>N/A</v>
      </c>
      <c r="E21" s="72">
        <v>0.21744020389999999</v>
      </c>
      <c r="F21" s="76" t="str">
        <f t="shared" si="6"/>
        <v>N/A</v>
      </c>
      <c r="G21" s="72">
        <v>0.41031485969999998</v>
      </c>
      <c r="H21" s="76" t="str">
        <f t="shared" si="7"/>
        <v>N/A</v>
      </c>
      <c r="I21" s="12" t="s">
        <v>213</v>
      </c>
      <c r="J21" s="12">
        <v>88.7</v>
      </c>
      <c r="K21" s="75" t="s">
        <v>213</v>
      </c>
      <c r="L21" s="9" t="str">
        <f t="shared" si="4"/>
        <v>N/A</v>
      </c>
    </row>
    <row r="22" spans="1:14" x14ac:dyDescent="0.2">
      <c r="A22" s="2" t="s">
        <v>1727</v>
      </c>
      <c r="B22" s="48" t="s">
        <v>217</v>
      </c>
      <c r="C22" s="1">
        <v>350</v>
      </c>
      <c r="D22" s="44" t="str">
        <f>IF($B22="N/A","N/A",IF(C22&gt;0,"No",IF(C22&lt;0,"No","Yes")))</f>
        <v>No</v>
      </c>
      <c r="E22" s="1">
        <v>256</v>
      </c>
      <c r="F22" s="44" t="str">
        <f>IF($B22="N/A","N/A",IF(E22&gt;0,"No",IF(E22&lt;0,"No","Yes")))</f>
        <v>No</v>
      </c>
      <c r="G22" s="1">
        <v>160</v>
      </c>
      <c r="H22" s="44" t="str">
        <f>IF($B22="N/A","N/A",IF(G22&gt;0,"No",IF(G22&lt;0,"No","Yes")))</f>
        <v>No</v>
      </c>
      <c r="I22" s="12">
        <v>-26.9</v>
      </c>
      <c r="J22" s="12">
        <v>-37.5</v>
      </c>
      <c r="K22" s="45" t="s">
        <v>213</v>
      </c>
      <c r="L22" s="9" t="str">
        <f t="shared" si="4"/>
        <v>N/A</v>
      </c>
    </row>
    <row r="23" spans="1:14" x14ac:dyDescent="0.2">
      <c r="A23" s="6" t="s">
        <v>145</v>
      </c>
      <c r="B23" s="48" t="s">
        <v>279</v>
      </c>
      <c r="C23" s="8">
        <v>1.8666258500000001E-2</v>
      </c>
      <c r="D23" s="44" t="str">
        <f>IF($B23="N/A","N/A",IF(C23&gt;=10,"No",IF(C23&lt;0,"No","Yes")))</f>
        <v>Yes</v>
      </c>
      <c r="E23" s="8">
        <v>1.2684306399999999E-2</v>
      </c>
      <c r="F23" s="44" t="str">
        <f>IF($B23="N/A","N/A",IF(E23&gt;=10,"No",IF(E23&lt;0,"No","Yes")))</f>
        <v>Yes</v>
      </c>
      <c r="G23" s="8">
        <v>7.5714394999999999E-3</v>
      </c>
      <c r="H23" s="44" t="str">
        <f>IF($B23="N/A","N/A",IF(G23&gt;=10,"No",IF(G23&lt;0,"No","Yes")))</f>
        <v>Yes</v>
      </c>
      <c r="I23" s="12">
        <v>-32</v>
      </c>
      <c r="J23" s="12">
        <v>-40.299999999999997</v>
      </c>
      <c r="K23" s="45" t="s">
        <v>213</v>
      </c>
      <c r="L23" s="9" t="str">
        <f t="shared" si="4"/>
        <v>N/A</v>
      </c>
    </row>
    <row r="24" spans="1:14" x14ac:dyDescent="0.2">
      <c r="A24" s="2" t="s">
        <v>426</v>
      </c>
      <c r="B24" s="35" t="s">
        <v>213</v>
      </c>
      <c r="C24" s="13">
        <v>84.714285713999999</v>
      </c>
      <c r="D24" s="76" t="str">
        <f t="shared" ref="D24:D27" si="8">IF($B24="N/A","N/A",IF(C24&gt;10,"No",IF(C24&lt;-10,"No","Yes")))</f>
        <v>N/A</v>
      </c>
      <c r="E24" s="13">
        <v>76.5625</v>
      </c>
      <c r="F24" s="44" t="str">
        <f t="shared" ref="F24:F27" si="9">IF($B24="N/A","N/A",IF(E24&gt;10,"No",IF(E24&lt;-10,"No","Yes")))</f>
        <v>N/A</v>
      </c>
      <c r="G24" s="13">
        <v>76.5625</v>
      </c>
      <c r="H24" s="44" t="str">
        <f t="shared" ref="H24:H27" si="10">IF($B24="N/A","N/A",IF(G24&gt;10,"No",IF(G24&lt;-10,"No","Yes")))</f>
        <v>N/A</v>
      </c>
      <c r="I24" s="12">
        <v>-9.6199999999999992</v>
      </c>
      <c r="J24" s="12">
        <v>0</v>
      </c>
      <c r="K24" s="45" t="s">
        <v>213</v>
      </c>
      <c r="L24" s="9" t="str">
        <f t="shared" si="4"/>
        <v>N/A</v>
      </c>
    </row>
    <row r="25" spans="1:14" x14ac:dyDescent="0.2">
      <c r="A25" s="2" t="s">
        <v>427</v>
      </c>
      <c r="B25" s="35" t="s">
        <v>213</v>
      </c>
      <c r="C25" s="13">
        <v>25.714285713999999</v>
      </c>
      <c r="D25" s="76" t="str">
        <f t="shared" si="8"/>
        <v>N/A</v>
      </c>
      <c r="E25" s="13">
        <v>5.859375</v>
      </c>
      <c r="F25" s="44" t="str">
        <f t="shared" si="9"/>
        <v>N/A</v>
      </c>
      <c r="G25" s="13">
        <v>13.75</v>
      </c>
      <c r="H25" s="44" t="str">
        <f t="shared" si="10"/>
        <v>N/A</v>
      </c>
      <c r="I25" s="12">
        <v>-77.2</v>
      </c>
      <c r="J25" s="12">
        <v>134.69999999999999</v>
      </c>
      <c r="K25" s="45" t="s">
        <v>213</v>
      </c>
      <c r="L25" s="9" t="str">
        <f t="shared" si="4"/>
        <v>N/A</v>
      </c>
    </row>
    <row r="26" spans="1:14" x14ac:dyDescent="0.2">
      <c r="A26" s="2" t="s">
        <v>423</v>
      </c>
      <c r="B26" s="35" t="s">
        <v>213</v>
      </c>
      <c r="C26" s="13">
        <v>1.2857142856999999</v>
      </c>
      <c r="D26" s="76" t="str">
        <f t="shared" si="8"/>
        <v>N/A</v>
      </c>
      <c r="E26" s="13">
        <v>0.390625</v>
      </c>
      <c r="F26" s="44" t="str">
        <f t="shared" si="9"/>
        <v>N/A</v>
      </c>
      <c r="G26" s="13">
        <v>0.625</v>
      </c>
      <c r="H26" s="44" t="str">
        <f t="shared" si="10"/>
        <v>N/A</v>
      </c>
      <c r="I26" s="12">
        <v>-69.599999999999994</v>
      </c>
      <c r="J26" s="12">
        <v>60</v>
      </c>
      <c r="K26" s="45" t="s">
        <v>213</v>
      </c>
      <c r="L26" s="9" t="str">
        <f t="shared" si="4"/>
        <v>N/A</v>
      </c>
    </row>
    <row r="27" spans="1:14" x14ac:dyDescent="0.2">
      <c r="A27" s="2" t="s">
        <v>424</v>
      </c>
      <c r="B27" s="35" t="s">
        <v>213</v>
      </c>
      <c r="C27" s="13">
        <v>0</v>
      </c>
      <c r="D27" s="76" t="str">
        <f t="shared" si="8"/>
        <v>N/A</v>
      </c>
      <c r="E27" s="13">
        <v>1.171875</v>
      </c>
      <c r="F27" s="44" t="str">
        <f t="shared" si="9"/>
        <v>N/A</v>
      </c>
      <c r="G27" s="13">
        <v>0.625</v>
      </c>
      <c r="H27" s="44" t="str">
        <f t="shared" si="10"/>
        <v>N/A</v>
      </c>
      <c r="I27" s="12" t="s">
        <v>1747</v>
      </c>
      <c r="J27" s="12">
        <v>-46.7</v>
      </c>
      <c r="K27" s="45" t="s">
        <v>213</v>
      </c>
      <c r="L27" s="9" t="str">
        <f t="shared" si="4"/>
        <v>N/A</v>
      </c>
    </row>
    <row r="28" spans="1:14" x14ac:dyDescent="0.2">
      <c r="A28" s="2" t="s">
        <v>955</v>
      </c>
      <c r="B28" s="35" t="s">
        <v>213</v>
      </c>
      <c r="C28" s="72">
        <v>19.869725514999999</v>
      </c>
      <c r="D28" s="76" t="str">
        <f>IF($B28="N/A","N/A",IF(C28&gt;10,"No",IF(C28&lt;-10,"No","Yes")))</f>
        <v>N/A</v>
      </c>
      <c r="E28" s="72">
        <v>19.828469528999999</v>
      </c>
      <c r="F28" s="76" t="str">
        <f>IF($B28="N/A","N/A",IF(E28&gt;10,"No",IF(E28&lt;-10,"No","Yes")))</f>
        <v>N/A</v>
      </c>
      <c r="G28" s="72">
        <v>19.875217944999999</v>
      </c>
      <c r="H28" s="76" t="str">
        <f>IF($B28="N/A","N/A",IF(G28&gt;10,"No",IF(G28&lt;-10,"No","Yes")))</f>
        <v>N/A</v>
      </c>
      <c r="I28" s="12">
        <v>-0.20799999999999999</v>
      </c>
      <c r="J28" s="12">
        <v>0.23580000000000001</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99.808457521999998</v>
      </c>
      <c r="D30" s="44" t="str">
        <f>IF($B30="N/A","N/A",IF(C30&gt;=98,"Yes","No"))</f>
        <v>Yes</v>
      </c>
      <c r="E30" s="13">
        <v>99.687574631999993</v>
      </c>
      <c r="F30" s="44" t="str">
        <f>IF($B30="N/A","N/A",IF(E30&gt;=98,"Yes","No"))</f>
        <v>Yes</v>
      </c>
      <c r="G30" s="13">
        <v>99.604936484000007</v>
      </c>
      <c r="H30" s="44" t="str">
        <f>IF($B30="N/A","N/A",IF(G30&gt;=98,"Yes","No"))</f>
        <v>Yes</v>
      </c>
      <c r="I30" s="12">
        <v>-0.121</v>
      </c>
      <c r="J30" s="12">
        <v>-8.3000000000000004E-2</v>
      </c>
      <c r="K30" s="45" t="s">
        <v>740</v>
      </c>
      <c r="L30" s="9" t="str">
        <f t="shared" si="4"/>
        <v>Yes</v>
      </c>
    </row>
    <row r="31" spans="1:14" x14ac:dyDescent="0.2">
      <c r="A31" s="2" t="s">
        <v>18</v>
      </c>
      <c r="B31" s="48" t="s">
        <v>277</v>
      </c>
      <c r="C31" s="13">
        <v>99.999893336</v>
      </c>
      <c r="D31" s="44" t="str">
        <f>IF($B31="N/A","N/A",IF(C31&gt;=95,"Yes","No"))</f>
        <v>Yes</v>
      </c>
      <c r="E31" s="13">
        <v>99.998761298000005</v>
      </c>
      <c r="F31" s="44" t="str">
        <f>IF($B31="N/A","N/A",IF(E31&gt;=95,"Yes","No"))</f>
        <v>Yes</v>
      </c>
      <c r="G31" s="13">
        <v>99.999810714000006</v>
      </c>
      <c r="H31" s="44" t="str">
        <f>IF($B31="N/A","N/A",IF(G31&gt;=95,"Yes","No"))</f>
        <v>Yes</v>
      </c>
      <c r="I31" s="12">
        <v>-1E-3</v>
      </c>
      <c r="J31" s="12">
        <v>1E-3</v>
      </c>
      <c r="K31" s="45" t="s">
        <v>740</v>
      </c>
      <c r="L31" s="9" t="str">
        <f t="shared" si="4"/>
        <v>Yes</v>
      </c>
    </row>
    <row r="32" spans="1:14" x14ac:dyDescent="0.2">
      <c r="A32" s="2" t="s">
        <v>23</v>
      </c>
      <c r="B32" s="35" t="s">
        <v>213</v>
      </c>
      <c r="C32" s="13">
        <v>35.248082574999998</v>
      </c>
      <c r="D32" s="44" t="str">
        <f t="shared" ref="D32:D37" si="11">IF($B32="N/A","N/A",IF(C32&gt;10,"No",IF(C32&lt;-10,"No","Yes")))</f>
        <v>N/A</v>
      </c>
      <c r="E32" s="13">
        <v>35.015746376999999</v>
      </c>
      <c r="F32" s="44" t="str">
        <f t="shared" ref="F32:F37" si="12">IF($B32="N/A","N/A",IF(E32&gt;10,"No",IF(E32&lt;-10,"No","Yes")))</f>
        <v>N/A</v>
      </c>
      <c r="G32" s="13">
        <v>34.557800724000003</v>
      </c>
      <c r="H32" s="44" t="str">
        <f t="shared" ref="H32:H37" si="13">IF($B32="N/A","N/A",IF(G32&gt;10,"No",IF(G32&lt;-10,"No","Yes")))</f>
        <v>N/A</v>
      </c>
      <c r="I32" s="12">
        <v>-0.65900000000000003</v>
      </c>
      <c r="J32" s="12">
        <v>-1.31</v>
      </c>
      <c r="K32" s="45" t="s">
        <v>740</v>
      </c>
      <c r="L32" s="9" t="str">
        <f t="shared" si="4"/>
        <v>Yes</v>
      </c>
    </row>
    <row r="33" spans="1:12" x14ac:dyDescent="0.2">
      <c r="A33" s="2" t="s">
        <v>24</v>
      </c>
      <c r="B33" s="35" t="s">
        <v>213</v>
      </c>
      <c r="C33" s="13">
        <v>27.209858344000001</v>
      </c>
      <c r="D33" s="44" t="str">
        <f t="shared" si="11"/>
        <v>N/A</v>
      </c>
      <c r="E33" s="13">
        <v>26.851735322</v>
      </c>
      <c r="F33" s="44" t="str">
        <f t="shared" si="12"/>
        <v>N/A</v>
      </c>
      <c r="G33" s="13">
        <v>26.751055092000001</v>
      </c>
      <c r="H33" s="44" t="str">
        <f t="shared" si="13"/>
        <v>N/A</v>
      </c>
      <c r="I33" s="12">
        <v>-1.32</v>
      </c>
      <c r="J33" s="12">
        <v>-0.375</v>
      </c>
      <c r="K33" s="45" t="s">
        <v>740</v>
      </c>
      <c r="L33" s="9" t="str">
        <f t="shared" si="4"/>
        <v>Yes</v>
      </c>
    </row>
    <row r="34" spans="1:12" x14ac:dyDescent="0.2">
      <c r="A34" s="2" t="s">
        <v>25</v>
      </c>
      <c r="B34" s="35" t="s">
        <v>213</v>
      </c>
      <c r="C34" s="13">
        <v>0.2262083869</v>
      </c>
      <c r="D34" s="44" t="str">
        <f t="shared" si="11"/>
        <v>N/A</v>
      </c>
      <c r="E34" s="13">
        <v>0.22038982439999999</v>
      </c>
      <c r="F34" s="44" t="str">
        <f t="shared" si="12"/>
        <v>N/A</v>
      </c>
      <c r="G34" s="13">
        <v>0.21680343760000001</v>
      </c>
      <c r="H34" s="44" t="str">
        <f t="shared" si="13"/>
        <v>N/A</v>
      </c>
      <c r="I34" s="12">
        <v>-2.57</v>
      </c>
      <c r="J34" s="12">
        <v>-1.63</v>
      </c>
      <c r="K34" s="45" t="s">
        <v>740</v>
      </c>
      <c r="L34" s="9" t="str">
        <f t="shared" si="4"/>
        <v>Yes</v>
      </c>
    </row>
    <row r="35" spans="1:12" x14ac:dyDescent="0.2">
      <c r="A35" s="2" t="s">
        <v>26</v>
      </c>
      <c r="B35" s="48" t="s">
        <v>213</v>
      </c>
      <c r="C35" s="13">
        <v>1.1261620413</v>
      </c>
      <c r="D35" s="11" t="str">
        <f t="shared" si="11"/>
        <v>N/A</v>
      </c>
      <c r="E35" s="13">
        <v>1.1564024531999999</v>
      </c>
      <c r="F35" s="11" t="str">
        <f t="shared" si="12"/>
        <v>N/A</v>
      </c>
      <c r="G35" s="13">
        <v>1.1913423429000001</v>
      </c>
      <c r="H35" s="11" t="str">
        <f t="shared" si="13"/>
        <v>N/A</v>
      </c>
      <c r="I35" s="12">
        <v>2.6850000000000001</v>
      </c>
      <c r="J35" s="12">
        <v>3.0209999999999999</v>
      </c>
      <c r="K35" s="48" t="s">
        <v>213</v>
      </c>
      <c r="L35" s="9" t="str">
        <f t="shared" si="4"/>
        <v>N/A</v>
      </c>
    </row>
    <row r="36" spans="1:12" x14ac:dyDescent="0.2">
      <c r="A36" s="2" t="s">
        <v>60</v>
      </c>
      <c r="B36" s="48" t="s">
        <v>213</v>
      </c>
      <c r="C36" s="13">
        <v>2.6666099999999999E-5</v>
      </c>
      <c r="D36" s="11" t="str">
        <f t="shared" si="11"/>
        <v>N/A</v>
      </c>
      <c r="E36" s="13">
        <v>0</v>
      </c>
      <c r="F36" s="11" t="str">
        <f t="shared" si="12"/>
        <v>N/A</v>
      </c>
      <c r="G36" s="13">
        <v>0</v>
      </c>
      <c r="H36" s="11" t="str">
        <f t="shared" si="13"/>
        <v>N/A</v>
      </c>
      <c r="I36" s="12">
        <v>-100</v>
      </c>
      <c r="J36" s="12" t="s">
        <v>1747</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1747</v>
      </c>
      <c r="J37" s="12" t="s">
        <v>1747</v>
      </c>
      <c r="K37" s="48" t="s">
        <v>213</v>
      </c>
      <c r="L37" s="9" t="str">
        <f t="shared" si="4"/>
        <v>N/A</v>
      </c>
    </row>
    <row r="38" spans="1:12" x14ac:dyDescent="0.2">
      <c r="A38" s="2" t="s">
        <v>62</v>
      </c>
      <c r="B38" s="48" t="s">
        <v>278</v>
      </c>
      <c r="C38" s="13">
        <v>36.189661985999997</v>
      </c>
      <c r="D38" s="11" t="str">
        <f>IF($B38="N/A","N/A",IF(C38&gt;=5,"No",IF(C38&lt;0,"No","Yes")))</f>
        <v>No</v>
      </c>
      <c r="E38" s="13">
        <v>36.755726023000001</v>
      </c>
      <c r="F38" s="11" t="str">
        <f>IF($B38="N/A","N/A",IF(E38&gt;=5,"No",IF(E38&lt;0,"No","Yes")))</f>
        <v>No</v>
      </c>
      <c r="G38" s="13">
        <v>37.282998403999997</v>
      </c>
      <c r="H38" s="11" t="str">
        <f>IF($B38="N/A","N/A",IF(G38&gt;=5,"No",IF(G38&lt;0,"No","Yes")))</f>
        <v>No</v>
      </c>
      <c r="I38" s="12">
        <v>1.5640000000000001</v>
      </c>
      <c r="J38" s="12">
        <v>1.4350000000000001</v>
      </c>
      <c r="K38" s="45" t="s">
        <v>740</v>
      </c>
      <c r="L38" s="9" t="str">
        <f t="shared" si="4"/>
        <v>Yes</v>
      </c>
    </row>
    <row r="39" spans="1:12" x14ac:dyDescent="0.2">
      <c r="A39" s="2" t="s">
        <v>63</v>
      </c>
      <c r="B39" s="48" t="s">
        <v>213</v>
      </c>
      <c r="C39" s="13">
        <v>28.312900891000002</v>
      </c>
      <c r="D39" s="11" t="str">
        <f>IF($B39="N/A","N/A",IF(C39&gt;10,"No",IF(C39&lt;-10,"No","Yes")))</f>
        <v>N/A</v>
      </c>
      <c r="E39" s="13">
        <v>28.23264009</v>
      </c>
      <c r="F39" s="11" t="str">
        <f>IF($B39="N/A","N/A",IF(E39&gt;10,"No",IF(E39&lt;-10,"No","Yes")))</f>
        <v>N/A</v>
      </c>
      <c r="G39" s="13">
        <v>28.36682394</v>
      </c>
      <c r="H39" s="11" t="str">
        <f>IF($B39="N/A","N/A",IF(G39&gt;10,"No",IF(G39&lt;-10,"No","Yes")))</f>
        <v>N/A</v>
      </c>
      <c r="I39" s="12">
        <v>-0.28299999999999997</v>
      </c>
      <c r="J39" s="12">
        <v>0.4753</v>
      </c>
      <c r="K39" s="48" t="s">
        <v>740</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740</v>
      </c>
      <c r="L40" s="9" t="str">
        <f t="shared" si="4"/>
        <v>Yes</v>
      </c>
    </row>
    <row r="41" spans="1:12" x14ac:dyDescent="0.2">
      <c r="A41" s="3" t="s">
        <v>19</v>
      </c>
      <c r="B41" s="35" t="s">
        <v>281</v>
      </c>
      <c r="C41" s="8">
        <v>3.7634110400999998</v>
      </c>
      <c r="D41" s="44" t="str">
        <f>IF($B41="N/A","N/A",IF(C41&gt;8,"No",IF(C41&lt;2,"No","Yes")))</f>
        <v>Yes</v>
      </c>
      <c r="E41" s="8">
        <v>3.5073841492</v>
      </c>
      <c r="F41" s="44" t="str">
        <f>IF($B41="N/A","N/A",IF(E41&gt;8,"No",IF(E41&lt;2,"No","Yes")))</f>
        <v>Yes</v>
      </c>
      <c r="G41" s="8">
        <v>3.3853088994</v>
      </c>
      <c r="H41" s="44" t="str">
        <f>IF($B41="N/A","N/A",IF(G41&gt;8,"No",IF(G41&lt;2,"No","Yes")))</f>
        <v>Yes</v>
      </c>
      <c r="I41" s="12">
        <v>-6.8</v>
      </c>
      <c r="J41" s="12">
        <v>-3.48</v>
      </c>
      <c r="K41" s="45" t="s">
        <v>740</v>
      </c>
      <c r="L41" s="9" t="str">
        <f t="shared" si="4"/>
        <v>Yes</v>
      </c>
    </row>
    <row r="42" spans="1:12" x14ac:dyDescent="0.2">
      <c r="A42" s="3" t="s">
        <v>170</v>
      </c>
      <c r="B42" s="35" t="s">
        <v>213</v>
      </c>
      <c r="C42" s="8">
        <v>17.998539765</v>
      </c>
      <c r="D42" s="11" t="str">
        <f t="shared" ref="D42:D49" si="14">IF($B42="N/A","N/A",IF(C42&gt;10,"No",IF(C42&lt;-10,"No","Yes")))</f>
        <v>N/A</v>
      </c>
      <c r="E42" s="8">
        <v>17.209953019</v>
      </c>
      <c r="F42" s="11" t="str">
        <f t="shared" ref="F42:F49" si="15">IF($B42="N/A","N/A",IF(E42&gt;10,"No",IF(E42&lt;-10,"No","Yes")))</f>
        <v>N/A</v>
      </c>
      <c r="G42" s="8">
        <v>16.571798896000001</v>
      </c>
      <c r="H42" s="11" t="str">
        <f t="shared" ref="H42:H49" si="16">IF($B42="N/A","N/A",IF(G42&gt;10,"No",IF(G42&lt;-10,"No","Yes")))</f>
        <v>N/A</v>
      </c>
      <c r="I42" s="12">
        <v>-4.38</v>
      </c>
      <c r="J42" s="12">
        <v>-3.71</v>
      </c>
      <c r="K42" s="45" t="s">
        <v>740</v>
      </c>
      <c r="L42" s="9" t="str">
        <f>IF(J42="Div by 0", "N/A", IF(OR(J42="N/A",K42="N/A"),"N/A", IF(J42&gt;VALUE(MID(K42,1,2)), "No", IF(J42&lt;-1*VALUE(MID(K42,1,2)), "No", "Yes"))))</f>
        <v>Yes</v>
      </c>
    </row>
    <row r="43" spans="1:12" x14ac:dyDescent="0.2">
      <c r="A43" s="3" t="s">
        <v>171</v>
      </c>
      <c r="B43" s="35" t="s">
        <v>213</v>
      </c>
      <c r="C43" s="8">
        <v>30.579171335000002</v>
      </c>
      <c r="D43" s="11" t="str">
        <f t="shared" si="14"/>
        <v>N/A</v>
      </c>
      <c r="E43" s="8">
        <v>30.324188080999999</v>
      </c>
      <c r="F43" s="11" t="str">
        <f t="shared" si="15"/>
        <v>N/A</v>
      </c>
      <c r="G43" s="8">
        <v>30.416720199</v>
      </c>
      <c r="H43" s="11" t="str">
        <f t="shared" si="16"/>
        <v>N/A</v>
      </c>
      <c r="I43" s="12">
        <v>-0.83399999999999996</v>
      </c>
      <c r="J43" s="12">
        <v>0.30509999999999998</v>
      </c>
      <c r="K43" s="45" t="s">
        <v>740</v>
      </c>
      <c r="L43" s="9" t="str">
        <f>IF(J43="Div by 0", "N/A", IF(OR(J43="N/A",K43="N/A"),"N/A", IF(J43&gt;VALUE(MID(K43,1,2)), "No", IF(J43&lt;-1*VALUE(MID(K43,1,2)), "No", "Yes"))))</f>
        <v>Yes</v>
      </c>
    </row>
    <row r="44" spans="1:12" x14ac:dyDescent="0.2">
      <c r="A44" s="3" t="s">
        <v>172</v>
      </c>
      <c r="B44" s="35" t="s">
        <v>213</v>
      </c>
      <c r="C44" s="8">
        <v>3.1437712562</v>
      </c>
      <c r="D44" s="11" t="str">
        <f t="shared" si="14"/>
        <v>N/A</v>
      </c>
      <c r="E44" s="8">
        <v>3.0903875748999998</v>
      </c>
      <c r="F44" s="11" t="str">
        <f t="shared" si="15"/>
        <v>N/A</v>
      </c>
      <c r="G44" s="8">
        <v>3.005885138</v>
      </c>
      <c r="H44" s="11" t="str">
        <f t="shared" si="16"/>
        <v>N/A</v>
      </c>
      <c r="I44" s="12">
        <v>-1.7</v>
      </c>
      <c r="J44" s="12">
        <v>-2.73</v>
      </c>
      <c r="K44" s="45" t="s">
        <v>740</v>
      </c>
      <c r="L44" s="9" t="str">
        <f t="shared" ref="L44:L53" si="17">IF(J44="Div by 0", "N/A", IF(OR(J44="N/A",K44="N/A"),"N/A", IF(J44&gt;VALUE(MID(K44,1,2)), "No", IF(J44&lt;-1*VALUE(MID(K44,1,2)), "No", "Yes"))))</f>
        <v>Yes</v>
      </c>
    </row>
    <row r="45" spans="1:12" x14ac:dyDescent="0.2">
      <c r="A45" s="3" t="s">
        <v>173</v>
      </c>
      <c r="B45" s="35" t="s">
        <v>213</v>
      </c>
      <c r="C45" s="8">
        <v>21.061486122000002</v>
      </c>
      <c r="D45" s="11" t="str">
        <f t="shared" si="14"/>
        <v>N/A</v>
      </c>
      <c r="E45" s="8">
        <v>22.103518805</v>
      </c>
      <c r="F45" s="11" t="str">
        <f t="shared" si="15"/>
        <v>N/A</v>
      </c>
      <c r="G45" s="8">
        <v>22.609927246000002</v>
      </c>
      <c r="H45" s="11" t="str">
        <f t="shared" si="16"/>
        <v>N/A</v>
      </c>
      <c r="I45" s="12">
        <v>4.9480000000000004</v>
      </c>
      <c r="J45" s="12">
        <v>2.2909999999999999</v>
      </c>
      <c r="K45" s="45" t="s">
        <v>740</v>
      </c>
      <c r="L45" s="9" t="str">
        <f t="shared" si="17"/>
        <v>Yes</v>
      </c>
    </row>
    <row r="46" spans="1:12" x14ac:dyDescent="0.2">
      <c r="A46" s="3" t="s">
        <v>174</v>
      </c>
      <c r="B46" s="35" t="s">
        <v>213</v>
      </c>
      <c r="C46" s="8">
        <v>10.579155335999999</v>
      </c>
      <c r="D46" s="11" t="str">
        <f t="shared" si="14"/>
        <v>N/A</v>
      </c>
      <c r="E46" s="8">
        <v>10.949628439</v>
      </c>
      <c r="F46" s="11" t="str">
        <f t="shared" si="15"/>
        <v>N/A</v>
      </c>
      <c r="G46" s="8">
        <v>11.076519097</v>
      </c>
      <c r="H46" s="11" t="str">
        <f t="shared" si="16"/>
        <v>N/A</v>
      </c>
      <c r="I46" s="12">
        <v>3.5019999999999998</v>
      </c>
      <c r="J46" s="12">
        <v>1.159</v>
      </c>
      <c r="K46" s="45" t="s">
        <v>740</v>
      </c>
      <c r="L46" s="9" t="str">
        <f t="shared" si="17"/>
        <v>Yes</v>
      </c>
    </row>
    <row r="47" spans="1:12" x14ac:dyDescent="0.2">
      <c r="A47" s="3" t="s">
        <v>175</v>
      </c>
      <c r="B47" s="35" t="s">
        <v>213</v>
      </c>
      <c r="C47" s="8">
        <v>5.951736522</v>
      </c>
      <c r="D47" s="11" t="str">
        <f t="shared" si="14"/>
        <v>N/A</v>
      </c>
      <c r="E47" s="8">
        <v>6.0403806876999999</v>
      </c>
      <c r="F47" s="11" t="str">
        <f t="shared" si="15"/>
        <v>N/A</v>
      </c>
      <c r="G47" s="8">
        <v>6.1925383936999996</v>
      </c>
      <c r="H47" s="11" t="str">
        <f t="shared" si="16"/>
        <v>N/A</v>
      </c>
      <c r="I47" s="12">
        <v>1.4890000000000001</v>
      </c>
      <c r="J47" s="12">
        <v>2.5190000000000001</v>
      </c>
      <c r="K47" s="45" t="s">
        <v>740</v>
      </c>
      <c r="L47" s="9" t="str">
        <f t="shared" si="17"/>
        <v>Yes</v>
      </c>
    </row>
    <row r="48" spans="1:12" x14ac:dyDescent="0.2">
      <c r="A48" s="3" t="s">
        <v>176</v>
      </c>
      <c r="B48" s="35" t="s">
        <v>213</v>
      </c>
      <c r="C48" s="8">
        <v>4.4255565611999996</v>
      </c>
      <c r="D48" s="11" t="str">
        <f t="shared" si="14"/>
        <v>N/A</v>
      </c>
      <c r="E48" s="8">
        <v>4.3396926632000001</v>
      </c>
      <c r="F48" s="11" t="str">
        <f t="shared" si="15"/>
        <v>N/A</v>
      </c>
      <c r="G48" s="8">
        <v>4.3155075620999996</v>
      </c>
      <c r="H48" s="11" t="str">
        <f t="shared" si="16"/>
        <v>N/A</v>
      </c>
      <c r="I48" s="12">
        <v>-1.94</v>
      </c>
      <c r="J48" s="12">
        <v>-0.55700000000000005</v>
      </c>
      <c r="K48" s="45" t="s">
        <v>740</v>
      </c>
      <c r="L48" s="9" t="str">
        <f t="shared" si="17"/>
        <v>Yes</v>
      </c>
    </row>
    <row r="49" spans="1:12" x14ac:dyDescent="0.2">
      <c r="A49" s="3" t="s">
        <v>957</v>
      </c>
      <c r="B49" s="35" t="s">
        <v>213</v>
      </c>
      <c r="C49" s="8">
        <v>2.4971453958000001</v>
      </c>
      <c r="D49" s="11" t="str">
        <f t="shared" si="14"/>
        <v>N/A</v>
      </c>
      <c r="E49" s="8">
        <v>2.4348665819000002</v>
      </c>
      <c r="F49" s="11" t="str">
        <f t="shared" si="15"/>
        <v>N/A</v>
      </c>
      <c r="G49" s="8">
        <v>2.4257945692999998</v>
      </c>
      <c r="H49" s="11" t="str">
        <f t="shared" si="16"/>
        <v>N/A</v>
      </c>
      <c r="I49" s="12">
        <v>-2.4900000000000002</v>
      </c>
      <c r="J49" s="12">
        <v>-0.373</v>
      </c>
      <c r="K49" s="45" t="s">
        <v>740</v>
      </c>
      <c r="L49" s="9" t="str">
        <f t="shared" si="17"/>
        <v>Yes</v>
      </c>
    </row>
    <row r="50" spans="1:12" x14ac:dyDescent="0.2">
      <c r="A50" s="2" t="s">
        <v>208</v>
      </c>
      <c r="B50" s="35" t="s">
        <v>213</v>
      </c>
      <c r="C50" s="36">
        <v>1962527</v>
      </c>
      <c r="D50" s="9" t="str">
        <f t="shared" ref="D50:D53" si="18">IF($B50="N/A","N/A",IF(C50&lt;0,"No","Yes"))</f>
        <v>N/A</v>
      </c>
      <c r="E50" s="36">
        <v>2059967</v>
      </c>
      <c r="F50" s="9" t="str">
        <f t="shared" ref="F50:F53" si="19">IF($B50="N/A","N/A",IF(E50&lt;0,"No","Yes"))</f>
        <v>N/A</v>
      </c>
      <c r="G50" s="36">
        <v>2128694</v>
      </c>
      <c r="H50" s="9" t="str">
        <f t="shared" ref="H50:H53" si="20">IF($B50="N/A","N/A",IF(G50&lt;0,"No","Yes"))</f>
        <v>N/A</v>
      </c>
      <c r="I50" s="12">
        <v>4.9649999999999999</v>
      </c>
      <c r="J50" s="12">
        <v>3.3359999999999999</v>
      </c>
      <c r="K50" s="45" t="s">
        <v>740</v>
      </c>
      <c r="L50" s="9" t="str">
        <f t="shared" si="17"/>
        <v>Yes</v>
      </c>
    </row>
    <row r="51" spans="1:12" x14ac:dyDescent="0.2">
      <c r="A51" s="2" t="s">
        <v>209</v>
      </c>
      <c r="B51" s="35" t="s">
        <v>213</v>
      </c>
      <c r="C51" s="36">
        <v>117830</v>
      </c>
      <c r="D51" s="9" t="str">
        <f t="shared" si="18"/>
        <v>N/A</v>
      </c>
      <c r="E51" s="36">
        <v>124683</v>
      </c>
      <c r="F51" s="9" t="str">
        <f t="shared" si="19"/>
        <v>N/A</v>
      </c>
      <c r="G51" s="36">
        <v>126975</v>
      </c>
      <c r="H51" s="9" t="str">
        <f t="shared" si="20"/>
        <v>N/A</v>
      </c>
      <c r="I51" s="12">
        <v>5.8159999999999998</v>
      </c>
      <c r="J51" s="12">
        <v>1.8380000000000001</v>
      </c>
      <c r="K51" s="45" t="s">
        <v>740</v>
      </c>
      <c r="L51" s="9" t="str">
        <f t="shared" si="17"/>
        <v>Yes</v>
      </c>
    </row>
    <row r="52" spans="1:12" x14ac:dyDescent="0.2">
      <c r="A52" s="2" t="s">
        <v>210</v>
      </c>
      <c r="B52" s="35" t="s">
        <v>213</v>
      </c>
      <c r="C52" s="36">
        <v>1171705</v>
      </c>
      <c r="D52" s="9" t="str">
        <f t="shared" si="18"/>
        <v>N/A</v>
      </c>
      <c r="E52" s="36">
        <v>1319862</v>
      </c>
      <c r="F52" s="9" t="str">
        <f t="shared" si="19"/>
        <v>N/A</v>
      </c>
      <c r="G52" s="36">
        <v>1409880</v>
      </c>
      <c r="H52" s="9" t="str">
        <f t="shared" si="20"/>
        <v>N/A</v>
      </c>
      <c r="I52" s="12">
        <v>12.64</v>
      </c>
      <c r="J52" s="12">
        <v>6.82</v>
      </c>
      <c r="K52" s="45" t="s">
        <v>740</v>
      </c>
      <c r="L52" s="9" t="str">
        <f t="shared" si="17"/>
        <v>Yes</v>
      </c>
    </row>
    <row r="53" spans="1:12" x14ac:dyDescent="0.2">
      <c r="A53" s="2" t="s">
        <v>958</v>
      </c>
      <c r="B53" s="35" t="s">
        <v>213</v>
      </c>
      <c r="C53" s="36">
        <v>427545</v>
      </c>
      <c r="D53" s="9" t="str">
        <f t="shared" si="18"/>
        <v>N/A</v>
      </c>
      <c r="E53" s="36">
        <v>461028</v>
      </c>
      <c r="F53" s="9" t="str">
        <f t="shared" si="19"/>
        <v>N/A</v>
      </c>
      <c r="G53" s="36">
        <v>489894</v>
      </c>
      <c r="H53" s="9" t="str">
        <f t="shared" si="20"/>
        <v>N/A</v>
      </c>
      <c r="I53" s="12">
        <v>7.8310000000000004</v>
      </c>
      <c r="J53" s="12">
        <v>6.2610000000000001</v>
      </c>
      <c r="K53" s="45" t="s">
        <v>740</v>
      </c>
      <c r="L53" s="9" t="str">
        <f t="shared" si="17"/>
        <v>Yes</v>
      </c>
    </row>
    <row r="54" spans="1:12" x14ac:dyDescent="0.2">
      <c r="A54" s="2" t="s">
        <v>959</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960</v>
      </c>
      <c r="B55" s="35" t="s">
        <v>213</v>
      </c>
      <c r="C55" s="8">
        <v>99.907442024000005</v>
      </c>
      <c r="D55" s="44" t="str">
        <f>IF($B55="N/A","N/A",IF(C55&gt;10,"No",IF(C55&lt;-10,"No","Yes")))</f>
        <v>N/A</v>
      </c>
      <c r="E55" s="8">
        <v>99.973491781000007</v>
      </c>
      <c r="F55" s="44" t="str">
        <f>IF($B55="N/A","N/A",IF(E55&gt;10,"No",IF(E55&lt;-10,"No","Yes")))</f>
        <v>N/A</v>
      </c>
      <c r="G55" s="8">
        <v>99.984147299</v>
      </c>
      <c r="H55" s="44" t="str">
        <f>IF($B55="N/A","N/A",IF(G55&gt;10,"No",IF(G55&lt;-10,"No","Yes")))</f>
        <v>N/A</v>
      </c>
      <c r="I55" s="12">
        <v>6.6100000000000006E-2</v>
      </c>
      <c r="J55" s="12">
        <v>1.0699999999999999E-2</v>
      </c>
      <c r="K55" s="35" t="s">
        <v>213</v>
      </c>
      <c r="L55" s="9" t="str">
        <f t="shared" si="4"/>
        <v>N/A</v>
      </c>
    </row>
    <row r="56" spans="1:12" x14ac:dyDescent="0.2">
      <c r="A56" s="2" t="s">
        <v>177</v>
      </c>
      <c r="B56" s="35" t="s">
        <v>213</v>
      </c>
      <c r="C56" s="8">
        <v>56.807824469000003</v>
      </c>
      <c r="D56" s="44" t="str">
        <f t="shared" ref="D56:D57" si="21">IF($B56="N/A","N/A",IF(C56&gt;10,"No",IF(C56&lt;-10,"No","Yes")))</f>
        <v>N/A</v>
      </c>
      <c r="E56" s="8">
        <v>57.022621667999999</v>
      </c>
      <c r="F56" s="44" t="str">
        <f t="shared" ref="F56:F57" si="22">IF($B56="N/A","N/A",IF(E56&gt;10,"No",IF(E56&lt;-10,"No","Yes")))</f>
        <v>N/A</v>
      </c>
      <c r="G56" s="8">
        <v>57.233717796999997</v>
      </c>
      <c r="H56" s="44" t="str">
        <f t="shared" ref="H56:H57" si="23">IF($B56="N/A","N/A",IF(G56&gt;10,"No",IF(G56&lt;-10,"No","Yes")))</f>
        <v>N/A</v>
      </c>
      <c r="I56" s="12">
        <v>0.37809999999999999</v>
      </c>
      <c r="J56" s="12">
        <v>0.37019999999999997</v>
      </c>
      <c r="K56" s="45" t="s">
        <v>740</v>
      </c>
      <c r="L56" s="9" t="str">
        <f>IF(J56="Div by 0", "N/A", IF(OR(J56="N/A",K56="N/A"),"N/A", IF(J56&gt;VALUE(MID(K56,1,2)), "No", IF(J56&lt;-1*VALUE(MID(K56,1,2)), "No", "Yes"))))</f>
        <v>Yes</v>
      </c>
    </row>
    <row r="57" spans="1:12" x14ac:dyDescent="0.2">
      <c r="A57" s="6" t="s">
        <v>178</v>
      </c>
      <c r="B57" s="35" t="s">
        <v>213</v>
      </c>
      <c r="C57" s="8">
        <v>43.099617555000002</v>
      </c>
      <c r="D57" s="44" t="str">
        <f t="shared" si="21"/>
        <v>N/A</v>
      </c>
      <c r="E57" s="8">
        <v>42.950870113999997</v>
      </c>
      <c r="F57" s="44" t="str">
        <f t="shared" si="22"/>
        <v>N/A</v>
      </c>
      <c r="G57" s="8">
        <v>42.750429502000003</v>
      </c>
      <c r="H57" s="44" t="str">
        <f t="shared" si="23"/>
        <v>N/A</v>
      </c>
      <c r="I57" s="12">
        <v>-0.34499999999999997</v>
      </c>
      <c r="J57" s="12">
        <v>-0.46700000000000003</v>
      </c>
      <c r="K57" s="45" t="s">
        <v>740</v>
      </c>
      <c r="L57" s="9" t="str">
        <f>IF(J57="Div by 0", "N/A", IF(OR(J57="N/A",K57="N/A"),"N/A", IF(J57&gt;VALUE(MID(K57,1,2)), "No", IF(J57&lt;-1*VALUE(MID(K57,1,2)), "No", "Yes"))))</f>
        <v>Yes</v>
      </c>
    </row>
    <row r="58" spans="1:12" x14ac:dyDescent="0.2">
      <c r="A58" s="7" t="s">
        <v>686</v>
      </c>
      <c r="B58" s="35" t="s">
        <v>282</v>
      </c>
      <c r="C58" s="8">
        <v>54.318545567999998</v>
      </c>
      <c r="D58" s="44" t="str">
        <f>IF($B58="N/A","N/A",IF(C58&gt;70,"No",IF(C58&lt;40,"No","Yes")))</f>
        <v>Yes</v>
      </c>
      <c r="E58" s="8">
        <v>55.447240717</v>
      </c>
      <c r="F58" s="44" t="str">
        <f>IF($B58="N/A","N/A",IF(E58&gt;70,"No",IF(E58&lt;40,"No","Yes")))</f>
        <v>Yes</v>
      </c>
      <c r="G58" s="8">
        <v>57.35490815</v>
      </c>
      <c r="H58" s="44" t="str">
        <f>IF($B58="N/A","N/A",IF(G58&gt;70,"No",IF(G58&lt;40,"No","Yes")))</f>
        <v>Yes</v>
      </c>
      <c r="I58" s="12">
        <v>2.0779999999999998</v>
      </c>
      <c r="J58" s="12">
        <v>3.4409999999999998</v>
      </c>
      <c r="K58" s="45" t="s">
        <v>740</v>
      </c>
      <c r="L58" s="9" t="str">
        <f t="shared" si="4"/>
        <v>Yes</v>
      </c>
    </row>
    <row r="59" spans="1:12" x14ac:dyDescent="0.2">
      <c r="A59" s="2" t="s">
        <v>687</v>
      </c>
      <c r="B59" s="35" t="s">
        <v>213</v>
      </c>
      <c r="C59" s="8">
        <v>71.199517865000004</v>
      </c>
      <c r="D59" s="44" t="str">
        <f>IF($B59="N/A","N/A",IF(C59&gt;10,"No",IF(C59&lt;-10,"No","Yes")))</f>
        <v>N/A</v>
      </c>
      <c r="E59" s="8">
        <v>72.766384657000003</v>
      </c>
      <c r="F59" s="44" t="str">
        <f>IF($B59="N/A","N/A",IF(E59&gt;10,"No",IF(E59&lt;-10,"No","Yes")))</f>
        <v>N/A</v>
      </c>
      <c r="G59" s="8">
        <v>73.653712478000003</v>
      </c>
      <c r="H59" s="44" t="str">
        <f>IF($B59="N/A","N/A",IF(G59&gt;10,"No",IF(G59&lt;-10,"No","Yes")))</f>
        <v>N/A</v>
      </c>
      <c r="I59" s="12">
        <v>2.2010000000000001</v>
      </c>
      <c r="J59" s="12">
        <v>1.2190000000000001</v>
      </c>
      <c r="K59" s="35" t="s">
        <v>213</v>
      </c>
      <c r="L59" s="9" t="str">
        <f t="shared" si="4"/>
        <v>N/A</v>
      </c>
    </row>
    <row r="60" spans="1:12" x14ac:dyDescent="0.2">
      <c r="A60" s="2" t="s">
        <v>688</v>
      </c>
      <c r="B60" s="35" t="s">
        <v>213</v>
      </c>
      <c r="C60" s="8">
        <v>75.642471241999999</v>
      </c>
      <c r="D60" s="44" t="str">
        <f t="shared" ref="D60:D66" si="24">IF($B60="N/A","N/A",IF(C60&gt;10,"No",IF(C60&lt;-10,"No","Yes")))</f>
        <v>N/A</v>
      </c>
      <c r="E60" s="8">
        <v>75.694964975999994</v>
      </c>
      <c r="F60" s="44" t="str">
        <f t="shared" ref="F60:F66" si="25">IF($B60="N/A","N/A",IF(E60&gt;10,"No",IF(E60&lt;-10,"No","Yes")))</f>
        <v>N/A</v>
      </c>
      <c r="G60" s="8">
        <v>76.555538026999997</v>
      </c>
      <c r="H60" s="44" t="str">
        <f t="shared" ref="H60:H66" si="26">IF($B60="N/A","N/A",IF(G60&gt;10,"No",IF(G60&lt;-10,"No","Yes")))</f>
        <v>N/A</v>
      </c>
      <c r="I60" s="12">
        <v>6.9400000000000003E-2</v>
      </c>
      <c r="J60" s="12">
        <v>1.137</v>
      </c>
      <c r="K60" s="35" t="s">
        <v>213</v>
      </c>
      <c r="L60" s="9" t="str">
        <f t="shared" si="4"/>
        <v>N/A</v>
      </c>
    </row>
    <row r="61" spans="1:12" x14ac:dyDescent="0.2">
      <c r="A61" s="2" t="s">
        <v>1748</v>
      </c>
      <c r="B61" s="35" t="s">
        <v>213</v>
      </c>
      <c r="C61" s="8">
        <v>55.772359584</v>
      </c>
      <c r="D61" s="44" t="str">
        <f t="shared" si="24"/>
        <v>N/A</v>
      </c>
      <c r="E61" s="8">
        <v>57.141858427000003</v>
      </c>
      <c r="F61" s="44" t="str">
        <f t="shared" si="25"/>
        <v>N/A</v>
      </c>
      <c r="G61" s="8">
        <v>58.350320893999999</v>
      </c>
      <c r="H61" s="44" t="str">
        <f t="shared" si="26"/>
        <v>N/A</v>
      </c>
      <c r="I61" s="12">
        <v>2.456</v>
      </c>
      <c r="J61" s="12">
        <v>2.1150000000000002</v>
      </c>
      <c r="K61" s="35" t="s">
        <v>213</v>
      </c>
      <c r="L61" s="9" t="str">
        <f t="shared" si="4"/>
        <v>N/A</v>
      </c>
    </row>
    <row r="62" spans="1:12" x14ac:dyDescent="0.2">
      <c r="A62" s="2" t="s">
        <v>689</v>
      </c>
      <c r="B62" s="35" t="s">
        <v>213</v>
      </c>
      <c r="C62" s="8">
        <v>22.78518141</v>
      </c>
      <c r="D62" s="44" t="str">
        <f t="shared" si="24"/>
        <v>N/A</v>
      </c>
      <c r="E62" s="8">
        <v>25.722210249</v>
      </c>
      <c r="F62" s="44" t="str">
        <f t="shared" si="25"/>
        <v>N/A</v>
      </c>
      <c r="G62" s="8">
        <v>31.488101328999999</v>
      </c>
      <c r="H62" s="44" t="str">
        <f t="shared" si="26"/>
        <v>N/A</v>
      </c>
      <c r="I62" s="12">
        <v>12.89</v>
      </c>
      <c r="J62" s="12">
        <v>22.42</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1.3646901588</v>
      </c>
      <c r="D64" s="44" t="str">
        <f t="shared" si="24"/>
        <v>N/A</v>
      </c>
      <c r="E64" s="8">
        <v>1.3140891925</v>
      </c>
      <c r="F64" s="44" t="str">
        <f t="shared" si="25"/>
        <v>N/A</v>
      </c>
      <c r="G64" s="8">
        <v>1.2396339303999999</v>
      </c>
      <c r="H64" s="44" t="str">
        <f t="shared" si="26"/>
        <v>N/A</v>
      </c>
      <c r="I64" s="12">
        <v>-3.71</v>
      </c>
      <c r="J64" s="12">
        <v>-5.67</v>
      </c>
      <c r="K64" s="35" t="s">
        <v>213</v>
      </c>
      <c r="L64" s="9" t="str">
        <f t="shared" si="4"/>
        <v>N/A</v>
      </c>
    </row>
    <row r="65" spans="1:12" x14ac:dyDescent="0.2">
      <c r="A65" s="3" t="s">
        <v>147</v>
      </c>
      <c r="B65" s="35" t="s">
        <v>213</v>
      </c>
      <c r="C65" s="8">
        <v>1.3647434909</v>
      </c>
      <c r="D65" s="44" t="str">
        <f t="shared" si="24"/>
        <v>N/A</v>
      </c>
      <c r="E65" s="8">
        <v>1.315154476</v>
      </c>
      <c r="F65" s="44" t="str">
        <f t="shared" si="25"/>
        <v>N/A</v>
      </c>
      <c r="G65" s="8">
        <v>1.3079188503000001</v>
      </c>
      <c r="H65" s="44" t="str">
        <f t="shared" si="26"/>
        <v>N/A</v>
      </c>
      <c r="I65" s="12">
        <v>-3.63</v>
      </c>
      <c r="J65" s="12">
        <v>-0.55000000000000004</v>
      </c>
      <c r="K65" s="35" t="s">
        <v>213</v>
      </c>
      <c r="L65" s="9" t="str">
        <f t="shared" si="4"/>
        <v>N/A</v>
      </c>
    </row>
    <row r="66" spans="1:12" x14ac:dyDescent="0.2">
      <c r="A66" s="3" t="s">
        <v>148</v>
      </c>
      <c r="B66" s="35" t="s">
        <v>213</v>
      </c>
      <c r="C66" s="8">
        <v>1.457301467</v>
      </c>
      <c r="D66" s="44" t="str">
        <f t="shared" si="24"/>
        <v>N/A</v>
      </c>
      <c r="E66" s="8">
        <v>1.4003771598999999</v>
      </c>
      <c r="F66" s="44" t="str">
        <f t="shared" si="25"/>
        <v>N/A</v>
      </c>
      <c r="G66" s="8">
        <v>1.3887912883</v>
      </c>
      <c r="H66" s="44" t="str">
        <f t="shared" si="26"/>
        <v>N/A</v>
      </c>
      <c r="I66" s="12">
        <v>-3.91</v>
      </c>
      <c r="J66" s="12">
        <v>-0.82699999999999996</v>
      </c>
      <c r="K66" s="35" t="s">
        <v>213</v>
      </c>
      <c r="L66" s="9" t="str">
        <f t="shared" si="4"/>
        <v>N/A</v>
      </c>
    </row>
    <row r="67" spans="1:12" x14ac:dyDescent="0.2">
      <c r="A67" s="2" t="s">
        <v>961</v>
      </c>
      <c r="B67" s="48" t="s">
        <v>213</v>
      </c>
      <c r="C67" s="1">
        <v>7777</v>
      </c>
      <c r="D67" s="11" t="str">
        <f>IF($B67="N/A","N/A",IF(C67&gt;10,"No",IF(C67&lt;-10,"No","Yes")))</f>
        <v>N/A</v>
      </c>
      <c r="E67" s="1">
        <v>7960</v>
      </c>
      <c r="F67" s="11" t="str">
        <f>IF($B67="N/A","N/A",IF(E67&gt;10,"No",IF(E67&lt;-10,"No","Yes")))</f>
        <v>N/A</v>
      </c>
      <c r="G67" s="1">
        <v>11063</v>
      </c>
      <c r="H67" s="11" t="str">
        <f>IF($B67="N/A","N/A",IF(G67&gt;10,"No",IF(G67&lt;-10,"No","Yes")))</f>
        <v>N/A</v>
      </c>
      <c r="I67" s="12">
        <v>2.3530000000000002</v>
      </c>
      <c r="J67" s="12">
        <v>38.979999999999997</v>
      </c>
      <c r="K67" s="35" t="s">
        <v>213</v>
      </c>
      <c r="L67" s="9" t="str">
        <f t="shared" si="4"/>
        <v>N/A</v>
      </c>
    </row>
    <row r="68" spans="1:12" x14ac:dyDescent="0.2">
      <c r="A68" s="3" t="s">
        <v>201</v>
      </c>
      <c r="B68" s="48" t="s">
        <v>217</v>
      </c>
      <c r="C68" s="1">
        <v>2958</v>
      </c>
      <c r="D68" s="44" t="str">
        <f t="shared" ref="D68:D69" si="27">IF($B68="N/A","N/A",IF(C68&gt;0,"No",IF(C68&lt;0,"No","Yes")))</f>
        <v>No</v>
      </c>
      <c r="E68" s="1">
        <v>3941</v>
      </c>
      <c r="F68" s="44" t="str">
        <f t="shared" ref="F68:F69" si="28">IF($B68="N/A","N/A",IF(E68&gt;0,"No",IF(E68&lt;0,"No","Yes")))</f>
        <v>No</v>
      </c>
      <c r="G68" s="1">
        <v>3397</v>
      </c>
      <c r="H68" s="44" t="str">
        <f t="shared" ref="H68:H69" si="29">IF($B68="N/A","N/A",IF(G68&gt;0,"No",IF(G68&lt;0,"No","Yes")))</f>
        <v>No</v>
      </c>
      <c r="I68" s="12">
        <v>33.229999999999997</v>
      </c>
      <c r="J68" s="12">
        <v>-13.8</v>
      </c>
      <c r="K68" s="35" t="s">
        <v>213</v>
      </c>
      <c r="L68" s="9" t="str">
        <f t="shared" si="4"/>
        <v>N/A</v>
      </c>
    </row>
    <row r="69" spans="1:12" x14ac:dyDescent="0.2">
      <c r="A69" s="3" t="s">
        <v>202</v>
      </c>
      <c r="B69" s="48" t="s">
        <v>217</v>
      </c>
      <c r="C69" s="1">
        <v>3079</v>
      </c>
      <c r="D69" s="44" t="str">
        <f t="shared" si="27"/>
        <v>No</v>
      </c>
      <c r="E69" s="1">
        <v>4044</v>
      </c>
      <c r="F69" s="44" t="str">
        <f t="shared" si="28"/>
        <v>No</v>
      </c>
      <c r="G69" s="1">
        <v>3653</v>
      </c>
      <c r="H69" s="44" t="str">
        <f t="shared" si="29"/>
        <v>No</v>
      </c>
      <c r="I69" s="12">
        <v>31.34</v>
      </c>
      <c r="J69" s="12">
        <v>-9.67</v>
      </c>
      <c r="K69" s="35" t="s">
        <v>213</v>
      </c>
      <c r="L69" s="9" t="str">
        <f t="shared" si="4"/>
        <v>N/A</v>
      </c>
    </row>
    <row r="70" spans="1:12" x14ac:dyDescent="0.2">
      <c r="A70" s="3" t="s">
        <v>203</v>
      </c>
      <c r="B70" s="71" t="s">
        <v>213</v>
      </c>
      <c r="C70" s="13">
        <v>89.444624877999999</v>
      </c>
      <c r="D70" s="11" t="str">
        <f>IF($B70="N/A","N/A",IF(C70&gt;10,"No",IF(C70&lt;-10,"No","Yes")))</f>
        <v>N/A</v>
      </c>
      <c r="E70" s="13">
        <v>91.122650840999995</v>
      </c>
      <c r="F70" s="11" t="str">
        <f>IF($B70="N/A","N/A",IF(E70&gt;10,"No",IF(E70&lt;-10,"No","Yes")))</f>
        <v>N/A</v>
      </c>
      <c r="G70" s="13">
        <v>88.529975363000005</v>
      </c>
      <c r="H70" s="11" t="str">
        <f>IF($B70="N/A","N/A",IF(G70&gt;10,"No",IF(G70&lt;-10,"No","Yes")))</f>
        <v>N/A</v>
      </c>
      <c r="I70" s="12">
        <v>1.8759999999999999</v>
      </c>
      <c r="J70" s="12">
        <v>-2.85</v>
      </c>
      <c r="K70" s="71" t="s">
        <v>213</v>
      </c>
      <c r="L70" s="9" t="str">
        <f t="shared" si="4"/>
        <v>N/A</v>
      </c>
    </row>
    <row r="71" spans="1:12" x14ac:dyDescent="0.2">
      <c r="A71" s="2" t="s">
        <v>65</v>
      </c>
      <c r="B71" s="48" t="s">
        <v>213</v>
      </c>
      <c r="C71" s="1">
        <v>687678</v>
      </c>
      <c r="D71" s="11" t="str">
        <f>IF($B71="N/A","N/A",IF(C71&gt;10,"No",IF(C71&lt;-10,"No","Yes")))</f>
        <v>N/A</v>
      </c>
      <c r="E71" s="1">
        <v>740485</v>
      </c>
      <c r="F71" s="11" t="str">
        <f>IF($B71="N/A","N/A",IF(E71&gt;10,"No",IF(E71&lt;-10,"No","Yes")))</f>
        <v>N/A</v>
      </c>
      <c r="G71" s="1">
        <v>782280</v>
      </c>
      <c r="H71" s="11" t="str">
        <f>IF($B71="N/A","N/A",IF(G71&gt;10,"No",IF(G71&lt;-10,"No","Yes")))</f>
        <v>N/A</v>
      </c>
      <c r="I71" s="12">
        <v>7.6790000000000003</v>
      </c>
      <c r="J71" s="12">
        <v>5.6440000000000001</v>
      </c>
      <c r="K71" s="48" t="s">
        <v>740</v>
      </c>
      <c r="L71" s="9" t="str">
        <f t="shared" ref="L71:L103" si="30">IF(J71="Div by 0", "N/A", IF(K71="N/A","N/A", IF(J71&gt;VALUE(MID(K71,1,2)), "No", IF(J71&lt;-1*VALUE(MID(K71,1,2)), "No", "Yes"))))</f>
        <v>Yes</v>
      </c>
    </row>
    <row r="72" spans="1:12" x14ac:dyDescent="0.2">
      <c r="A72" s="4" t="s">
        <v>66</v>
      </c>
      <c r="B72" s="48" t="s">
        <v>213</v>
      </c>
      <c r="C72" s="1">
        <v>599665.21</v>
      </c>
      <c r="D72" s="11" t="str">
        <f>IF($B72="N/A","N/A",IF(C72&gt;10,"No",IF(C72&lt;-10,"No","Yes")))</f>
        <v>N/A</v>
      </c>
      <c r="E72" s="1">
        <v>651522.52</v>
      </c>
      <c r="F72" s="11" t="str">
        <f>IF($B72="N/A","N/A",IF(E72&gt;10,"No",IF(E72&lt;-10,"No","Yes")))</f>
        <v>N/A</v>
      </c>
      <c r="G72" s="1">
        <v>690822.5</v>
      </c>
      <c r="H72" s="11" t="str">
        <f>IF($B72="N/A","N/A",IF(G72&gt;10,"No",IF(G72&lt;-10,"No","Yes")))</f>
        <v>N/A</v>
      </c>
      <c r="I72" s="12">
        <v>8.6479999999999997</v>
      </c>
      <c r="J72" s="12">
        <v>6.032</v>
      </c>
      <c r="K72" s="48" t="s">
        <v>741</v>
      </c>
      <c r="L72" s="9" t="str">
        <f t="shared" si="30"/>
        <v>Yes</v>
      </c>
    </row>
    <row r="73" spans="1:12" x14ac:dyDescent="0.2">
      <c r="A73" s="3" t="s">
        <v>67</v>
      </c>
      <c r="B73" s="35" t="s">
        <v>283</v>
      </c>
      <c r="C73" s="8">
        <v>93.732834577999995</v>
      </c>
      <c r="D73" s="44" t="str">
        <f>IF($B73="N/A","N/A",IF(C73&gt;=90,"Yes","No"))</f>
        <v>Yes</v>
      </c>
      <c r="E73" s="8">
        <v>93.434608030999996</v>
      </c>
      <c r="F73" s="44" t="str">
        <f>IF($B73="N/A","N/A",IF(E73&gt;=90,"Yes","No"))</f>
        <v>Yes</v>
      </c>
      <c r="G73" s="8">
        <v>93.329028222000005</v>
      </c>
      <c r="H73" s="44" t="str">
        <f>IF($B73="N/A","N/A",IF(G73&gt;=90,"Yes","No"))</f>
        <v>Yes</v>
      </c>
      <c r="I73" s="12">
        <v>-0.318</v>
      </c>
      <c r="J73" s="12">
        <v>-0.113</v>
      </c>
      <c r="K73" s="45" t="s">
        <v>740</v>
      </c>
      <c r="L73" s="9" t="str">
        <f t="shared" si="30"/>
        <v>Yes</v>
      </c>
    </row>
    <row r="74" spans="1:12" x14ac:dyDescent="0.2">
      <c r="A74" s="2" t="s">
        <v>962</v>
      </c>
      <c r="B74" s="35" t="s">
        <v>283</v>
      </c>
      <c r="C74" s="8">
        <v>93.54754441</v>
      </c>
      <c r="D74" s="44" t="str">
        <f>IF($B74="N/A","N/A",IF(C74&gt;=90,"Yes","No"))</f>
        <v>Yes</v>
      </c>
      <c r="E74" s="8">
        <v>93.201412738000002</v>
      </c>
      <c r="F74" s="44" t="str">
        <f>IF($B74="N/A","N/A",IF(E74&gt;=90,"Yes","No"))</f>
        <v>Yes</v>
      </c>
      <c r="G74" s="8">
        <v>93.107766920000003</v>
      </c>
      <c r="H74" s="44" t="str">
        <f>IF($B74="N/A","N/A",IF(G74&gt;=90,"Yes","No"))</f>
        <v>Yes</v>
      </c>
      <c r="I74" s="12">
        <v>-0.37</v>
      </c>
      <c r="J74" s="12">
        <v>-0.1</v>
      </c>
      <c r="K74" s="45" t="s">
        <v>740</v>
      </c>
      <c r="L74" s="9" t="str">
        <f t="shared" si="30"/>
        <v>Yes</v>
      </c>
    </row>
    <row r="75" spans="1:12" x14ac:dyDescent="0.2">
      <c r="A75" s="6" t="s">
        <v>963</v>
      </c>
      <c r="B75" s="48" t="s">
        <v>284</v>
      </c>
      <c r="C75" s="13">
        <v>43.237173706999997</v>
      </c>
      <c r="D75" s="44" t="str">
        <f>IF($B75="N/A","N/A",IF(C75&gt;55,"No",IF(C75&lt;30,"No","Yes")))</f>
        <v>Yes</v>
      </c>
      <c r="E75" s="13">
        <v>43.654265029000001</v>
      </c>
      <c r="F75" s="44" t="str">
        <f>IF($B75="N/A","N/A",IF(E75&gt;55,"No",IF(E75&lt;30,"No","Yes")))</f>
        <v>Yes</v>
      </c>
      <c r="G75" s="13">
        <v>44.264701911000003</v>
      </c>
      <c r="H75" s="44" t="str">
        <f>IF($B75="N/A","N/A",IF(G75&gt;55,"No",IF(G75&lt;30,"No","Yes")))</f>
        <v>Yes</v>
      </c>
      <c r="I75" s="12">
        <v>0.9647</v>
      </c>
      <c r="J75" s="12">
        <v>1.3979999999999999</v>
      </c>
      <c r="K75" s="48" t="s">
        <v>740</v>
      </c>
      <c r="L75" s="9" t="str">
        <f t="shared" si="30"/>
        <v>Yes</v>
      </c>
    </row>
    <row r="76" spans="1:12" ht="25.5" x14ac:dyDescent="0.2">
      <c r="A76" s="2" t="s">
        <v>964</v>
      </c>
      <c r="B76" s="48" t="s">
        <v>278</v>
      </c>
      <c r="C76" s="13">
        <v>0.6847681618</v>
      </c>
      <c r="D76" s="44" t="str">
        <f>IF($B76="N/A","N/A",IF(C76&gt;=5,"No",IF(C76&lt;0,"No","Yes")))</f>
        <v>Yes</v>
      </c>
      <c r="E76" s="13">
        <v>0.22728346960000001</v>
      </c>
      <c r="F76" s="44" t="str">
        <f>IF($B76="N/A","N/A",IF(E76&gt;=5,"No",IF(E76&lt;0,"No","Yes")))</f>
        <v>Yes</v>
      </c>
      <c r="G76" s="13">
        <v>0.2418571356</v>
      </c>
      <c r="H76" s="44" t="str">
        <f>IF($B76="N/A","N/A",IF(G76&gt;=5,"No",IF(G76&lt;0,"No","Yes")))</f>
        <v>Yes</v>
      </c>
      <c r="I76" s="12">
        <v>-66.8</v>
      </c>
      <c r="J76" s="12">
        <v>6.4119999999999999</v>
      </c>
      <c r="K76" s="48" t="s">
        <v>213</v>
      </c>
      <c r="L76" s="9" t="str">
        <f t="shared" si="30"/>
        <v>N/A</v>
      </c>
    </row>
    <row r="77" spans="1:12" ht="25.5" x14ac:dyDescent="0.2">
      <c r="A77" s="2" t="s">
        <v>965</v>
      </c>
      <c r="B77" s="48" t="s">
        <v>213</v>
      </c>
      <c r="C77" s="13">
        <v>25.723085514000001</v>
      </c>
      <c r="D77" s="48" t="s">
        <v>213</v>
      </c>
      <c r="E77" s="13">
        <v>26.972592287000001</v>
      </c>
      <c r="F77" s="48" t="s">
        <v>213</v>
      </c>
      <c r="G77" s="13">
        <v>27.366543948</v>
      </c>
      <c r="H77" s="48" t="s">
        <v>213</v>
      </c>
      <c r="I77" s="12">
        <v>4.8579999999999997</v>
      </c>
      <c r="J77" s="12">
        <v>1.4610000000000001</v>
      </c>
      <c r="K77" s="48" t="s">
        <v>213</v>
      </c>
      <c r="L77" s="9" t="str">
        <f t="shared" si="30"/>
        <v>N/A</v>
      </c>
    </row>
    <row r="78" spans="1:12" ht="25.5" x14ac:dyDescent="0.2">
      <c r="A78" s="2" t="s">
        <v>966</v>
      </c>
      <c r="B78" s="48" t="s">
        <v>213</v>
      </c>
      <c r="C78" s="13">
        <v>40.937909894000001</v>
      </c>
      <c r="D78" s="48" t="s">
        <v>213</v>
      </c>
      <c r="E78" s="13">
        <v>39.212678177000001</v>
      </c>
      <c r="F78" s="48" t="s">
        <v>213</v>
      </c>
      <c r="G78" s="13">
        <v>37.974638237000001</v>
      </c>
      <c r="H78" s="48" t="s">
        <v>213</v>
      </c>
      <c r="I78" s="12">
        <v>-4.21</v>
      </c>
      <c r="J78" s="12">
        <v>-3.16</v>
      </c>
      <c r="K78" s="48" t="s">
        <v>213</v>
      </c>
      <c r="L78" s="9" t="str">
        <f t="shared" si="30"/>
        <v>N/A</v>
      </c>
    </row>
    <row r="79" spans="1:12" ht="25.5" x14ac:dyDescent="0.2">
      <c r="A79" s="2" t="s">
        <v>967</v>
      </c>
      <c r="B79" s="48" t="s">
        <v>213</v>
      </c>
      <c r="C79" s="13">
        <v>12.573617303000001</v>
      </c>
      <c r="D79" s="48" t="s">
        <v>213</v>
      </c>
      <c r="E79" s="13">
        <v>13.243617359</v>
      </c>
      <c r="F79" s="48" t="s">
        <v>213</v>
      </c>
      <c r="G79" s="13">
        <v>13.722196655999999</v>
      </c>
      <c r="H79" s="48" t="s">
        <v>213</v>
      </c>
      <c r="I79" s="12">
        <v>5.3289999999999997</v>
      </c>
      <c r="J79" s="12">
        <v>3.6139999999999999</v>
      </c>
      <c r="K79" s="48" t="s">
        <v>213</v>
      </c>
      <c r="L79" s="9" t="str">
        <f t="shared" si="30"/>
        <v>N/A</v>
      </c>
    </row>
    <row r="80" spans="1:12" ht="25.5" x14ac:dyDescent="0.2">
      <c r="A80" s="2" t="s">
        <v>968</v>
      </c>
      <c r="B80" s="48" t="s">
        <v>213</v>
      </c>
      <c r="C80" s="13">
        <v>2.3858550077</v>
      </c>
      <c r="D80" s="48" t="s">
        <v>213</v>
      </c>
      <c r="E80" s="13">
        <v>2.4388069981</v>
      </c>
      <c r="F80" s="48" t="s">
        <v>213</v>
      </c>
      <c r="G80" s="13">
        <v>2.3880196349</v>
      </c>
      <c r="H80" s="48" t="s">
        <v>213</v>
      </c>
      <c r="I80" s="12">
        <v>2.2189999999999999</v>
      </c>
      <c r="J80" s="12">
        <v>-2.08</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1747</v>
      </c>
      <c r="J81" s="12" t="s">
        <v>1747</v>
      </c>
      <c r="K81" s="48" t="s">
        <v>213</v>
      </c>
      <c r="L81" s="9" t="str">
        <f t="shared" si="30"/>
        <v>N/A</v>
      </c>
    </row>
    <row r="82" spans="1:12" x14ac:dyDescent="0.2">
      <c r="A82" s="2" t="s">
        <v>970</v>
      </c>
      <c r="B82" s="48" t="s">
        <v>213</v>
      </c>
      <c r="C82" s="13">
        <v>7.9684096336000003</v>
      </c>
      <c r="D82" s="48" t="s">
        <v>213</v>
      </c>
      <c r="E82" s="13">
        <v>8.2682296063000003</v>
      </c>
      <c r="F82" s="48" t="s">
        <v>213</v>
      </c>
      <c r="G82" s="13">
        <v>8.8536074039999999</v>
      </c>
      <c r="H82" s="48" t="s">
        <v>213</v>
      </c>
      <c r="I82" s="12">
        <v>3.7629999999999999</v>
      </c>
      <c r="J82" s="12">
        <v>7.08</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9.7263544856999999</v>
      </c>
      <c r="D84" s="48" t="s">
        <v>213</v>
      </c>
      <c r="E84" s="13">
        <v>9.6367921024999994</v>
      </c>
      <c r="F84" s="48" t="s">
        <v>213</v>
      </c>
      <c r="G84" s="13">
        <v>9.4531369842000004</v>
      </c>
      <c r="H84" s="48" t="s">
        <v>213</v>
      </c>
      <c r="I84" s="12">
        <v>-0.92100000000000004</v>
      </c>
      <c r="J84" s="12">
        <v>-1.91</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53.734887549</v>
      </c>
      <c r="D87" s="48" t="s">
        <v>213</v>
      </c>
      <c r="E87" s="13">
        <v>51.515560747000002</v>
      </c>
      <c r="F87" s="48" t="s">
        <v>213</v>
      </c>
      <c r="G87" s="13">
        <v>50.057651991999997</v>
      </c>
      <c r="H87" s="48" t="s">
        <v>213</v>
      </c>
      <c r="I87" s="12">
        <v>-4.13</v>
      </c>
      <c r="J87" s="12">
        <v>-2.83</v>
      </c>
      <c r="K87" s="48" t="s">
        <v>213</v>
      </c>
      <c r="L87" s="9" t="str">
        <f t="shared" si="30"/>
        <v>N/A</v>
      </c>
    </row>
    <row r="88" spans="1:12" x14ac:dyDescent="0.2">
      <c r="A88" s="2" t="s">
        <v>976</v>
      </c>
      <c r="B88" s="48" t="s">
        <v>213</v>
      </c>
      <c r="C88" s="13">
        <v>46.265112451</v>
      </c>
      <c r="D88" s="48" t="s">
        <v>213</v>
      </c>
      <c r="E88" s="13">
        <v>48.484439252999998</v>
      </c>
      <c r="F88" s="48" t="s">
        <v>213</v>
      </c>
      <c r="G88" s="13">
        <v>49.942348008000003</v>
      </c>
      <c r="H88" s="48" t="s">
        <v>213</v>
      </c>
      <c r="I88" s="12">
        <v>4.7969999999999997</v>
      </c>
      <c r="J88" s="12">
        <v>3.0070000000000001</v>
      </c>
      <c r="K88" s="48" t="s">
        <v>213</v>
      </c>
      <c r="L88" s="9" t="str">
        <f t="shared" si="30"/>
        <v>N/A</v>
      </c>
    </row>
    <row r="89" spans="1:12" x14ac:dyDescent="0.2">
      <c r="A89" s="6" t="s">
        <v>68</v>
      </c>
      <c r="B89" s="48" t="s">
        <v>213</v>
      </c>
      <c r="C89" s="1">
        <v>14912</v>
      </c>
      <c r="D89" s="11" t="str">
        <f>IF($B89="N/A","N/A",IF(C89&gt;10,"No",IF(C89&lt;-10,"No","Yes")))</f>
        <v>N/A</v>
      </c>
      <c r="E89" s="1">
        <v>14955</v>
      </c>
      <c r="F89" s="11" t="str">
        <f>IF($B89="N/A","N/A",IF(E89&gt;10,"No",IF(E89&lt;-10,"No","Yes")))</f>
        <v>N/A</v>
      </c>
      <c r="G89" s="1">
        <v>14249</v>
      </c>
      <c r="H89" s="11" t="str">
        <f>IF($B89="N/A","N/A",IF(G89&gt;10,"No",IF(G89&lt;-10,"No","Yes")))</f>
        <v>N/A</v>
      </c>
      <c r="I89" s="12">
        <v>0.28839999999999999</v>
      </c>
      <c r="J89" s="12">
        <v>-4.72</v>
      </c>
      <c r="K89" s="48" t="s">
        <v>740</v>
      </c>
      <c r="L89" s="9" t="str">
        <f t="shared" si="30"/>
        <v>Yes</v>
      </c>
    </row>
    <row r="90" spans="1:12" x14ac:dyDescent="0.2">
      <c r="A90" s="2" t="s">
        <v>109</v>
      </c>
      <c r="B90" s="48" t="s">
        <v>213</v>
      </c>
      <c r="C90" s="13">
        <v>4.0236051500000002E-2</v>
      </c>
      <c r="D90" s="44" t="str">
        <f>IF($B90="N/A","N/A",IF(C90&gt;10,"No",IF(C90&lt;-10,"No","Yes")))</f>
        <v>N/A</v>
      </c>
      <c r="E90" s="13">
        <v>4.0120361100000002E-2</v>
      </c>
      <c r="F90" s="44" t="str">
        <f>IF($B90="N/A","N/A",IF(E90&gt;10,"No",IF(E90&lt;-10,"No","Yes")))</f>
        <v>N/A</v>
      </c>
      <c r="G90" s="13">
        <v>7.0180364000000002E-3</v>
      </c>
      <c r="H90" s="44" t="str">
        <f>IF($B90="N/A","N/A",IF(G90&gt;10,"No",IF(G90&lt;-10,"No","Yes")))</f>
        <v>N/A</v>
      </c>
      <c r="I90" s="12">
        <v>-0.28799999999999998</v>
      </c>
      <c r="J90" s="12">
        <v>-82.5</v>
      </c>
      <c r="K90" s="48" t="s">
        <v>740</v>
      </c>
      <c r="L90" s="9" t="str">
        <f t="shared" si="30"/>
        <v>No</v>
      </c>
    </row>
    <row r="91" spans="1:12" x14ac:dyDescent="0.2">
      <c r="A91" s="2" t="s">
        <v>110</v>
      </c>
      <c r="B91" s="48" t="s">
        <v>213</v>
      </c>
      <c r="C91" s="13">
        <v>2.5616952789999998</v>
      </c>
      <c r="D91" s="44" t="str">
        <f>IF($B91="N/A","N/A",IF(C91&gt;10,"No",IF(C91&lt;-10,"No","Yes")))</f>
        <v>N/A</v>
      </c>
      <c r="E91" s="13">
        <v>2.4674022066000001</v>
      </c>
      <c r="F91" s="44" t="str">
        <f>IF($B91="N/A","N/A",IF(E91&gt;10,"No",IF(E91&lt;-10,"No","Yes")))</f>
        <v>N/A</v>
      </c>
      <c r="G91" s="13">
        <v>2.6036914870999999</v>
      </c>
      <c r="H91" s="44" t="str">
        <f>IF($B91="N/A","N/A",IF(G91&gt;10,"No",IF(G91&lt;-10,"No","Yes")))</f>
        <v>N/A</v>
      </c>
      <c r="I91" s="12">
        <v>-3.68</v>
      </c>
      <c r="J91" s="12">
        <v>5.524</v>
      </c>
      <c r="K91" s="48" t="s">
        <v>740</v>
      </c>
      <c r="L91" s="9" t="str">
        <f t="shared" si="30"/>
        <v>Yes</v>
      </c>
    </row>
    <row r="92" spans="1:12" x14ac:dyDescent="0.2">
      <c r="A92" s="4" t="s">
        <v>7</v>
      </c>
      <c r="B92" s="48" t="s">
        <v>213</v>
      </c>
      <c r="C92" s="13">
        <v>20.249738977</v>
      </c>
      <c r="D92" s="11" t="str">
        <f>IF($B92="N/A","N/A",IF(C92&gt;10,"No",IF(C92&lt;-10,"No","Yes")))</f>
        <v>N/A</v>
      </c>
      <c r="E92" s="13">
        <v>20.306555838000001</v>
      </c>
      <c r="F92" s="11" t="str">
        <f>IF($B92="N/A","N/A",IF(E92&gt;10,"No",IF(E92&lt;-10,"No","Yes")))</f>
        <v>N/A</v>
      </c>
      <c r="G92" s="13">
        <v>20.541877588999998</v>
      </c>
      <c r="H92" s="11" t="str">
        <f>IF($B92="N/A","N/A",IF(G92&gt;10,"No",IF(G92&lt;-10,"No","Yes")))</f>
        <v>N/A</v>
      </c>
      <c r="I92" s="12">
        <v>0.28060000000000002</v>
      </c>
      <c r="J92" s="12">
        <v>1.159</v>
      </c>
      <c r="K92" s="48" t="s">
        <v>741</v>
      </c>
      <c r="L92" s="9" t="str">
        <f t="shared" si="30"/>
        <v>Yes</v>
      </c>
    </row>
    <row r="93" spans="1:12" x14ac:dyDescent="0.2">
      <c r="A93" s="4" t="s">
        <v>180</v>
      </c>
      <c r="B93" s="48" t="s">
        <v>213</v>
      </c>
      <c r="C93" s="13">
        <v>61.272136087</v>
      </c>
      <c r="D93" s="11" t="str">
        <f t="shared" ref="D93:D94" si="31">IF($B93="N/A","N/A",IF(C93&gt;10,"No",IF(C93&lt;-10,"No","Yes")))</f>
        <v>N/A</v>
      </c>
      <c r="E93" s="13">
        <v>60.729656914000003</v>
      </c>
      <c r="F93" s="11" t="str">
        <f t="shared" ref="F93:F94" si="32">IF($B93="N/A","N/A",IF(E93&gt;10,"No",IF(E93&lt;-10,"No","Yes")))</f>
        <v>N/A</v>
      </c>
      <c r="G93" s="13">
        <v>60.438334099999999</v>
      </c>
      <c r="H93" s="11" t="str">
        <f t="shared" ref="H93:H94" si="33">IF($B93="N/A","N/A",IF(G93&gt;10,"No",IF(G93&lt;-10,"No","Yes")))</f>
        <v>N/A</v>
      </c>
      <c r="I93" s="12">
        <v>-0.88500000000000001</v>
      </c>
      <c r="J93" s="12">
        <v>-0.48</v>
      </c>
      <c r="K93" s="48" t="s">
        <v>740</v>
      </c>
      <c r="L93" s="9" t="str">
        <f>IF(J93="Div by 0", "N/A", IF(OR(J93="N/A",K93="N/A"),"N/A", IF(J93&gt;VALUE(MID(K93,1,2)), "No", IF(J93&lt;-1*VALUE(MID(K93,1,2)), "No", "Yes"))))</f>
        <v>Yes</v>
      </c>
    </row>
    <row r="94" spans="1:12" x14ac:dyDescent="0.2">
      <c r="A94" s="4" t="s">
        <v>181</v>
      </c>
      <c r="B94" s="48" t="s">
        <v>213</v>
      </c>
      <c r="C94" s="13">
        <v>38.727863913</v>
      </c>
      <c r="D94" s="11" t="str">
        <f t="shared" si="31"/>
        <v>N/A</v>
      </c>
      <c r="E94" s="13">
        <v>39.270343085999997</v>
      </c>
      <c r="F94" s="11" t="str">
        <f t="shared" si="32"/>
        <v>N/A</v>
      </c>
      <c r="G94" s="13">
        <v>39.561665900000001</v>
      </c>
      <c r="H94" s="11" t="str">
        <f t="shared" si="33"/>
        <v>N/A</v>
      </c>
      <c r="I94" s="12">
        <v>1.401</v>
      </c>
      <c r="J94" s="12">
        <v>0.74180000000000001</v>
      </c>
      <c r="K94" s="48" t="s">
        <v>740</v>
      </c>
      <c r="L94" s="9" t="str">
        <f>IF(J94="Div by 0", "N/A", IF(OR(J94="N/A",K94="N/A"),"N/A", IF(J94&gt;VALUE(MID(K94,1,2)), "No", IF(J94&lt;-1*VALUE(MID(K94,1,2)), "No", "Yes"))))</f>
        <v>Yes</v>
      </c>
    </row>
    <row r="95" spans="1:12" x14ac:dyDescent="0.2">
      <c r="A95" s="2" t="s">
        <v>8</v>
      </c>
      <c r="B95" s="48" t="s">
        <v>285</v>
      </c>
      <c r="C95" s="13">
        <v>6.0736274826000001</v>
      </c>
      <c r="D95" s="44" t="str">
        <f>IF($B95="N/A","N/A",IF(C95&gt;10,"No",IF(C95&lt;5,"No","Yes")))</f>
        <v>Yes</v>
      </c>
      <c r="E95" s="13">
        <v>5.8327987737999996</v>
      </c>
      <c r="F95" s="44" t="str">
        <f>IF($B95="N/A","N/A",IF(E95&gt;10,"No",IF(E95&lt;5,"No","Yes")))</f>
        <v>Yes</v>
      </c>
      <c r="G95" s="13">
        <v>5.7769596563999999</v>
      </c>
      <c r="H95" s="44" t="str">
        <f t="shared" ref="H95:H98" si="34">IF($B95="N/A","N/A",IF(G95&gt;10,"No",IF(G95&lt;5,"No","Yes")))</f>
        <v>Yes</v>
      </c>
      <c r="I95" s="12">
        <v>-3.97</v>
      </c>
      <c r="J95" s="12">
        <v>-0.95699999999999996</v>
      </c>
      <c r="K95" s="48" t="s">
        <v>741</v>
      </c>
      <c r="L95" s="9" t="str">
        <f t="shared" si="30"/>
        <v>Yes</v>
      </c>
    </row>
    <row r="96" spans="1:12" x14ac:dyDescent="0.2">
      <c r="A96" s="2" t="s">
        <v>149</v>
      </c>
      <c r="B96" s="48" t="s">
        <v>285</v>
      </c>
      <c r="C96" s="13">
        <v>5.8021341383999996</v>
      </c>
      <c r="D96" s="44" t="str">
        <f>IF($B96="N/A","N/A",IF(C96&gt;10,"No",IF(C96&lt;5,"No","Yes")))</f>
        <v>Yes</v>
      </c>
      <c r="E96" s="13">
        <v>5.5906601754</v>
      </c>
      <c r="F96" s="44" t="str">
        <f t="shared" ref="F96:F98" si="35">IF($B96="N/A","N/A",IF(E96&gt;10,"No",IF(E96&lt;5,"No","Yes")))</f>
        <v>Yes</v>
      </c>
      <c r="G96" s="13">
        <v>5.3009152733000002</v>
      </c>
      <c r="H96" s="44" t="str">
        <f t="shared" si="34"/>
        <v>Yes</v>
      </c>
      <c r="I96" s="12">
        <v>-3.64</v>
      </c>
      <c r="J96" s="12">
        <v>-5.18</v>
      </c>
      <c r="K96" s="48" t="s">
        <v>741</v>
      </c>
      <c r="L96" s="9" t="str">
        <f t="shared" si="30"/>
        <v>Yes</v>
      </c>
    </row>
    <row r="97" spans="1:12" x14ac:dyDescent="0.2">
      <c r="A97" s="2" t="s">
        <v>150</v>
      </c>
      <c r="B97" s="48" t="s">
        <v>285</v>
      </c>
      <c r="C97" s="13">
        <v>5.7061589872000003</v>
      </c>
      <c r="D97" s="44" t="str">
        <f>IF($B97="N/A","N/A",IF(C97&gt;10,"No",IF(C97&lt;5,"No","Yes")))</f>
        <v>Yes</v>
      </c>
      <c r="E97" s="13">
        <v>5.5057158484000004</v>
      </c>
      <c r="F97" s="44" t="str">
        <f t="shared" si="35"/>
        <v>Yes</v>
      </c>
      <c r="G97" s="13">
        <v>5.4658178657000001</v>
      </c>
      <c r="H97" s="44" t="str">
        <f t="shared" si="34"/>
        <v>Yes</v>
      </c>
      <c r="I97" s="12">
        <v>-3.51</v>
      </c>
      <c r="J97" s="12">
        <v>-0.72499999999999998</v>
      </c>
      <c r="K97" s="48" t="s">
        <v>741</v>
      </c>
      <c r="L97" s="9" t="str">
        <f t="shared" si="30"/>
        <v>Yes</v>
      </c>
    </row>
    <row r="98" spans="1:12" x14ac:dyDescent="0.2">
      <c r="A98" s="2" t="s">
        <v>151</v>
      </c>
      <c r="B98" s="48" t="s">
        <v>285</v>
      </c>
      <c r="C98" s="13">
        <v>6.0836612484000003</v>
      </c>
      <c r="D98" s="44" t="str">
        <f>IF($B98="N/A","N/A",IF(C98&gt;10,"No",IF(C98&lt;5,"No","Yes")))</f>
        <v>Yes</v>
      </c>
      <c r="E98" s="13">
        <v>5.8433324105000004</v>
      </c>
      <c r="F98" s="44" t="str">
        <f t="shared" si="35"/>
        <v>Yes</v>
      </c>
      <c r="G98" s="13">
        <v>5.7928107582999999</v>
      </c>
      <c r="H98" s="44" t="str">
        <f t="shared" si="34"/>
        <v>Yes</v>
      </c>
      <c r="I98" s="12">
        <v>-3.95</v>
      </c>
      <c r="J98" s="12">
        <v>-0.86499999999999999</v>
      </c>
      <c r="K98" s="48" t="s">
        <v>741</v>
      </c>
      <c r="L98" s="9" t="str">
        <f t="shared" si="30"/>
        <v>Yes</v>
      </c>
    </row>
    <row r="99" spans="1:12" x14ac:dyDescent="0.2">
      <c r="A99" s="2" t="s">
        <v>977</v>
      </c>
      <c r="B99" s="48" t="s">
        <v>213</v>
      </c>
      <c r="C99" s="1">
        <v>2534</v>
      </c>
      <c r="D99" s="11" t="str">
        <f t="shared" ref="D99:D110" si="36">IF($B99="N/A","N/A",IF(C99&gt;10,"No",IF(C99&lt;-10,"No","Yes")))</f>
        <v>N/A</v>
      </c>
      <c r="E99" s="1">
        <v>2485</v>
      </c>
      <c r="F99" s="11" t="str">
        <f t="shared" ref="F99:F110" si="37">IF($B99="N/A","N/A",IF(E99&gt;10,"No",IF(E99&lt;-10,"No","Yes")))</f>
        <v>N/A</v>
      </c>
      <c r="G99" s="1">
        <v>4898</v>
      </c>
      <c r="H99" s="11" t="str">
        <f t="shared" ref="H99:H110" si="38">IF($B99="N/A","N/A",IF(G99&gt;10,"No",IF(G99&lt;-10,"No","Yes")))</f>
        <v>N/A</v>
      </c>
      <c r="I99" s="12">
        <v>-1.93</v>
      </c>
      <c r="J99" s="12">
        <v>97.1</v>
      </c>
      <c r="K99" s="45" t="s">
        <v>740</v>
      </c>
      <c r="L99" s="9" t="str">
        <f t="shared" si="30"/>
        <v>No</v>
      </c>
    </row>
    <row r="100" spans="1:12" x14ac:dyDescent="0.2">
      <c r="A100" s="2" t="s">
        <v>978</v>
      </c>
      <c r="B100" s="48" t="s">
        <v>213</v>
      </c>
      <c r="C100" s="1">
        <v>2916</v>
      </c>
      <c r="D100" s="11" t="str">
        <f t="shared" si="36"/>
        <v>N/A</v>
      </c>
      <c r="E100" s="1">
        <v>2818</v>
      </c>
      <c r="F100" s="11" t="str">
        <f t="shared" si="37"/>
        <v>N/A</v>
      </c>
      <c r="G100" s="1">
        <v>2892</v>
      </c>
      <c r="H100" s="11" t="str">
        <f t="shared" si="38"/>
        <v>N/A</v>
      </c>
      <c r="I100" s="12">
        <v>-3.36</v>
      </c>
      <c r="J100" s="12">
        <v>2.6259999999999999</v>
      </c>
      <c r="K100" s="45" t="s">
        <v>740</v>
      </c>
      <c r="L100" s="9" t="str">
        <f t="shared" si="30"/>
        <v>Yes</v>
      </c>
    </row>
    <row r="101" spans="1:12" x14ac:dyDescent="0.2">
      <c r="A101" s="2" t="s">
        <v>1</v>
      </c>
      <c r="B101" s="48" t="s">
        <v>213</v>
      </c>
      <c r="C101" s="13">
        <v>97.623306256999996</v>
      </c>
      <c r="D101" s="11" t="str">
        <f t="shared" si="36"/>
        <v>N/A</v>
      </c>
      <c r="E101" s="13">
        <v>97.799145155000005</v>
      </c>
      <c r="F101" s="11" t="str">
        <f t="shared" si="37"/>
        <v>N/A</v>
      </c>
      <c r="G101" s="13">
        <v>98.193613540000001</v>
      </c>
      <c r="H101" s="11" t="str">
        <f t="shared" si="38"/>
        <v>N/A</v>
      </c>
      <c r="I101" s="12">
        <v>0.18010000000000001</v>
      </c>
      <c r="J101" s="12">
        <v>0.40329999999999999</v>
      </c>
      <c r="K101" s="48" t="s">
        <v>741</v>
      </c>
      <c r="L101" s="9" t="str">
        <f t="shared" si="30"/>
        <v>Yes</v>
      </c>
    </row>
    <row r="102" spans="1:12" x14ac:dyDescent="0.2">
      <c r="A102" s="2" t="s">
        <v>69</v>
      </c>
      <c r="B102" s="48" t="s">
        <v>213</v>
      </c>
      <c r="C102" s="13">
        <v>98.854519508999999</v>
      </c>
      <c r="D102" s="11" t="str">
        <f t="shared" si="36"/>
        <v>N/A</v>
      </c>
      <c r="E102" s="13">
        <v>98.850988970000003</v>
      </c>
      <c r="F102" s="11" t="str">
        <f t="shared" si="37"/>
        <v>N/A</v>
      </c>
      <c r="G102" s="13">
        <v>98.859335884000004</v>
      </c>
      <c r="H102" s="11" t="str">
        <f t="shared" si="38"/>
        <v>N/A</v>
      </c>
      <c r="I102" s="12">
        <v>-4.0000000000000001E-3</v>
      </c>
      <c r="J102" s="12">
        <v>8.3999999999999995E-3</v>
      </c>
      <c r="K102" s="48" t="s">
        <v>741</v>
      </c>
      <c r="L102" s="9" t="str">
        <f t="shared" si="30"/>
        <v>Yes</v>
      </c>
    </row>
    <row r="103" spans="1:12" x14ac:dyDescent="0.2">
      <c r="A103" s="4" t="s">
        <v>70</v>
      </c>
      <c r="B103" s="48" t="s">
        <v>213</v>
      </c>
      <c r="C103" s="1">
        <v>650955</v>
      </c>
      <c r="D103" s="11" t="str">
        <f t="shared" si="36"/>
        <v>N/A</v>
      </c>
      <c r="E103" s="1">
        <v>700160</v>
      </c>
      <c r="F103" s="11" t="str">
        <f t="shared" si="37"/>
        <v>N/A</v>
      </c>
      <c r="G103" s="1">
        <v>742500</v>
      </c>
      <c r="H103" s="11" t="str">
        <f t="shared" si="38"/>
        <v>N/A</v>
      </c>
      <c r="I103" s="12">
        <v>7.5590000000000002</v>
      </c>
      <c r="J103" s="12">
        <v>6.0469999999999997</v>
      </c>
      <c r="K103" s="48" t="s">
        <v>740</v>
      </c>
      <c r="L103" s="9" t="str">
        <f t="shared" si="30"/>
        <v>Yes</v>
      </c>
    </row>
    <row r="104" spans="1:12" x14ac:dyDescent="0.2">
      <c r="A104" s="2" t="s">
        <v>692</v>
      </c>
      <c r="B104" s="48" t="s">
        <v>213</v>
      </c>
      <c r="C104" s="13">
        <v>0.91311995450000005</v>
      </c>
      <c r="D104" s="11" t="str">
        <f t="shared" si="36"/>
        <v>N/A</v>
      </c>
      <c r="E104" s="13">
        <v>0.82666819010000003</v>
      </c>
      <c r="F104" s="11" t="str">
        <f t="shared" si="37"/>
        <v>N/A</v>
      </c>
      <c r="G104" s="13">
        <v>0.79299663300000001</v>
      </c>
      <c r="H104" s="11" t="str">
        <f t="shared" si="38"/>
        <v>N/A</v>
      </c>
      <c r="I104" s="12">
        <v>-9.4700000000000006</v>
      </c>
      <c r="J104" s="12">
        <v>-4.07</v>
      </c>
      <c r="K104" s="48" t="s">
        <v>741</v>
      </c>
      <c r="L104" s="9" t="str">
        <f t="shared" ref="L104:L110" si="39">IF(J104="Div by 0", "N/A", IF(K104="N/A","N/A", IF(J104&gt;VALUE(MID(K104,1,2)), "No", IF(J104&lt;-1*VALUE(MID(K104,1,2)), "No", "Yes"))))</f>
        <v>Yes</v>
      </c>
    </row>
    <row r="105" spans="1:12" x14ac:dyDescent="0.2">
      <c r="A105" s="2" t="s">
        <v>691</v>
      </c>
      <c r="B105" s="48" t="s">
        <v>213</v>
      </c>
      <c r="C105" s="13">
        <v>0.89760428910000001</v>
      </c>
      <c r="D105" s="11" t="str">
        <f t="shared" si="36"/>
        <v>N/A</v>
      </c>
      <c r="E105" s="13">
        <v>0.51245429620000005</v>
      </c>
      <c r="F105" s="11" t="str">
        <f t="shared" si="37"/>
        <v>N/A</v>
      </c>
      <c r="G105" s="13">
        <v>0.4529292929</v>
      </c>
      <c r="H105" s="11" t="str">
        <f t="shared" si="38"/>
        <v>N/A</v>
      </c>
      <c r="I105" s="12">
        <v>-42.9</v>
      </c>
      <c r="J105" s="12">
        <v>-11.6</v>
      </c>
      <c r="K105" s="48" t="s">
        <v>741</v>
      </c>
      <c r="L105" s="9" t="str">
        <f t="shared" si="39"/>
        <v>Yes</v>
      </c>
    </row>
    <row r="106" spans="1:12" x14ac:dyDescent="0.2">
      <c r="A106" s="2" t="s">
        <v>690</v>
      </c>
      <c r="B106" s="48" t="s">
        <v>213</v>
      </c>
      <c r="C106" s="13">
        <v>98.189275756000001</v>
      </c>
      <c r="D106" s="11" t="str">
        <f t="shared" si="36"/>
        <v>N/A</v>
      </c>
      <c r="E106" s="13">
        <v>98.660877514000006</v>
      </c>
      <c r="F106" s="11" t="str">
        <f t="shared" si="37"/>
        <v>N/A</v>
      </c>
      <c r="G106" s="13">
        <v>98.754074074000002</v>
      </c>
      <c r="H106" s="11" t="str">
        <f t="shared" si="38"/>
        <v>N/A</v>
      </c>
      <c r="I106" s="12">
        <v>0.4803</v>
      </c>
      <c r="J106" s="12">
        <v>9.4500000000000001E-2</v>
      </c>
      <c r="K106" s="48" t="s">
        <v>741</v>
      </c>
      <c r="L106" s="9" t="str">
        <f t="shared" si="39"/>
        <v>Yes</v>
      </c>
    </row>
    <row r="107" spans="1:12" ht="25.5" x14ac:dyDescent="0.2">
      <c r="A107" s="4" t="s">
        <v>979</v>
      </c>
      <c r="B107" s="48" t="s">
        <v>213</v>
      </c>
      <c r="C107" s="13">
        <v>55.654972239999999</v>
      </c>
      <c r="D107" s="11" t="str">
        <f t="shared" si="36"/>
        <v>N/A</v>
      </c>
      <c r="E107" s="13">
        <v>55.017994963</v>
      </c>
      <c r="F107" s="11" t="str">
        <f t="shared" si="37"/>
        <v>N/A</v>
      </c>
      <c r="G107" s="13">
        <v>54.770926011</v>
      </c>
      <c r="H107" s="11" t="str">
        <f t="shared" si="38"/>
        <v>N/A</v>
      </c>
      <c r="I107" s="12">
        <v>-1.1399999999999999</v>
      </c>
      <c r="J107" s="12">
        <v>-0.44900000000000001</v>
      </c>
      <c r="K107" s="48" t="s">
        <v>741</v>
      </c>
      <c r="L107" s="9" t="str">
        <f t="shared" si="39"/>
        <v>Yes</v>
      </c>
    </row>
    <row r="108" spans="1:12" ht="25.5" x14ac:dyDescent="0.2">
      <c r="A108" s="4" t="s">
        <v>980</v>
      </c>
      <c r="B108" s="48" t="s">
        <v>213</v>
      </c>
      <c r="C108" s="13">
        <v>43.031913191999998</v>
      </c>
      <c r="D108" s="11" t="str">
        <f t="shared" si="36"/>
        <v>N/A</v>
      </c>
      <c r="E108" s="13">
        <v>43.677724734000002</v>
      </c>
      <c r="F108" s="11" t="str">
        <f t="shared" si="37"/>
        <v>N/A</v>
      </c>
      <c r="G108" s="13">
        <v>43.943345094000001</v>
      </c>
      <c r="H108" s="11" t="str">
        <f t="shared" si="38"/>
        <v>N/A</v>
      </c>
      <c r="I108" s="12">
        <v>1.5009999999999999</v>
      </c>
      <c r="J108" s="12">
        <v>0.60809999999999997</v>
      </c>
      <c r="K108" s="48" t="s">
        <v>741</v>
      </c>
      <c r="L108" s="9" t="str">
        <f t="shared" si="39"/>
        <v>Yes</v>
      </c>
    </row>
    <row r="109" spans="1:12" ht="25.5" x14ac:dyDescent="0.2">
      <c r="A109" s="4" t="s">
        <v>981</v>
      </c>
      <c r="B109" s="48" t="s">
        <v>213</v>
      </c>
      <c r="C109" s="13">
        <v>0.54473169129999999</v>
      </c>
      <c r="D109" s="11" t="str">
        <f t="shared" si="36"/>
        <v>N/A</v>
      </c>
      <c r="E109" s="13">
        <v>0.52803230320000005</v>
      </c>
      <c r="F109" s="11" t="str">
        <f t="shared" si="37"/>
        <v>N/A</v>
      </c>
      <c r="G109" s="13">
        <v>0.51337117139999999</v>
      </c>
      <c r="H109" s="11" t="str">
        <f t="shared" si="38"/>
        <v>N/A</v>
      </c>
      <c r="I109" s="12">
        <v>-3.07</v>
      </c>
      <c r="J109" s="12">
        <v>-2.78</v>
      </c>
      <c r="K109" s="48" t="s">
        <v>741</v>
      </c>
      <c r="L109" s="9" t="str">
        <f t="shared" si="39"/>
        <v>Yes</v>
      </c>
    </row>
    <row r="110" spans="1:12" ht="25.5" x14ac:dyDescent="0.2">
      <c r="A110" s="4" t="s">
        <v>982</v>
      </c>
      <c r="B110" s="48" t="s">
        <v>213</v>
      </c>
      <c r="C110" s="13">
        <v>0.76838287689999996</v>
      </c>
      <c r="D110" s="11" t="str">
        <f t="shared" si="36"/>
        <v>N/A</v>
      </c>
      <c r="E110" s="13">
        <v>0.77624799960000002</v>
      </c>
      <c r="F110" s="11" t="str">
        <f t="shared" si="37"/>
        <v>N/A</v>
      </c>
      <c r="G110" s="13">
        <v>0.77235772359999999</v>
      </c>
      <c r="H110" s="11" t="str">
        <f t="shared" si="38"/>
        <v>N/A</v>
      </c>
      <c r="I110" s="12">
        <v>1.024</v>
      </c>
      <c r="J110" s="12">
        <v>-0.501</v>
      </c>
      <c r="K110" s="48" t="s">
        <v>741</v>
      </c>
      <c r="L110" s="9" t="str">
        <f t="shared" si="39"/>
        <v>Yes</v>
      </c>
    </row>
    <row r="111" spans="1:12" x14ac:dyDescent="0.2">
      <c r="A111" s="2" t="s">
        <v>983</v>
      </c>
      <c r="B111" s="48" t="s">
        <v>286</v>
      </c>
      <c r="C111" s="13">
        <v>99.975480759999996</v>
      </c>
      <c r="D111" s="44" t="str">
        <f>IF($B111="N/A","N/A",IF(C111&gt;=99,"Yes","No"))</f>
        <v>Yes</v>
      </c>
      <c r="E111" s="13">
        <v>99.968374714999996</v>
      </c>
      <c r="F111" s="44" t="str">
        <f>IF($B111="N/A","N/A",IF(E111&gt;=99,"Yes","No"))</f>
        <v>Yes</v>
      </c>
      <c r="G111" s="13">
        <v>99.974832014</v>
      </c>
      <c r="H111" s="44" t="str">
        <f>IF($B111="N/A","N/A",IF(G111&gt;=99,"Yes","No"))</f>
        <v>Yes</v>
      </c>
      <c r="I111" s="12">
        <v>-7.0000000000000001E-3</v>
      </c>
      <c r="J111" s="12">
        <v>6.4999999999999997E-3</v>
      </c>
      <c r="K111" s="48" t="s">
        <v>740</v>
      </c>
      <c r="L111" s="9" t="str">
        <f t="shared" ref="L111:L145" si="40">IF(J111="Div by 0", "N/A", IF(K111="N/A","N/A", IF(J111&gt;VALUE(MID(K111,1,2)), "No", IF(J111&lt;-1*VALUE(MID(K111,1,2)), "No", "Yes"))))</f>
        <v>Yes</v>
      </c>
    </row>
    <row r="112" spans="1:12" x14ac:dyDescent="0.2">
      <c r="A112" s="2" t="s">
        <v>984</v>
      </c>
      <c r="B112" s="48" t="s">
        <v>213</v>
      </c>
      <c r="C112" s="13">
        <v>7.2227144773000003</v>
      </c>
      <c r="D112" s="44" t="str">
        <f>IF($B112="N/A","N/A",IF(C112&gt;10,"No",IF(C112&lt;-10,"No","Yes")))</f>
        <v>N/A</v>
      </c>
      <c r="E112" s="13">
        <v>6.7175783442999997</v>
      </c>
      <c r="F112" s="44" t="str">
        <f>IF($B112="N/A","N/A",IF(E112&gt;10,"No",IF(E112&lt;-10,"No","Yes")))</f>
        <v>N/A</v>
      </c>
      <c r="G112" s="13">
        <v>6.4693099336</v>
      </c>
      <c r="H112" s="44" t="str">
        <f>IF($B112="N/A","N/A",IF(G112&gt;10,"No",IF(G112&lt;-10,"No","Yes")))</f>
        <v>N/A</v>
      </c>
      <c r="I112" s="12">
        <v>-6.99</v>
      </c>
      <c r="J112" s="12">
        <v>-3.7</v>
      </c>
      <c r="K112" s="48" t="s">
        <v>740</v>
      </c>
      <c r="L112" s="9" t="str">
        <f t="shared" si="40"/>
        <v>Yes</v>
      </c>
    </row>
    <row r="113" spans="1:12" x14ac:dyDescent="0.2">
      <c r="A113" s="3" t="s">
        <v>985</v>
      </c>
      <c r="B113" s="48" t="s">
        <v>280</v>
      </c>
      <c r="C113" s="8">
        <v>99.519498838999993</v>
      </c>
      <c r="D113" s="44" t="str">
        <f>IF($B113="N/A","N/A",IF(C113&gt;=98,"Yes","No"))</f>
        <v>Yes</v>
      </c>
      <c r="E113" s="8">
        <v>99.427081795000007</v>
      </c>
      <c r="F113" s="44" t="str">
        <f>IF($B113="N/A","N/A",IF(E113&gt;=98,"Yes","No"))</f>
        <v>Yes</v>
      </c>
      <c r="G113" s="8">
        <v>99.387972426999994</v>
      </c>
      <c r="H113" s="44" t="str">
        <f>IF($B113="N/A","N/A",IF(G113&gt;=98,"Yes","No"))</f>
        <v>Yes</v>
      </c>
      <c r="I113" s="12">
        <v>-9.2999999999999999E-2</v>
      </c>
      <c r="J113" s="12">
        <v>-3.9E-2</v>
      </c>
      <c r="K113" s="45" t="s">
        <v>740</v>
      </c>
      <c r="L113" s="9" t="str">
        <f t="shared" si="40"/>
        <v>Yes</v>
      </c>
    </row>
    <row r="114" spans="1:12" x14ac:dyDescent="0.2">
      <c r="A114" s="3" t="s">
        <v>986</v>
      </c>
      <c r="B114" s="48" t="s">
        <v>287</v>
      </c>
      <c r="C114" s="8">
        <v>95.073919085</v>
      </c>
      <c r="D114" s="44" t="str">
        <f>IF($B114="N/A","N/A",IF(C114&gt;=80,"Yes","No"))</f>
        <v>Yes</v>
      </c>
      <c r="E114" s="8">
        <v>96.353224764000004</v>
      </c>
      <c r="F114" s="44" t="str">
        <f>IF($B114="N/A","N/A",IF(E114&gt;=80,"Yes","No"))</f>
        <v>Yes</v>
      </c>
      <c r="G114" s="8">
        <v>96.943420626000005</v>
      </c>
      <c r="H114" s="44" t="str">
        <f>IF($B114="N/A","N/A",IF(G114&gt;=80,"Yes","No"))</f>
        <v>Yes</v>
      </c>
      <c r="I114" s="12">
        <v>1.3460000000000001</v>
      </c>
      <c r="J114" s="12">
        <v>0.61250000000000004</v>
      </c>
      <c r="K114" s="45" t="s">
        <v>740</v>
      </c>
      <c r="L114" s="9" t="str">
        <f t="shared" si="40"/>
        <v>Yes</v>
      </c>
    </row>
    <row r="115" spans="1:12" ht="25.5" x14ac:dyDescent="0.2">
      <c r="A115" s="2" t="s">
        <v>987</v>
      </c>
      <c r="B115" s="48" t="s">
        <v>288</v>
      </c>
      <c r="C115" s="13">
        <v>99.897017547000004</v>
      </c>
      <c r="D115" s="44" t="str">
        <f>IF($B115="N/A","N/A",IF(C115&gt;=100,"Yes","No"))</f>
        <v>No</v>
      </c>
      <c r="E115" s="13">
        <v>99.943751606999996</v>
      </c>
      <c r="F115" s="44" t="str">
        <f t="shared" ref="F115:F116" si="41">IF($B115="N/A","N/A",IF(E115&gt;=100,"Yes","No"))</f>
        <v>No</v>
      </c>
      <c r="G115" s="13">
        <v>99.968190270999997</v>
      </c>
      <c r="H115" s="44" t="str">
        <f t="shared" ref="H115:H116" si="42">IF($B115="N/A","N/A",IF(G115&gt;=100,"Yes","No"))</f>
        <v>No</v>
      </c>
      <c r="I115" s="12">
        <v>4.6800000000000001E-2</v>
      </c>
      <c r="J115" s="12">
        <v>2.4500000000000001E-2</v>
      </c>
      <c r="K115" s="45" t="s">
        <v>739</v>
      </c>
      <c r="L115" s="9" t="str">
        <f t="shared" si="40"/>
        <v>Yes</v>
      </c>
    </row>
    <row r="116" spans="1:12" ht="25.5" x14ac:dyDescent="0.2">
      <c r="A116" s="3" t="s">
        <v>988</v>
      </c>
      <c r="B116" s="48" t="s">
        <v>288</v>
      </c>
      <c r="C116" s="13">
        <v>99.781331147000003</v>
      </c>
      <c r="D116" s="44" t="str">
        <f>IF($B116="N/A","N/A",IF(C116&gt;=100,"Yes","No"))</f>
        <v>No</v>
      </c>
      <c r="E116" s="13">
        <v>99.731398791999993</v>
      </c>
      <c r="F116" s="44" t="str">
        <f t="shared" si="41"/>
        <v>No</v>
      </c>
      <c r="G116" s="13">
        <v>99.897133187999998</v>
      </c>
      <c r="H116" s="44" t="str">
        <f t="shared" si="42"/>
        <v>No</v>
      </c>
      <c r="I116" s="12">
        <v>-0.05</v>
      </c>
      <c r="J116" s="12">
        <v>0.16619999999999999</v>
      </c>
      <c r="K116" s="45" t="s">
        <v>739</v>
      </c>
      <c r="L116" s="9" t="str">
        <f t="shared" si="40"/>
        <v>Yes</v>
      </c>
    </row>
    <row r="117" spans="1:12" ht="25.5" x14ac:dyDescent="0.2">
      <c r="A117" s="2" t="s">
        <v>989</v>
      </c>
      <c r="B117" s="48" t="s">
        <v>213</v>
      </c>
      <c r="C117" s="13">
        <v>11.700985331</v>
      </c>
      <c r="D117" s="36" t="s">
        <v>742</v>
      </c>
      <c r="E117" s="13">
        <v>23.200435737999999</v>
      </c>
      <c r="F117" s="36" t="s">
        <v>742</v>
      </c>
      <c r="G117" s="13">
        <v>26.344000219000002</v>
      </c>
      <c r="H117" s="44" t="str">
        <f>IF($B117="N/A","N/A",IF(G117&lt;100,"No",IF(G117=100,"No","Yes")))</f>
        <v>N/A</v>
      </c>
      <c r="I117" s="12">
        <v>98.28</v>
      </c>
      <c r="J117" s="12">
        <v>13.55</v>
      </c>
      <c r="K117" s="45" t="s">
        <v>739</v>
      </c>
      <c r="L117" s="9" t="str">
        <f t="shared" si="40"/>
        <v>Yes</v>
      </c>
    </row>
    <row r="118" spans="1:12" ht="25.5" x14ac:dyDescent="0.2">
      <c r="A118" s="2" t="s">
        <v>990</v>
      </c>
      <c r="B118" s="35" t="s">
        <v>213</v>
      </c>
      <c r="C118" s="13">
        <v>12.529087527</v>
      </c>
      <c r="D118" s="44" t="str">
        <f>IF($B118="N/A","N/A",IF(C118&gt;10,"No",IF(C118&lt;-10,"No","Yes")))</f>
        <v>N/A</v>
      </c>
      <c r="E118" s="13">
        <v>13.470220524</v>
      </c>
      <c r="F118" s="44" t="str">
        <f>IF($B118="N/A","N/A",IF(E118&gt;10,"No",IF(E118&lt;-10,"No","Yes")))</f>
        <v>N/A</v>
      </c>
      <c r="G118" s="13">
        <v>25.979893341</v>
      </c>
      <c r="H118" s="44" t="str">
        <f>IF($B118="N/A","N/A",IF(G118&gt;10,"No",IF(G118&lt;-10,"No","Yes")))</f>
        <v>N/A</v>
      </c>
      <c r="I118" s="12">
        <v>7.5119999999999996</v>
      </c>
      <c r="J118" s="12">
        <v>92.87</v>
      </c>
      <c r="K118" s="45" t="s">
        <v>739</v>
      </c>
      <c r="L118" s="9" t="str">
        <f>IF(J118="Div by 0", "N/A", IF(OR(J118="N/A",K118="N/A"),"N/A", IF(J118&gt;VALUE(MID(K118,1,2)), "No", IF(J118&lt;-1*VALUE(MID(K118,1,2)), "No", "Yes"))))</f>
        <v>No</v>
      </c>
    </row>
    <row r="119" spans="1:12" x14ac:dyDescent="0.2">
      <c r="A119" s="7" t="s">
        <v>100</v>
      </c>
      <c r="B119" s="35" t="s">
        <v>213</v>
      </c>
      <c r="C119" s="36">
        <v>436392</v>
      </c>
      <c r="D119" s="44" t="str">
        <f t="shared" ref="D119:D145" si="43">IF($B119="N/A","N/A",IF(C119&gt;10,"No",IF(C119&lt;-10,"No","Yes")))</f>
        <v>N/A</v>
      </c>
      <c r="E119" s="36">
        <v>471142</v>
      </c>
      <c r="F119" s="44" t="str">
        <f t="shared" ref="F119:F145" si="44">IF($B119="N/A","N/A",IF(E119&gt;10,"No",IF(E119&lt;-10,"No","Yes")))</f>
        <v>N/A</v>
      </c>
      <c r="G119" s="36">
        <v>500636</v>
      </c>
      <c r="H119" s="44" t="str">
        <f t="shared" ref="H119:H145" si="45">IF($B119="N/A","N/A",IF(G119&gt;10,"No",IF(G119&lt;-10,"No","Yes")))</f>
        <v>N/A</v>
      </c>
      <c r="I119" s="12">
        <v>7.9630000000000001</v>
      </c>
      <c r="J119" s="12">
        <v>6.26</v>
      </c>
      <c r="K119" s="45" t="s">
        <v>740</v>
      </c>
      <c r="L119" s="9" t="str">
        <f t="shared" si="40"/>
        <v>Yes</v>
      </c>
    </row>
    <row r="120" spans="1:12" x14ac:dyDescent="0.2">
      <c r="A120" s="2" t="s">
        <v>991</v>
      </c>
      <c r="B120" s="35" t="s">
        <v>213</v>
      </c>
      <c r="C120" s="36">
        <v>128544</v>
      </c>
      <c r="D120" s="44" t="str">
        <f t="shared" si="43"/>
        <v>N/A</v>
      </c>
      <c r="E120" s="36">
        <v>133685</v>
      </c>
      <c r="F120" s="44" t="str">
        <f t="shared" si="44"/>
        <v>N/A</v>
      </c>
      <c r="G120" s="36">
        <v>139989</v>
      </c>
      <c r="H120" s="44" t="str">
        <f t="shared" si="45"/>
        <v>N/A</v>
      </c>
      <c r="I120" s="12">
        <v>3.9990000000000001</v>
      </c>
      <c r="J120" s="12">
        <v>4.7160000000000002</v>
      </c>
      <c r="K120" s="45" t="s">
        <v>740</v>
      </c>
      <c r="L120" s="9" t="str">
        <f t="shared" si="40"/>
        <v>Yes</v>
      </c>
    </row>
    <row r="121" spans="1:12" x14ac:dyDescent="0.2">
      <c r="A121" s="2" t="s">
        <v>992</v>
      </c>
      <c r="B121" s="35" t="s">
        <v>213</v>
      </c>
      <c r="C121" s="36">
        <v>6177</v>
      </c>
      <c r="D121" s="44" t="str">
        <f t="shared" si="43"/>
        <v>N/A</v>
      </c>
      <c r="E121" s="36">
        <v>8981</v>
      </c>
      <c r="F121" s="44" t="str">
        <f t="shared" si="44"/>
        <v>N/A</v>
      </c>
      <c r="G121" s="36">
        <v>9430</v>
      </c>
      <c r="H121" s="44" t="str">
        <f t="shared" si="45"/>
        <v>N/A</v>
      </c>
      <c r="I121" s="12">
        <v>45.39</v>
      </c>
      <c r="J121" s="12">
        <v>4.9989999999999997</v>
      </c>
      <c r="K121" s="45" t="s">
        <v>740</v>
      </c>
      <c r="L121" s="9" t="str">
        <f t="shared" si="40"/>
        <v>Yes</v>
      </c>
    </row>
    <row r="122" spans="1:12" x14ac:dyDescent="0.2">
      <c r="A122" s="2" t="s">
        <v>993</v>
      </c>
      <c r="B122" s="35" t="s">
        <v>213</v>
      </c>
      <c r="C122" s="36">
        <v>193819</v>
      </c>
      <c r="D122" s="44" t="str">
        <f t="shared" si="43"/>
        <v>N/A</v>
      </c>
      <c r="E122" s="36">
        <v>217851</v>
      </c>
      <c r="F122" s="44" t="str">
        <f t="shared" si="44"/>
        <v>N/A</v>
      </c>
      <c r="G122" s="36">
        <v>236198</v>
      </c>
      <c r="H122" s="44" t="str">
        <f t="shared" si="45"/>
        <v>N/A</v>
      </c>
      <c r="I122" s="12">
        <v>12.4</v>
      </c>
      <c r="J122" s="12">
        <v>8.4220000000000006</v>
      </c>
      <c r="K122" s="45" t="s">
        <v>740</v>
      </c>
      <c r="L122" s="9" t="str">
        <f t="shared" si="40"/>
        <v>Yes</v>
      </c>
    </row>
    <row r="123" spans="1:12" x14ac:dyDescent="0.2">
      <c r="A123" s="2" t="s">
        <v>994</v>
      </c>
      <c r="B123" s="35" t="s">
        <v>213</v>
      </c>
      <c r="C123" s="36">
        <v>90156</v>
      </c>
      <c r="D123" s="44" t="str">
        <f t="shared" si="43"/>
        <v>N/A</v>
      </c>
      <c r="E123" s="36">
        <v>91328</v>
      </c>
      <c r="F123" s="44" t="str">
        <f t="shared" si="44"/>
        <v>N/A</v>
      </c>
      <c r="G123" s="36">
        <v>94084</v>
      </c>
      <c r="H123" s="44" t="str">
        <f t="shared" si="45"/>
        <v>N/A</v>
      </c>
      <c r="I123" s="12">
        <v>1.3</v>
      </c>
      <c r="J123" s="12">
        <v>3.0179999999999998</v>
      </c>
      <c r="K123" s="45" t="s">
        <v>740</v>
      </c>
      <c r="L123" s="9" t="str">
        <f t="shared" si="40"/>
        <v>Yes</v>
      </c>
    </row>
    <row r="124" spans="1:12" x14ac:dyDescent="0.2">
      <c r="A124" s="2" t="s">
        <v>995</v>
      </c>
      <c r="B124" s="35" t="s">
        <v>213</v>
      </c>
      <c r="C124" s="36">
        <v>17696</v>
      </c>
      <c r="D124" s="44" t="str">
        <f t="shared" si="43"/>
        <v>N/A</v>
      </c>
      <c r="E124" s="36">
        <v>19297</v>
      </c>
      <c r="F124" s="44" t="str">
        <f t="shared" si="44"/>
        <v>N/A</v>
      </c>
      <c r="G124" s="36">
        <v>20935</v>
      </c>
      <c r="H124" s="44" t="str">
        <f t="shared" si="45"/>
        <v>N/A</v>
      </c>
      <c r="I124" s="12">
        <v>9.0470000000000006</v>
      </c>
      <c r="J124" s="12">
        <v>8.4879999999999995</v>
      </c>
      <c r="K124" s="45" t="s">
        <v>740</v>
      </c>
      <c r="L124" s="9" t="str">
        <f t="shared" si="40"/>
        <v>Yes</v>
      </c>
    </row>
    <row r="125" spans="1:12" x14ac:dyDescent="0.2">
      <c r="A125" s="7" t="s">
        <v>101</v>
      </c>
      <c r="B125" s="35" t="s">
        <v>213</v>
      </c>
      <c r="C125" s="36">
        <v>637655</v>
      </c>
      <c r="D125" s="44" t="str">
        <f t="shared" si="43"/>
        <v>N/A</v>
      </c>
      <c r="E125" s="36">
        <v>680394</v>
      </c>
      <c r="F125" s="44" t="str">
        <f t="shared" si="44"/>
        <v>N/A</v>
      </c>
      <c r="G125" s="36">
        <v>703599</v>
      </c>
      <c r="H125" s="44" t="str">
        <f t="shared" si="45"/>
        <v>N/A</v>
      </c>
      <c r="I125" s="12">
        <v>6.7030000000000003</v>
      </c>
      <c r="J125" s="12">
        <v>3.411</v>
      </c>
      <c r="K125" s="45" t="s">
        <v>740</v>
      </c>
      <c r="L125" s="9" t="str">
        <f t="shared" si="40"/>
        <v>Yes</v>
      </c>
    </row>
    <row r="126" spans="1:12" x14ac:dyDescent="0.2">
      <c r="A126" s="2" t="s">
        <v>996</v>
      </c>
      <c r="B126" s="35" t="s">
        <v>213</v>
      </c>
      <c r="C126" s="36">
        <v>430775</v>
      </c>
      <c r="D126" s="44" t="str">
        <f t="shared" si="43"/>
        <v>N/A</v>
      </c>
      <c r="E126" s="36">
        <v>444999</v>
      </c>
      <c r="F126" s="44" t="str">
        <f t="shared" si="44"/>
        <v>N/A</v>
      </c>
      <c r="G126" s="36">
        <v>455765</v>
      </c>
      <c r="H126" s="44" t="str">
        <f t="shared" si="45"/>
        <v>N/A</v>
      </c>
      <c r="I126" s="12">
        <v>3.302</v>
      </c>
      <c r="J126" s="12">
        <v>2.419</v>
      </c>
      <c r="K126" s="45" t="s">
        <v>740</v>
      </c>
      <c r="L126" s="9" t="str">
        <f t="shared" si="40"/>
        <v>Yes</v>
      </c>
    </row>
    <row r="127" spans="1:12" x14ac:dyDescent="0.2">
      <c r="A127" s="2" t="s">
        <v>997</v>
      </c>
      <c r="B127" s="35" t="s">
        <v>213</v>
      </c>
      <c r="C127" s="36">
        <v>17654</v>
      </c>
      <c r="D127" s="44" t="str">
        <f t="shared" si="43"/>
        <v>N/A</v>
      </c>
      <c r="E127" s="36">
        <v>23090</v>
      </c>
      <c r="F127" s="44" t="str">
        <f t="shared" si="44"/>
        <v>N/A</v>
      </c>
      <c r="G127" s="36">
        <v>23074</v>
      </c>
      <c r="H127" s="44" t="str">
        <f t="shared" si="45"/>
        <v>N/A</v>
      </c>
      <c r="I127" s="12">
        <v>30.79</v>
      </c>
      <c r="J127" s="12">
        <v>-6.9000000000000006E-2</v>
      </c>
      <c r="K127" s="45" t="s">
        <v>740</v>
      </c>
      <c r="L127" s="9" t="str">
        <f t="shared" si="40"/>
        <v>Yes</v>
      </c>
    </row>
    <row r="128" spans="1:12" x14ac:dyDescent="0.2">
      <c r="A128" s="2" t="s">
        <v>998</v>
      </c>
      <c r="B128" s="35" t="s">
        <v>213</v>
      </c>
      <c r="C128" s="36">
        <v>126865</v>
      </c>
      <c r="D128" s="44" t="str">
        <f t="shared" si="43"/>
        <v>N/A</v>
      </c>
      <c r="E128" s="36">
        <v>143780</v>
      </c>
      <c r="F128" s="44" t="str">
        <f t="shared" si="44"/>
        <v>N/A</v>
      </c>
      <c r="G128" s="36">
        <v>156773</v>
      </c>
      <c r="H128" s="44" t="str">
        <f t="shared" si="45"/>
        <v>N/A</v>
      </c>
      <c r="I128" s="12">
        <v>13.33</v>
      </c>
      <c r="J128" s="12">
        <v>9.0370000000000008</v>
      </c>
      <c r="K128" s="45" t="s">
        <v>740</v>
      </c>
      <c r="L128" s="9" t="str">
        <f t="shared" si="40"/>
        <v>Yes</v>
      </c>
    </row>
    <row r="129" spans="1:12" x14ac:dyDescent="0.2">
      <c r="A129" s="2" t="s">
        <v>999</v>
      </c>
      <c r="B129" s="35" t="s">
        <v>213</v>
      </c>
      <c r="C129" s="36">
        <v>35258</v>
      </c>
      <c r="D129" s="44" t="str">
        <f t="shared" si="43"/>
        <v>N/A</v>
      </c>
      <c r="E129" s="36">
        <v>36323</v>
      </c>
      <c r="F129" s="44" t="str">
        <f t="shared" si="44"/>
        <v>N/A</v>
      </c>
      <c r="G129" s="36">
        <v>35858</v>
      </c>
      <c r="H129" s="44" t="str">
        <f t="shared" si="45"/>
        <v>N/A</v>
      </c>
      <c r="I129" s="12">
        <v>3.0209999999999999</v>
      </c>
      <c r="J129" s="12">
        <v>-1.28</v>
      </c>
      <c r="K129" s="45" t="s">
        <v>740</v>
      </c>
      <c r="L129" s="9" t="str">
        <f t="shared" si="40"/>
        <v>Yes</v>
      </c>
    </row>
    <row r="130" spans="1:12" x14ac:dyDescent="0.2">
      <c r="A130" s="2" t="s">
        <v>1000</v>
      </c>
      <c r="B130" s="35" t="s">
        <v>213</v>
      </c>
      <c r="C130" s="36">
        <v>27103</v>
      </c>
      <c r="D130" s="44" t="str">
        <f t="shared" si="43"/>
        <v>N/A</v>
      </c>
      <c r="E130" s="36">
        <v>32202</v>
      </c>
      <c r="F130" s="44" t="str">
        <f t="shared" si="44"/>
        <v>N/A</v>
      </c>
      <c r="G130" s="36">
        <v>32129</v>
      </c>
      <c r="H130" s="44" t="str">
        <f t="shared" si="45"/>
        <v>N/A</v>
      </c>
      <c r="I130" s="12">
        <v>18.809999999999999</v>
      </c>
      <c r="J130" s="12">
        <v>-0.22700000000000001</v>
      </c>
      <c r="K130" s="45" t="s">
        <v>740</v>
      </c>
      <c r="L130" s="9" t="str">
        <f t="shared" si="40"/>
        <v>Yes</v>
      </c>
    </row>
    <row r="131" spans="1:12" x14ac:dyDescent="0.2">
      <c r="A131" s="7" t="s">
        <v>104</v>
      </c>
      <c r="B131" s="35" t="s">
        <v>213</v>
      </c>
      <c r="C131" s="36">
        <v>1922576</v>
      </c>
      <c r="D131" s="44" t="str">
        <f t="shared" si="43"/>
        <v>N/A</v>
      </c>
      <c r="E131" s="36">
        <v>2031180</v>
      </c>
      <c r="F131" s="44" t="str">
        <f t="shared" si="44"/>
        <v>N/A</v>
      </c>
      <c r="G131" s="36">
        <v>2103500</v>
      </c>
      <c r="H131" s="44" t="str">
        <f t="shared" si="45"/>
        <v>N/A</v>
      </c>
      <c r="I131" s="12">
        <v>5.649</v>
      </c>
      <c r="J131" s="12">
        <v>3.56</v>
      </c>
      <c r="K131" s="45" t="s">
        <v>740</v>
      </c>
      <c r="L131" s="9" t="str">
        <f t="shared" si="40"/>
        <v>Yes</v>
      </c>
    </row>
    <row r="132" spans="1:12" x14ac:dyDescent="0.2">
      <c r="A132" s="2" t="s">
        <v>1001</v>
      </c>
      <c r="B132" s="35" t="s">
        <v>213</v>
      </c>
      <c r="C132" s="36">
        <v>454160</v>
      </c>
      <c r="D132" s="44" t="str">
        <f t="shared" si="43"/>
        <v>N/A</v>
      </c>
      <c r="E132" s="36">
        <v>470320</v>
      </c>
      <c r="F132" s="44" t="str">
        <f t="shared" si="44"/>
        <v>N/A</v>
      </c>
      <c r="G132" s="36">
        <v>492763</v>
      </c>
      <c r="H132" s="44" t="str">
        <f t="shared" si="45"/>
        <v>N/A</v>
      </c>
      <c r="I132" s="12">
        <v>3.5579999999999998</v>
      </c>
      <c r="J132" s="12">
        <v>4.7720000000000002</v>
      </c>
      <c r="K132" s="45" t="s">
        <v>740</v>
      </c>
      <c r="L132" s="9" t="str">
        <f t="shared" si="40"/>
        <v>Yes</v>
      </c>
    </row>
    <row r="133" spans="1:12" x14ac:dyDescent="0.2">
      <c r="A133" s="2" t="s">
        <v>1002</v>
      </c>
      <c r="B133" s="35" t="s">
        <v>213</v>
      </c>
      <c r="C133" s="36">
        <v>146618</v>
      </c>
      <c r="D133" s="44" t="str">
        <f t="shared" si="43"/>
        <v>N/A</v>
      </c>
      <c r="E133" s="36">
        <v>151876</v>
      </c>
      <c r="F133" s="44" t="str">
        <f t="shared" si="44"/>
        <v>N/A</v>
      </c>
      <c r="G133" s="36">
        <v>151657</v>
      </c>
      <c r="H133" s="44" t="str">
        <f t="shared" si="45"/>
        <v>N/A</v>
      </c>
      <c r="I133" s="12">
        <v>3.5859999999999999</v>
      </c>
      <c r="J133" s="12">
        <v>-0.14399999999999999</v>
      </c>
      <c r="K133" s="45" t="s">
        <v>740</v>
      </c>
      <c r="L133" s="9" t="str">
        <f t="shared" si="40"/>
        <v>Yes</v>
      </c>
    </row>
    <row r="134" spans="1:12" x14ac:dyDescent="0.2">
      <c r="A134" s="2" t="s">
        <v>1003</v>
      </c>
      <c r="B134" s="35" t="s">
        <v>213</v>
      </c>
      <c r="C134" s="36">
        <v>32245</v>
      </c>
      <c r="D134" s="44" t="str">
        <f t="shared" si="43"/>
        <v>N/A</v>
      </c>
      <c r="E134" s="36">
        <v>45652</v>
      </c>
      <c r="F134" s="44" t="str">
        <f t="shared" si="44"/>
        <v>N/A</v>
      </c>
      <c r="G134" s="36">
        <v>49407</v>
      </c>
      <c r="H134" s="44" t="str">
        <f t="shared" si="45"/>
        <v>N/A</v>
      </c>
      <c r="I134" s="12">
        <v>41.58</v>
      </c>
      <c r="J134" s="12">
        <v>8.2249999999999996</v>
      </c>
      <c r="K134" s="45" t="s">
        <v>740</v>
      </c>
      <c r="L134" s="9" t="str">
        <f t="shared" si="40"/>
        <v>Yes</v>
      </c>
    </row>
    <row r="135" spans="1:12" x14ac:dyDescent="0.2">
      <c r="A135" s="2" t="s">
        <v>1004</v>
      </c>
      <c r="B135" s="35" t="s">
        <v>213</v>
      </c>
      <c r="C135" s="36">
        <v>942702</v>
      </c>
      <c r="D135" s="44" t="str">
        <f t="shared" si="43"/>
        <v>N/A</v>
      </c>
      <c r="E135" s="36">
        <v>989328</v>
      </c>
      <c r="F135" s="44" t="str">
        <f t="shared" si="44"/>
        <v>N/A</v>
      </c>
      <c r="G135" s="36">
        <v>1005303</v>
      </c>
      <c r="H135" s="44" t="str">
        <f t="shared" si="45"/>
        <v>N/A</v>
      </c>
      <c r="I135" s="12">
        <v>4.9459999999999997</v>
      </c>
      <c r="J135" s="12">
        <v>1.615</v>
      </c>
      <c r="K135" s="45" t="s">
        <v>740</v>
      </c>
      <c r="L135" s="9" t="str">
        <f t="shared" si="40"/>
        <v>Yes</v>
      </c>
    </row>
    <row r="136" spans="1:12" x14ac:dyDescent="0.2">
      <c r="A136" s="2" t="s">
        <v>1005</v>
      </c>
      <c r="B136" s="35" t="s">
        <v>213</v>
      </c>
      <c r="C136" s="36">
        <v>297050</v>
      </c>
      <c r="D136" s="44" t="str">
        <f t="shared" si="43"/>
        <v>N/A</v>
      </c>
      <c r="E136" s="36">
        <v>317832</v>
      </c>
      <c r="F136" s="44" t="str">
        <f t="shared" si="44"/>
        <v>N/A</v>
      </c>
      <c r="G136" s="36">
        <v>338471</v>
      </c>
      <c r="H136" s="44" t="str">
        <f t="shared" si="45"/>
        <v>N/A</v>
      </c>
      <c r="I136" s="12">
        <v>6.9960000000000004</v>
      </c>
      <c r="J136" s="12">
        <v>6.4939999999999998</v>
      </c>
      <c r="K136" s="45" t="s">
        <v>740</v>
      </c>
      <c r="L136" s="9" t="str">
        <f t="shared" si="40"/>
        <v>Yes</v>
      </c>
    </row>
    <row r="137" spans="1:12" x14ac:dyDescent="0.2">
      <c r="A137" s="2" t="s">
        <v>1006</v>
      </c>
      <c r="B137" s="35" t="s">
        <v>213</v>
      </c>
      <c r="C137" s="36">
        <v>49066</v>
      </c>
      <c r="D137" s="44" t="str">
        <f t="shared" si="43"/>
        <v>N/A</v>
      </c>
      <c r="E137" s="36">
        <v>50535</v>
      </c>
      <c r="F137" s="44" t="str">
        <f t="shared" si="44"/>
        <v>N/A</v>
      </c>
      <c r="G137" s="36">
        <v>57810</v>
      </c>
      <c r="H137" s="44" t="str">
        <f t="shared" si="45"/>
        <v>N/A</v>
      </c>
      <c r="I137" s="12">
        <v>2.9940000000000002</v>
      </c>
      <c r="J137" s="12">
        <v>14.4</v>
      </c>
      <c r="K137" s="45" t="s">
        <v>740</v>
      </c>
      <c r="L137" s="9" t="str">
        <f t="shared" si="40"/>
        <v>No</v>
      </c>
    </row>
    <row r="138" spans="1:12" x14ac:dyDescent="0.2">
      <c r="A138" s="2" t="s">
        <v>1007</v>
      </c>
      <c r="B138" s="35" t="s">
        <v>213</v>
      </c>
      <c r="C138" s="36">
        <v>735</v>
      </c>
      <c r="D138" s="44" t="str">
        <f t="shared" si="43"/>
        <v>N/A</v>
      </c>
      <c r="E138" s="36">
        <v>5637</v>
      </c>
      <c r="F138" s="44" t="str">
        <f t="shared" si="44"/>
        <v>N/A</v>
      </c>
      <c r="G138" s="36">
        <v>8089</v>
      </c>
      <c r="H138" s="44" t="str">
        <f t="shared" si="45"/>
        <v>N/A</v>
      </c>
      <c r="I138" s="12">
        <v>666.9</v>
      </c>
      <c r="J138" s="12">
        <v>43.5</v>
      </c>
      <c r="K138" s="45" t="s">
        <v>740</v>
      </c>
      <c r="L138" s="9" t="str">
        <f t="shared" si="40"/>
        <v>No</v>
      </c>
    </row>
    <row r="139" spans="1:12" x14ac:dyDescent="0.2">
      <c r="A139" s="7" t="s">
        <v>105</v>
      </c>
      <c r="B139" s="35" t="s">
        <v>213</v>
      </c>
      <c r="C139" s="36">
        <v>753459</v>
      </c>
      <c r="D139" s="44" t="str">
        <f t="shared" si="43"/>
        <v>N/A</v>
      </c>
      <c r="E139" s="36">
        <v>853768</v>
      </c>
      <c r="F139" s="44" t="str">
        <f t="shared" si="44"/>
        <v>N/A</v>
      </c>
      <c r="G139" s="36">
        <v>918674</v>
      </c>
      <c r="H139" s="44" t="str">
        <f t="shared" si="45"/>
        <v>N/A</v>
      </c>
      <c r="I139" s="12">
        <v>13.31</v>
      </c>
      <c r="J139" s="12">
        <v>7.6020000000000003</v>
      </c>
      <c r="K139" s="45" t="s">
        <v>740</v>
      </c>
      <c r="L139" s="9" t="str">
        <f t="shared" si="40"/>
        <v>Yes</v>
      </c>
    </row>
    <row r="140" spans="1:12" x14ac:dyDescent="0.2">
      <c r="A140" s="2" t="s">
        <v>1008</v>
      </c>
      <c r="B140" s="35" t="s">
        <v>213</v>
      </c>
      <c r="C140" s="36">
        <v>208546</v>
      </c>
      <c r="D140" s="44" t="str">
        <f t="shared" si="43"/>
        <v>N/A</v>
      </c>
      <c r="E140" s="36">
        <v>214222</v>
      </c>
      <c r="F140" s="44" t="str">
        <f t="shared" si="44"/>
        <v>N/A</v>
      </c>
      <c r="G140" s="36">
        <v>237316</v>
      </c>
      <c r="H140" s="44" t="str">
        <f t="shared" si="45"/>
        <v>N/A</v>
      </c>
      <c r="I140" s="12">
        <v>2.722</v>
      </c>
      <c r="J140" s="12">
        <v>10.78</v>
      </c>
      <c r="K140" s="45" t="s">
        <v>740</v>
      </c>
      <c r="L140" s="9" t="str">
        <f t="shared" si="40"/>
        <v>No</v>
      </c>
    </row>
    <row r="141" spans="1:12" x14ac:dyDescent="0.2">
      <c r="A141" s="2" t="s">
        <v>1009</v>
      </c>
      <c r="B141" s="35" t="s">
        <v>213</v>
      </c>
      <c r="C141" s="36">
        <v>143617</v>
      </c>
      <c r="D141" s="44" t="str">
        <f t="shared" si="43"/>
        <v>N/A</v>
      </c>
      <c r="E141" s="36">
        <v>151835</v>
      </c>
      <c r="F141" s="44" t="str">
        <f t="shared" si="44"/>
        <v>N/A</v>
      </c>
      <c r="G141" s="36">
        <v>152575</v>
      </c>
      <c r="H141" s="44" t="str">
        <f t="shared" si="45"/>
        <v>N/A</v>
      </c>
      <c r="I141" s="12">
        <v>5.7220000000000004</v>
      </c>
      <c r="J141" s="12">
        <v>0.4874</v>
      </c>
      <c r="K141" s="45" t="s">
        <v>740</v>
      </c>
      <c r="L141" s="9" t="str">
        <f t="shared" si="40"/>
        <v>Yes</v>
      </c>
    </row>
    <row r="142" spans="1:12" x14ac:dyDescent="0.2">
      <c r="A142" s="2" t="s">
        <v>1010</v>
      </c>
      <c r="B142" s="35" t="s">
        <v>213</v>
      </c>
      <c r="C142" s="36">
        <v>137540</v>
      </c>
      <c r="D142" s="44" t="str">
        <f t="shared" si="43"/>
        <v>N/A</v>
      </c>
      <c r="E142" s="36">
        <v>173503</v>
      </c>
      <c r="F142" s="44" t="str">
        <f t="shared" si="44"/>
        <v>N/A</v>
      </c>
      <c r="G142" s="36">
        <v>184565</v>
      </c>
      <c r="H142" s="44" t="str">
        <f t="shared" si="45"/>
        <v>N/A</v>
      </c>
      <c r="I142" s="12">
        <v>26.15</v>
      </c>
      <c r="J142" s="12">
        <v>6.3760000000000003</v>
      </c>
      <c r="K142" s="45" t="s">
        <v>740</v>
      </c>
      <c r="L142" s="9" t="str">
        <f t="shared" si="40"/>
        <v>Yes</v>
      </c>
    </row>
    <row r="143" spans="1:12" x14ac:dyDescent="0.2">
      <c r="A143" s="2" t="s">
        <v>1011</v>
      </c>
      <c r="B143" s="35" t="s">
        <v>213</v>
      </c>
      <c r="C143" s="36">
        <v>125315</v>
      </c>
      <c r="D143" s="44" t="str">
        <f t="shared" si="43"/>
        <v>N/A</v>
      </c>
      <c r="E143" s="36">
        <v>101587</v>
      </c>
      <c r="F143" s="44" t="str">
        <f t="shared" si="44"/>
        <v>N/A</v>
      </c>
      <c r="G143" s="36">
        <v>84286</v>
      </c>
      <c r="H143" s="44" t="str">
        <f t="shared" si="45"/>
        <v>N/A</v>
      </c>
      <c r="I143" s="12">
        <v>-18.899999999999999</v>
      </c>
      <c r="J143" s="12">
        <v>-17</v>
      </c>
      <c r="K143" s="45" t="s">
        <v>740</v>
      </c>
      <c r="L143" s="9" t="str">
        <f t="shared" si="40"/>
        <v>No</v>
      </c>
    </row>
    <row r="144" spans="1:12" x14ac:dyDescent="0.2">
      <c r="A144" s="2" t="s">
        <v>1012</v>
      </c>
      <c r="B144" s="35" t="s">
        <v>213</v>
      </c>
      <c r="C144" s="36">
        <v>134452</v>
      </c>
      <c r="D144" s="44" t="str">
        <f t="shared" si="43"/>
        <v>N/A</v>
      </c>
      <c r="E144" s="36">
        <v>145309</v>
      </c>
      <c r="F144" s="44" t="str">
        <f t="shared" si="44"/>
        <v>N/A</v>
      </c>
      <c r="G144" s="36">
        <v>157613</v>
      </c>
      <c r="H144" s="44" t="str">
        <f t="shared" si="45"/>
        <v>N/A</v>
      </c>
      <c r="I144" s="12">
        <v>8.0749999999999993</v>
      </c>
      <c r="J144" s="12">
        <v>8.4670000000000005</v>
      </c>
      <c r="K144" s="45" t="s">
        <v>740</v>
      </c>
      <c r="L144" s="9" t="str">
        <f t="shared" si="40"/>
        <v>Yes</v>
      </c>
    </row>
    <row r="145" spans="1:12" x14ac:dyDescent="0.2">
      <c r="A145" s="2" t="s">
        <v>1013</v>
      </c>
      <c r="B145" s="35" t="s">
        <v>213</v>
      </c>
      <c r="C145" s="36">
        <v>3989</v>
      </c>
      <c r="D145" s="44" t="str">
        <f t="shared" si="43"/>
        <v>N/A</v>
      </c>
      <c r="E145" s="36">
        <v>67312</v>
      </c>
      <c r="F145" s="44" t="str">
        <f t="shared" si="44"/>
        <v>N/A</v>
      </c>
      <c r="G145" s="36">
        <v>102319</v>
      </c>
      <c r="H145" s="44" t="str">
        <f t="shared" si="45"/>
        <v>N/A</v>
      </c>
      <c r="I145" s="12">
        <v>1587</v>
      </c>
      <c r="J145" s="12">
        <v>52.01</v>
      </c>
      <c r="K145" s="45" t="s">
        <v>740</v>
      </c>
      <c r="L145" s="9" t="str">
        <f t="shared" si="40"/>
        <v>No</v>
      </c>
    </row>
    <row r="146" spans="1:12" ht="25.5" x14ac:dyDescent="0.2">
      <c r="A146" s="18" t="s">
        <v>1014</v>
      </c>
      <c r="B146" s="1" t="s">
        <v>213</v>
      </c>
      <c r="C146" s="1">
        <v>70474</v>
      </c>
      <c r="D146" s="11" t="str">
        <f t="shared" ref="D146:D151" si="46">IF($B146="N/A","N/A",IF(C146&gt;10,"No",IF(C146&lt;-10,"No","Yes")))</f>
        <v>N/A</v>
      </c>
      <c r="E146" s="1">
        <v>70944</v>
      </c>
      <c r="F146" s="11" t="str">
        <f t="shared" ref="F146:F151" si="47">IF($B146="N/A","N/A",IF(E146&gt;10,"No",IF(E146&lt;-10,"No","Yes")))</f>
        <v>N/A</v>
      </c>
      <c r="G146" s="1">
        <v>70962</v>
      </c>
      <c r="H146" s="11" t="str">
        <f t="shared" ref="H146:H151" si="48">IF($B146="N/A","N/A",IF(G146&gt;10,"No",IF(G146&lt;-10,"No","Yes")))</f>
        <v>N/A</v>
      </c>
      <c r="I146" s="57">
        <v>0.66690000000000005</v>
      </c>
      <c r="J146" s="57">
        <v>2.5399999999999999E-2</v>
      </c>
      <c r="K146" s="45" t="s">
        <v>739</v>
      </c>
      <c r="L146" s="9" t="str">
        <f t="shared" ref="L146:L151" si="49">IF(J146="Div by 0", "N/A", IF(K146="N/A","N/A", IF(J146&gt;VALUE(MID(K146,1,2)), "No", IF(J146&lt;-1*VALUE(MID(K146,1,2)), "No", "Yes"))))</f>
        <v>Yes</v>
      </c>
    </row>
    <row r="147" spans="1:12" x14ac:dyDescent="0.2">
      <c r="A147" s="6" t="s">
        <v>326</v>
      </c>
      <c r="B147" s="48" t="s">
        <v>213</v>
      </c>
      <c r="C147" s="13">
        <v>1.8792655734000001</v>
      </c>
      <c r="D147" s="11" t="str">
        <f t="shared" si="46"/>
        <v>N/A</v>
      </c>
      <c r="E147" s="13">
        <v>1.7575692112000001</v>
      </c>
      <c r="F147" s="11" t="str">
        <f t="shared" si="47"/>
        <v>N/A</v>
      </c>
      <c r="G147" s="13">
        <v>1.6790140281999999</v>
      </c>
      <c r="H147" s="11" t="str">
        <f t="shared" si="48"/>
        <v>N/A</v>
      </c>
      <c r="I147" s="57">
        <v>-6.48</v>
      </c>
      <c r="J147" s="57">
        <v>-4.47</v>
      </c>
      <c r="K147" s="45" t="s">
        <v>739</v>
      </c>
      <c r="L147" s="9" t="str">
        <f t="shared" si="49"/>
        <v>Yes</v>
      </c>
    </row>
    <row r="148" spans="1:12" x14ac:dyDescent="0.2">
      <c r="A148" s="2" t="s">
        <v>327</v>
      </c>
      <c r="B148" s="48" t="s">
        <v>213</v>
      </c>
      <c r="C148" s="13">
        <v>12.245412382</v>
      </c>
      <c r="D148" s="11" t="str">
        <f t="shared" si="46"/>
        <v>N/A</v>
      </c>
      <c r="E148" s="13">
        <v>11.571882787</v>
      </c>
      <c r="F148" s="11" t="str">
        <f t="shared" si="47"/>
        <v>N/A</v>
      </c>
      <c r="G148" s="13">
        <v>10.999209005999999</v>
      </c>
      <c r="H148" s="11" t="str">
        <f t="shared" si="48"/>
        <v>N/A</v>
      </c>
      <c r="I148" s="57">
        <v>-5.5</v>
      </c>
      <c r="J148" s="57">
        <v>-4.95</v>
      </c>
      <c r="K148" s="45" t="s">
        <v>739</v>
      </c>
      <c r="L148" s="9" t="str">
        <f t="shared" si="49"/>
        <v>Yes</v>
      </c>
    </row>
    <row r="149" spans="1:12" x14ac:dyDescent="0.2">
      <c r="A149" s="2" t="s">
        <v>328</v>
      </c>
      <c r="B149" s="48" t="s">
        <v>213</v>
      </c>
      <c r="C149" s="13">
        <v>2.6641365629</v>
      </c>
      <c r="D149" s="11" t="str">
        <f t="shared" si="46"/>
        <v>N/A</v>
      </c>
      <c r="E149" s="13">
        <v>2.4072816633</v>
      </c>
      <c r="F149" s="11" t="str">
        <f t="shared" si="47"/>
        <v>N/A</v>
      </c>
      <c r="G149" s="13">
        <v>2.2551197485999999</v>
      </c>
      <c r="H149" s="11" t="str">
        <f t="shared" si="48"/>
        <v>N/A</v>
      </c>
      <c r="I149" s="57">
        <v>-9.64</v>
      </c>
      <c r="J149" s="57">
        <v>-6.32</v>
      </c>
      <c r="K149" s="45" t="s">
        <v>739</v>
      </c>
      <c r="L149" s="9" t="str">
        <f t="shared" si="49"/>
        <v>Yes</v>
      </c>
    </row>
    <row r="150" spans="1:12" x14ac:dyDescent="0.2">
      <c r="A150" s="2" t="s">
        <v>329</v>
      </c>
      <c r="B150" s="48" t="s">
        <v>213</v>
      </c>
      <c r="C150" s="13">
        <v>8.3221680000000004E-4</v>
      </c>
      <c r="D150" s="11" t="str">
        <f t="shared" si="46"/>
        <v>N/A</v>
      </c>
      <c r="E150" s="13">
        <v>6.8925449999999999E-4</v>
      </c>
      <c r="F150" s="11" t="str">
        <f t="shared" si="47"/>
        <v>N/A</v>
      </c>
      <c r="G150" s="13">
        <v>4.2785829999999998E-4</v>
      </c>
      <c r="H150" s="11" t="str">
        <f t="shared" si="48"/>
        <v>N/A</v>
      </c>
      <c r="I150" s="57">
        <v>-17.2</v>
      </c>
      <c r="J150" s="57">
        <v>-37.9</v>
      </c>
      <c r="K150" s="45" t="s">
        <v>739</v>
      </c>
      <c r="L150" s="9" t="str">
        <f t="shared" si="49"/>
        <v>No</v>
      </c>
    </row>
    <row r="151" spans="1:12" x14ac:dyDescent="0.2">
      <c r="A151" s="2" t="s">
        <v>330</v>
      </c>
      <c r="B151" s="48" t="s">
        <v>213</v>
      </c>
      <c r="C151" s="13">
        <v>4.2470791000000004E-3</v>
      </c>
      <c r="D151" s="11" t="str">
        <f t="shared" si="46"/>
        <v>N/A</v>
      </c>
      <c r="E151" s="13">
        <v>3.6309630000000001E-3</v>
      </c>
      <c r="F151" s="11" t="str">
        <f t="shared" si="47"/>
        <v>N/A</v>
      </c>
      <c r="G151" s="13">
        <v>2.1770508000000001E-3</v>
      </c>
      <c r="H151" s="11" t="str">
        <f t="shared" si="48"/>
        <v>N/A</v>
      </c>
      <c r="I151" s="57">
        <v>-14.5</v>
      </c>
      <c r="J151" s="57">
        <v>-40</v>
      </c>
      <c r="K151" s="45" t="s">
        <v>739</v>
      </c>
      <c r="L151" s="9" t="str">
        <f t="shared" si="49"/>
        <v>No</v>
      </c>
    </row>
    <row r="152" spans="1:12" x14ac:dyDescent="0.2">
      <c r="A152" s="18" t="s">
        <v>1015</v>
      </c>
      <c r="B152" s="35" t="s">
        <v>213</v>
      </c>
      <c r="C152" s="36">
        <v>82862</v>
      </c>
      <c r="D152" s="44" t="str">
        <f t="shared" ref="D152:D158" si="50">IF($B152="N/A","N/A",IF(C152&gt;10,"No",IF(C152&lt;-10,"No","Yes")))</f>
        <v>N/A</v>
      </c>
      <c r="E152" s="36">
        <v>72857</v>
      </c>
      <c r="F152" s="44" t="str">
        <f t="shared" ref="F152:F158" si="51">IF($B152="N/A","N/A",IF(E152&gt;10,"No",IF(E152&lt;-10,"No","Yes")))</f>
        <v>N/A</v>
      </c>
      <c r="G152" s="36">
        <v>74181</v>
      </c>
      <c r="H152" s="44" t="str">
        <f t="shared" ref="H152:H158" si="52">IF($B152="N/A","N/A",IF(G152&gt;10,"No",IF(G152&lt;-10,"No","Yes")))</f>
        <v>N/A</v>
      </c>
      <c r="I152" s="12">
        <v>-12.1</v>
      </c>
      <c r="J152" s="12">
        <v>1.8169999999999999</v>
      </c>
      <c r="K152" s="45" t="s">
        <v>739</v>
      </c>
      <c r="L152" s="9" t="str">
        <f t="shared" ref="L152:L159" si="53">IF(J152="Div by 0", "N/A", IF(K152="N/A","N/A", IF(J152&gt;VALUE(MID(K152,1,2)), "No", IF(J152&lt;-1*VALUE(MID(K152,1,2)), "No", "Yes"))))</f>
        <v>Yes</v>
      </c>
    </row>
    <row r="153" spans="1:12" x14ac:dyDescent="0.2">
      <c r="A153" s="6" t="s">
        <v>1016</v>
      </c>
      <c r="B153" s="35" t="s">
        <v>213</v>
      </c>
      <c r="C153" s="8">
        <v>2.2096050165999999</v>
      </c>
      <c r="D153" s="44" t="str">
        <f t="shared" si="50"/>
        <v>N/A</v>
      </c>
      <c r="E153" s="8">
        <v>1.8049619421</v>
      </c>
      <c r="F153" s="44" t="str">
        <f t="shared" si="51"/>
        <v>N/A</v>
      </c>
      <c r="G153" s="8">
        <v>1.7551779773</v>
      </c>
      <c r="H153" s="44" t="str">
        <f t="shared" si="52"/>
        <v>N/A</v>
      </c>
      <c r="I153" s="12">
        <v>-18.3</v>
      </c>
      <c r="J153" s="12">
        <v>-2.76</v>
      </c>
      <c r="K153" s="45" t="s">
        <v>739</v>
      </c>
      <c r="L153" s="9" t="str">
        <f t="shared" si="53"/>
        <v>Yes</v>
      </c>
    </row>
    <row r="154" spans="1:12" x14ac:dyDescent="0.2">
      <c r="A154" s="18" t="s">
        <v>1017</v>
      </c>
      <c r="B154" s="35" t="s">
        <v>213</v>
      </c>
      <c r="C154" s="8">
        <v>3.9416396267999998</v>
      </c>
      <c r="D154" s="44" t="str">
        <f t="shared" si="50"/>
        <v>N/A</v>
      </c>
      <c r="E154" s="8">
        <v>3.6362710181</v>
      </c>
      <c r="F154" s="44" t="str">
        <f t="shared" si="51"/>
        <v>N/A</v>
      </c>
      <c r="G154" s="8">
        <v>3.6078108645999998</v>
      </c>
      <c r="H154" s="44" t="str">
        <f t="shared" si="52"/>
        <v>N/A</v>
      </c>
      <c r="I154" s="12">
        <v>-7.75</v>
      </c>
      <c r="J154" s="12">
        <v>-0.78300000000000003</v>
      </c>
      <c r="K154" s="45" t="s">
        <v>739</v>
      </c>
      <c r="L154" s="9" t="str">
        <f t="shared" si="53"/>
        <v>Yes</v>
      </c>
    </row>
    <row r="155" spans="1:12" x14ac:dyDescent="0.2">
      <c r="A155" s="18" t="s">
        <v>1018</v>
      </c>
      <c r="B155" s="35" t="s">
        <v>213</v>
      </c>
      <c r="C155" s="8">
        <v>8.5582329002000002</v>
      </c>
      <c r="D155" s="44" t="str">
        <f t="shared" si="50"/>
        <v>N/A</v>
      </c>
      <c r="E155" s="8">
        <v>7.9389295025999997</v>
      </c>
      <c r="F155" s="44" t="str">
        <f t="shared" si="51"/>
        <v>N/A</v>
      </c>
      <c r="G155" s="8">
        <v>7.7421940622000003</v>
      </c>
      <c r="H155" s="44" t="str">
        <f t="shared" si="52"/>
        <v>N/A</v>
      </c>
      <c r="I155" s="12">
        <v>-7.24</v>
      </c>
      <c r="J155" s="12">
        <v>-2.48</v>
      </c>
      <c r="K155" s="45" t="s">
        <v>739</v>
      </c>
      <c r="L155" s="9" t="str">
        <f t="shared" si="53"/>
        <v>Yes</v>
      </c>
    </row>
    <row r="156" spans="1:12" x14ac:dyDescent="0.2">
      <c r="A156" s="18" t="s">
        <v>1019</v>
      </c>
      <c r="B156" s="35" t="s">
        <v>213</v>
      </c>
      <c r="C156" s="8">
        <v>0.49558509000000001</v>
      </c>
      <c r="D156" s="44" t="str">
        <f t="shared" si="50"/>
        <v>N/A</v>
      </c>
      <c r="E156" s="8">
        <v>6.5282249700000003E-2</v>
      </c>
      <c r="F156" s="44" t="str">
        <f t="shared" si="51"/>
        <v>N/A</v>
      </c>
      <c r="G156" s="8">
        <v>5.8854290500000003E-2</v>
      </c>
      <c r="H156" s="44" t="str">
        <f t="shared" si="52"/>
        <v>N/A</v>
      </c>
      <c r="I156" s="12">
        <v>-86.8</v>
      </c>
      <c r="J156" s="12">
        <v>-9.85</v>
      </c>
      <c r="K156" s="45" t="s">
        <v>739</v>
      </c>
      <c r="L156" s="9" t="str">
        <f t="shared" si="53"/>
        <v>Yes</v>
      </c>
    </row>
    <row r="157" spans="1:12" x14ac:dyDescent="0.2">
      <c r="A157" s="18" t="s">
        <v>1020</v>
      </c>
      <c r="B157" s="35" t="s">
        <v>213</v>
      </c>
      <c r="C157" s="8">
        <v>0.2071778292</v>
      </c>
      <c r="D157" s="44" t="str">
        <f t="shared" si="50"/>
        <v>N/A</v>
      </c>
      <c r="E157" s="8">
        <v>4.4859962000000003E-2</v>
      </c>
      <c r="F157" s="44" t="str">
        <f t="shared" si="51"/>
        <v>N/A</v>
      </c>
      <c r="G157" s="8">
        <v>4.4302984500000003E-2</v>
      </c>
      <c r="H157" s="44" t="str">
        <f t="shared" si="52"/>
        <v>N/A</v>
      </c>
      <c r="I157" s="12">
        <v>-78.3</v>
      </c>
      <c r="J157" s="12">
        <v>-1.24</v>
      </c>
      <c r="K157" s="45" t="s">
        <v>739</v>
      </c>
      <c r="L157" s="9" t="str">
        <f t="shared" si="53"/>
        <v>Yes</v>
      </c>
    </row>
    <row r="158" spans="1:12" x14ac:dyDescent="0.2">
      <c r="A158" s="2" t="s">
        <v>1021</v>
      </c>
      <c r="B158" s="35" t="s">
        <v>213</v>
      </c>
      <c r="C158" s="36">
        <v>2174</v>
      </c>
      <c r="D158" s="44" t="str">
        <f t="shared" si="50"/>
        <v>N/A</v>
      </c>
      <c r="E158" s="36">
        <v>2316</v>
      </c>
      <c r="F158" s="44" t="str">
        <f t="shared" si="51"/>
        <v>N/A</v>
      </c>
      <c r="G158" s="36">
        <v>2153</v>
      </c>
      <c r="H158" s="44" t="str">
        <f t="shared" si="52"/>
        <v>N/A</v>
      </c>
      <c r="I158" s="12">
        <v>6.532</v>
      </c>
      <c r="J158" s="12">
        <v>-7.04</v>
      </c>
      <c r="K158" s="45" t="s">
        <v>739</v>
      </c>
      <c r="L158" s="9" t="str">
        <f t="shared" si="53"/>
        <v>Yes</v>
      </c>
    </row>
    <row r="159" spans="1:12" ht="25.5" x14ac:dyDescent="0.2">
      <c r="A159" s="18" t="s">
        <v>1022</v>
      </c>
      <c r="B159" s="35" t="s">
        <v>213</v>
      </c>
      <c r="C159" s="36">
        <v>107429</v>
      </c>
      <c r="D159" s="44" t="str">
        <f>IF($B159="N/A","N/A",IF(C159&gt;10,"No",IF(C159&lt;-10,"No","Yes")))</f>
        <v>N/A</v>
      </c>
      <c r="E159" s="36">
        <v>96316</v>
      </c>
      <c r="F159" s="44" t="str">
        <f>IF($B159="N/A","N/A",IF(E159&gt;10,"No",IF(E159&lt;-10,"No","Yes")))</f>
        <v>N/A</v>
      </c>
      <c r="G159" s="36">
        <v>101072</v>
      </c>
      <c r="H159" s="44" t="str">
        <f>IF($B159="N/A","N/A",IF(G159&gt;10,"No",IF(G159&lt;-10,"No","Yes")))</f>
        <v>N/A</v>
      </c>
      <c r="I159" s="12">
        <v>-10.3</v>
      </c>
      <c r="J159" s="12">
        <v>4.9379999999999997</v>
      </c>
      <c r="K159" s="45" t="s">
        <v>739</v>
      </c>
      <c r="L159" s="9" t="str">
        <f t="shared" si="53"/>
        <v>Yes</v>
      </c>
    </row>
    <row r="160" spans="1:12" x14ac:dyDescent="0.2">
      <c r="A160" s="4" t="s">
        <v>1023</v>
      </c>
      <c r="B160" s="35" t="s">
        <v>213</v>
      </c>
      <c r="C160" s="36">
        <v>79879</v>
      </c>
      <c r="D160" s="44" t="str">
        <f t="shared" ref="D160:D234" si="54">IF($B160="N/A","N/A",IF(C160&gt;10,"No",IF(C160&lt;-10,"No","Yes")))</f>
        <v>N/A</v>
      </c>
      <c r="E160" s="36">
        <v>78591</v>
      </c>
      <c r="F160" s="44" t="str">
        <f t="shared" ref="F160:F234" si="55">IF($B160="N/A","N/A",IF(E160&gt;10,"No",IF(E160&lt;-10,"No","Yes")))</f>
        <v>N/A</v>
      </c>
      <c r="G160" s="36">
        <v>81520</v>
      </c>
      <c r="H160" s="44" t="str">
        <f t="shared" ref="H160:H223" si="56">IF($B160="N/A","N/A",IF(G160&gt;10,"No",IF(G160&lt;-10,"No","Yes")))</f>
        <v>N/A</v>
      </c>
      <c r="I160" s="12">
        <v>-1.61</v>
      </c>
      <c r="J160" s="12">
        <v>3.7269999999999999</v>
      </c>
      <c r="K160" s="45" t="s">
        <v>739</v>
      </c>
      <c r="L160" s="9" t="str">
        <f t="shared" ref="L160:L223" si="57">IF(J160="Div by 0", "N/A", IF(K160="N/A","N/A", IF(J160&gt;VALUE(MID(K160,1,2)), "No", IF(J160&lt;-1*VALUE(MID(K160,1,2)), "No", "Yes"))))</f>
        <v>Yes</v>
      </c>
    </row>
    <row r="161" spans="1:12" x14ac:dyDescent="0.2">
      <c r="A161" s="63" t="s">
        <v>71</v>
      </c>
      <c r="B161" s="35" t="s">
        <v>213</v>
      </c>
      <c r="C161" s="8">
        <v>2.1300600894000001</v>
      </c>
      <c r="D161" s="44" t="str">
        <f t="shared" si="54"/>
        <v>N/A</v>
      </c>
      <c r="E161" s="8">
        <v>1.9470162647</v>
      </c>
      <c r="F161" s="44" t="str">
        <f t="shared" si="55"/>
        <v>N/A</v>
      </c>
      <c r="G161" s="8">
        <v>1.9288242098999999</v>
      </c>
      <c r="H161" s="44" t="str">
        <f t="shared" si="56"/>
        <v>N/A</v>
      </c>
      <c r="I161" s="12">
        <v>-8.59</v>
      </c>
      <c r="J161" s="12">
        <v>-0.93400000000000005</v>
      </c>
      <c r="K161" s="45" t="s">
        <v>739</v>
      </c>
      <c r="L161" s="9" t="str">
        <f t="shared" si="57"/>
        <v>Yes</v>
      </c>
    </row>
    <row r="162" spans="1:12" x14ac:dyDescent="0.2">
      <c r="A162" s="4" t="s">
        <v>111</v>
      </c>
      <c r="B162" s="35" t="s">
        <v>213</v>
      </c>
      <c r="C162" s="8">
        <v>8.7029551412000004</v>
      </c>
      <c r="D162" s="44" t="str">
        <f t="shared" si="54"/>
        <v>N/A</v>
      </c>
      <c r="E162" s="8">
        <v>7.7689953346999996</v>
      </c>
      <c r="F162" s="44" t="str">
        <f t="shared" si="55"/>
        <v>N/A</v>
      </c>
      <c r="G162" s="8">
        <v>7.8288417133000001</v>
      </c>
      <c r="H162" s="44" t="str">
        <f t="shared" si="56"/>
        <v>N/A</v>
      </c>
      <c r="I162" s="12">
        <v>-10.7</v>
      </c>
      <c r="J162" s="12">
        <v>0.77029999999999998</v>
      </c>
      <c r="K162" s="45" t="s">
        <v>739</v>
      </c>
      <c r="L162" s="9" t="str">
        <f t="shared" si="57"/>
        <v>Yes</v>
      </c>
    </row>
    <row r="163" spans="1:12" x14ac:dyDescent="0.2">
      <c r="A163" s="4" t="s">
        <v>112</v>
      </c>
      <c r="B163" s="35" t="s">
        <v>213</v>
      </c>
      <c r="C163" s="8">
        <v>6.5118284965999997</v>
      </c>
      <c r="D163" s="44" t="str">
        <f t="shared" si="54"/>
        <v>N/A</v>
      </c>
      <c r="E163" s="8">
        <v>6.1210122370000004</v>
      </c>
      <c r="F163" s="44" t="str">
        <f t="shared" si="55"/>
        <v>N/A</v>
      </c>
      <c r="G163" s="8">
        <v>5.9666088212000004</v>
      </c>
      <c r="H163" s="44" t="str">
        <f t="shared" si="56"/>
        <v>N/A</v>
      </c>
      <c r="I163" s="12">
        <v>-6</v>
      </c>
      <c r="J163" s="12">
        <v>-2.52</v>
      </c>
      <c r="K163" s="45" t="s">
        <v>739</v>
      </c>
      <c r="L163" s="9" t="str">
        <f t="shared" si="57"/>
        <v>Yes</v>
      </c>
    </row>
    <row r="164" spans="1:12" x14ac:dyDescent="0.2">
      <c r="A164" s="4" t="s">
        <v>113</v>
      </c>
      <c r="B164" s="35" t="s">
        <v>213</v>
      </c>
      <c r="C164" s="8">
        <v>1.52399697E-2</v>
      </c>
      <c r="D164" s="44" t="str">
        <f t="shared" si="54"/>
        <v>N/A</v>
      </c>
      <c r="E164" s="8">
        <v>1.2948138499999999E-2</v>
      </c>
      <c r="F164" s="44" t="str">
        <f t="shared" si="55"/>
        <v>N/A</v>
      </c>
      <c r="G164" s="8">
        <v>1.22652722E-2</v>
      </c>
      <c r="H164" s="44" t="str">
        <f t="shared" si="56"/>
        <v>N/A</v>
      </c>
      <c r="I164" s="12">
        <v>-15</v>
      </c>
      <c r="J164" s="12">
        <v>-5.27</v>
      </c>
      <c r="K164" s="45" t="s">
        <v>739</v>
      </c>
      <c r="L164" s="9" t="str">
        <f t="shared" si="57"/>
        <v>Yes</v>
      </c>
    </row>
    <row r="165" spans="1:12" x14ac:dyDescent="0.2">
      <c r="A165" s="4" t="s">
        <v>114</v>
      </c>
      <c r="B165" s="35" t="s">
        <v>213</v>
      </c>
      <c r="C165" s="8">
        <v>1.11485827E-2</v>
      </c>
      <c r="D165" s="44" t="str">
        <f t="shared" si="54"/>
        <v>N/A</v>
      </c>
      <c r="E165" s="8">
        <v>9.1359713999999998E-3</v>
      </c>
      <c r="F165" s="44" t="str">
        <f t="shared" si="55"/>
        <v>N/A</v>
      </c>
      <c r="G165" s="8">
        <v>9.4701711000000008E-3</v>
      </c>
      <c r="H165" s="44" t="str">
        <f t="shared" si="56"/>
        <v>N/A</v>
      </c>
      <c r="I165" s="12">
        <v>-18.100000000000001</v>
      </c>
      <c r="J165" s="12">
        <v>3.6579999999999999</v>
      </c>
      <c r="K165" s="45" t="s">
        <v>739</v>
      </c>
      <c r="L165" s="9" t="str">
        <f t="shared" si="57"/>
        <v>Yes</v>
      </c>
    </row>
    <row r="166" spans="1:12" x14ac:dyDescent="0.2">
      <c r="A166" s="4" t="s">
        <v>428</v>
      </c>
      <c r="B166" s="35" t="s">
        <v>213</v>
      </c>
      <c r="C166" s="36">
        <v>37655</v>
      </c>
      <c r="D166" s="44" t="str">
        <f>IF($B166="N/A","N/A",IF(C166&gt;10,"No",IF(C166&lt;-10,"No","Yes")))</f>
        <v>N/A</v>
      </c>
      <c r="E166" s="36">
        <v>36285</v>
      </c>
      <c r="F166" s="44" t="str">
        <f>IF($B166="N/A","N/A",IF(E166&gt;10,"No",IF(E166&lt;-10,"No","Yes")))</f>
        <v>N/A</v>
      </c>
      <c r="G166" s="36">
        <v>38861</v>
      </c>
      <c r="H166" s="44" t="str">
        <f>IF($B166="N/A","N/A",IF(G166&gt;10,"No",IF(G166&lt;-10,"No","Yes")))</f>
        <v>N/A</v>
      </c>
      <c r="I166" s="12">
        <v>-3.64</v>
      </c>
      <c r="J166" s="12">
        <v>7.0990000000000002</v>
      </c>
      <c r="K166" s="45" t="s">
        <v>739</v>
      </c>
      <c r="L166" s="9" t="str">
        <f t="shared" si="57"/>
        <v>Yes</v>
      </c>
    </row>
    <row r="167" spans="1:12" x14ac:dyDescent="0.2">
      <c r="A167" s="4" t="s">
        <v>429</v>
      </c>
      <c r="B167" s="35" t="s">
        <v>213</v>
      </c>
      <c r="C167" s="36">
        <v>324</v>
      </c>
      <c r="D167" s="44" t="str">
        <f>IF($B167="N/A","N/A",IF(C167&gt;10,"No",IF(C167&lt;-10,"No","Yes")))</f>
        <v>N/A</v>
      </c>
      <c r="E167" s="36">
        <v>318</v>
      </c>
      <c r="F167" s="44" t="str">
        <f>IF($B167="N/A","N/A",IF(E167&gt;10,"No",IF(E167&lt;-10,"No","Yes")))</f>
        <v>N/A</v>
      </c>
      <c r="G167" s="36">
        <v>333</v>
      </c>
      <c r="H167" s="44" t="str">
        <f>IF($B167="N/A","N/A",IF(G167&gt;10,"No",IF(G167&lt;-10,"No","Yes")))</f>
        <v>N/A</v>
      </c>
      <c r="I167" s="12">
        <v>-1.85</v>
      </c>
      <c r="J167" s="12">
        <v>4.7169999999999996</v>
      </c>
      <c r="K167" s="45" t="s">
        <v>739</v>
      </c>
      <c r="L167" s="9" t="str">
        <f t="shared" si="57"/>
        <v>Yes</v>
      </c>
    </row>
    <row r="168" spans="1:12" x14ac:dyDescent="0.2">
      <c r="A168" s="4" t="s">
        <v>430</v>
      </c>
      <c r="B168" s="35" t="s">
        <v>213</v>
      </c>
      <c r="C168" s="36">
        <v>23989</v>
      </c>
      <c r="D168" s="44" t="str">
        <f>IF($B168="N/A","N/A",IF(C168&gt;10,"No",IF(C168&lt;-10,"No","Yes")))</f>
        <v>N/A</v>
      </c>
      <c r="E168" s="36">
        <v>24457</v>
      </c>
      <c r="F168" s="44" t="str">
        <f>IF($B168="N/A","N/A",IF(E168&gt;10,"No",IF(E168&lt;-10,"No","Yes")))</f>
        <v>N/A</v>
      </c>
      <c r="G168" s="36">
        <v>25033</v>
      </c>
      <c r="H168" s="44" t="str">
        <f>IF($B168="N/A","N/A",IF(G168&gt;10,"No",IF(G168&lt;-10,"No","Yes")))</f>
        <v>N/A</v>
      </c>
      <c r="I168" s="12">
        <v>1.9510000000000001</v>
      </c>
      <c r="J168" s="12">
        <v>2.355</v>
      </c>
      <c r="K168" s="45" t="s">
        <v>739</v>
      </c>
      <c r="L168" s="9" t="str">
        <f t="shared" si="57"/>
        <v>Yes</v>
      </c>
    </row>
    <row r="169" spans="1:12" x14ac:dyDescent="0.2">
      <c r="A169" s="4" t="s">
        <v>431</v>
      </c>
      <c r="B169" s="35" t="s">
        <v>213</v>
      </c>
      <c r="C169" s="36">
        <v>17534</v>
      </c>
      <c r="D169" s="44" t="str">
        <f>IF($B169="N/A","N/A",IF(C169&gt;10,"No",IF(C169&lt;-10,"No","Yes")))</f>
        <v>N/A</v>
      </c>
      <c r="E169" s="36">
        <v>17190</v>
      </c>
      <c r="F169" s="44" t="str">
        <f>IF($B169="N/A","N/A",IF(E169&gt;10,"No",IF(E169&lt;-10,"No","Yes")))</f>
        <v>N/A</v>
      </c>
      <c r="G169" s="36">
        <v>16948</v>
      </c>
      <c r="H169" s="44" t="str">
        <f>IF($B169="N/A","N/A",IF(G169&gt;10,"No",IF(G169&lt;-10,"No","Yes")))</f>
        <v>N/A</v>
      </c>
      <c r="I169" s="12">
        <v>-1.96</v>
      </c>
      <c r="J169" s="12">
        <v>-1.41</v>
      </c>
      <c r="K169" s="45" t="s">
        <v>739</v>
      </c>
      <c r="L169" s="9" t="str">
        <f t="shared" si="57"/>
        <v>Yes</v>
      </c>
    </row>
    <row r="170" spans="1:12" x14ac:dyDescent="0.2">
      <c r="A170" s="4" t="s">
        <v>432</v>
      </c>
      <c r="B170" s="35" t="s">
        <v>213</v>
      </c>
      <c r="C170" s="36">
        <v>377</v>
      </c>
      <c r="D170" s="44" t="str">
        <f>IF($B170="N/A","N/A",IF(C170&gt;10,"No",IF(C170&lt;-10,"No","Yes")))</f>
        <v>N/A</v>
      </c>
      <c r="E170" s="36">
        <v>341</v>
      </c>
      <c r="F170" s="44" t="str">
        <f>IF($B170="N/A","N/A",IF(E170&gt;10,"No",IF(E170&lt;-10,"No","Yes")))</f>
        <v>N/A</v>
      </c>
      <c r="G170" s="36">
        <v>345</v>
      </c>
      <c r="H170" s="44" t="str">
        <f>IF($B170="N/A","N/A",IF(G170&gt;10,"No",IF(G170&lt;-10,"No","Yes")))</f>
        <v>N/A</v>
      </c>
      <c r="I170" s="12">
        <v>-9.5500000000000007</v>
      </c>
      <c r="J170" s="12">
        <v>1.173</v>
      </c>
      <c r="K170" s="45" t="s">
        <v>739</v>
      </c>
      <c r="L170" s="9" t="str">
        <f t="shared" si="57"/>
        <v>Yes</v>
      </c>
    </row>
    <row r="171" spans="1:12" x14ac:dyDescent="0.2">
      <c r="A171" s="6" t="s">
        <v>1024</v>
      </c>
      <c r="B171" s="35" t="s">
        <v>213</v>
      </c>
      <c r="C171" s="36">
        <v>17068</v>
      </c>
      <c r="D171" s="44" t="str">
        <f t="shared" si="54"/>
        <v>N/A</v>
      </c>
      <c r="E171" s="36">
        <v>17674</v>
      </c>
      <c r="F171" s="44" t="str">
        <f t="shared" si="55"/>
        <v>N/A</v>
      </c>
      <c r="G171" s="36">
        <v>16599</v>
      </c>
      <c r="H171" s="44" t="str">
        <f t="shared" si="56"/>
        <v>N/A</v>
      </c>
      <c r="I171" s="12">
        <v>3.5510000000000002</v>
      </c>
      <c r="J171" s="12">
        <v>-6.08</v>
      </c>
      <c r="K171" s="45" t="s">
        <v>739</v>
      </c>
      <c r="L171" s="9" t="str">
        <f t="shared" si="57"/>
        <v>Yes</v>
      </c>
    </row>
    <row r="172" spans="1:12" x14ac:dyDescent="0.2">
      <c r="A172" s="4" t="s">
        <v>1025</v>
      </c>
      <c r="B172" s="35" t="s">
        <v>213</v>
      </c>
      <c r="C172" s="36">
        <v>12270</v>
      </c>
      <c r="D172" s="44" t="str">
        <f>IF($B172="N/A","N/A",IF(C172&gt;10,"No",IF(C172&lt;-10,"No","Yes")))</f>
        <v>N/A</v>
      </c>
      <c r="E172" s="36">
        <v>12614</v>
      </c>
      <c r="F172" s="44" t="str">
        <f>IF($B172="N/A","N/A",IF(E172&gt;10,"No",IF(E172&lt;-10,"No","Yes")))</f>
        <v>N/A</v>
      </c>
      <c r="G172" s="36">
        <v>11429</v>
      </c>
      <c r="H172" s="44" t="str">
        <f>IF($B172="N/A","N/A",IF(G172&gt;10,"No",IF(G172&lt;-10,"No","Yes")))</f>
        <v>N/A</v>
      </c>
      <c r="I172" s="12">
        <v>2.8039999999999998</v>
      </c>
      <c r="J172" s="12">
        <v>-9.39</v>
      </c>
      <c r="K172" s="45" t="s">
        <v>739</v>
      </c>
      <c r="L172" s="9" t="str">
        <f t="shared" si="57"/>
        <v>Yes</v>
      </c>
    </row>
    <row r="173" spans="1:12" x14ac:dyDescent="0.2">
      <c r="A173" s="4" t="s">
        <v>1026</v>
      </c>
      <c r="B173" s="35" t="s">
        <v>213</v>
      </c>
      <c r="C173" s="36">
        <v>197</v>
      </c>
      <c r="D173" s="44" t="str">
        <f>IF($B173="N/A","N/A",IF(C173&gt;10,"No",IF(C173&lt;-10,"No","Yes")))</f>
        <v>N/A</v>
      </c>
      <c r="E173" s="36">
        <v>188</v>
      </c>
      <c r="F173" s="44" t="str">
        <f>IF($B173="N/A","N/A",IF(E173&gt;10,"No",IF(E173&lt;-10,"No","Yes")))</f>
        <v>N/A</v>
      </c>
      <c r="G173" s="36">
        <v>184</v>
      </c>
      <c r="H173" s="44" t="str">
        <f>IF($B173="N/A","N/A",IF(G173&gt;10,"No",IF(G173&lt;-10,"No","Yes")))</f>
        <v>N/A</v>
      </c>
      <c r="I173" s="12">
        <v>-4.57</v>
      </c>
      <c r="J173" s="12">
        <v>-2.13</v>
      </c>
      <c r="K173" s="45" t="s">
        <v>739</v>
      </c>
      <c r="L173" s="9" t="str">
        <f t="shared" si="57"/>
        <v>Yes</v>
      </c>
    </row>
    <row r="174" spans="1:12" ht="25.5" x14ac:dyDescent="0.2">
      <c r="A174" s="4" t="s">
        <v>1027</v>
      </c>
      <c r="B174" s="35" t="s">
        <v>213</v>
      </c>
      <c r="C174" s="36">
        <v>3734</v>
      </c>
      <c r="D174" s="44" t="str">
        <f>IF($B174="N/A","N/A",IF(C174&gt;10,"No",IF(C174&lt;-10,"No","Yes")))</f>
        <v>N/A</v>
      </c>
      <c r="E174" s="36">
        <v>3878</v>
      </c>
      <c r="F174" s="44" t="str">
        <f>IF($B174="N/A","N/A",IF(E174&gt;10,"No",IF(E174&lt;-10,"No","Yes")))</f>
        <v>N/A</v>
      </c>
      <c r="G174" s="36">
        <v>3900</v>
      </c>
      <c r="H174" s="44" t="str">
        <f>IF($B174="N/A","N/A",IF(G174&gt;10,"No",IF(G174&lt;-10,"No","Yes")))</f>
        <v>N/A</v>
      </c>
      <c r="I174" s="12">
        <v>3.8559999999999999</v>
      </c>
      <c r="J174" s="12">
        <v>0.56730000000000003</v>
      </c>
      <c r="K174" s="45" t="s">
        <v>739</v>
      </c>
      <c r="L174" s="9" t="str">
        <f t="shared" si="57"/>
        <v>Yes</v>
      </c>
    </row>
    <row r="175" spans="1:12" ht="25.5" x14ac:dyDescent="0.2">
      <c r="A175" s="4" t="s">
        <v>1028</v>
      </c>
      <c r="B175" s="35" t="s">
        <v>213</v>
      </c>
      <c r="C175" s="36">
        <v>861</v>
      </c>
      <c r="D175" s="44" t="str">
        <f>IF($B175="N/A","N/A",IF(C175&gt;10,"No",IF(C175&lt;-10,"No","Yes")))</f>
        <v>N/A</v>
      </c>
      <c r="E175" s="36">
        <v>985</v>
      </c>
      <c r="F175" s="44" t="str">
        <f>IF($B175="N/A","N/A",IF(E175&gt;10,"No",IF(E175&lt;-10,"No","Yes")))</f>
        <v>N/A</v>
      </c>
      <c r="G175" s="36">
        <v>1078</v>
      </c>
      <c r="H175" s="44" t="str">
        <f>IF($B175="N/A","N/A",IF(G175&gt;10,"No",IF(G175&lt;-10,"No","Yes")))</f>
        <v>N/A</v>
      </c>
      <c r="I175" s="12">
        <v>14.4</v>
      </c>
      <c r="J175" s="12">
        <v>9.4420000000000002</v>
      </c>
      <c r="K175" s="45" t="s">
        <v>739</v>
      </c>
      <c r="L175" s="9" t="str">
        <f t="shared" si="57"/>
        <v>Yes</v>
      </c>
    </row>
    <row r="176" spans="1:12" ht="25.5" x14ac:dyDescent="0.2">
      <c r="A176" s="4" t="s">
        <v>1029</v>
      </c>
      <c r="B176" s="35" t="s">
        <v>213</v>
      </c>
      <c r="C176" s="36">
        <v>11</v>
      </c>
      <c r="D176" s="44" t="str">
        <f>IF($B176="N/A","N/A",IF(C176&gt;10,"No",IF(C176&lt;-10,"No","Yes")))</f>
        <v>N/A</v>
      </c>
      <c r="E176" s="36">
        <v>11</v>
      </c>
      <c r="F176" s="44" t="str">
        <f>IF($B176="N/A","N/A",IF(E176&gt;10,"No",IF(E176&lt;-10,"No","Yes")))</f>
        <v>N/A</v>
      </c>
      <c r="G176" s="36">
        <v>11</v>
      </c>
      <c r="H176" s="44" t="str">
        <f>IF($B176="N/A","N/A",IF(G176&gt;10,"No",IF(G176&lt;-10,"No","Yes")))</f>
        <v>N/A</v>
      </c>
      <c r="I176" s="12">
        <v>50</v>
      </c>
      <c r="J176" s="12">
        <v>-11.1</v>
      </c>
      <c r="K176" s="45" t="s">
        <v>739</v>
      </c>
      <c r="L176" s="9" t="str">
        <f t="shared" si="57"/>
        <v>Yes</v>
      </c>
    </row>
    <row r="177" spans="1:12" x14ac:dyDescent="0.2">
      <c r="A177" s="6" t="s">
        <v>1030</v>
      </c>
      <c r="B177" s="35" t="s">
        <v>213</v>
      </c>
      <c r="C177" s="36">
        <v>26271</v>
      </c>
      <c r="D177" s="44" t="str">
        <f t="shared" si="54"/>
        <v>N/A</v>
      </c>
      <c r="E177" s="36">
        <v>24165</v>
      </c>
      <c r="F177" s="44" t="str">
        <f t="shared" si="55"/>
        <v>N/A</v>
      </c>
      <c r="G177" s="36">
        <v>27941</v>
      </c>
      <c r="H177" s="44" t="str">
        <f t="shared" si="56"/>
        <v>N/A</v>
      </c>
      <c r="I177" s="12">
        <v>-8.02</v>
      </c>
      <c r="J177" s="12">
        <v>15.63</v>
      </c>
      <c r="K177" s="45" t="s">
        <v>739</v>
      </c>
      <c r="L177" s="9" t="str">
        <f t="shared" si="57"/>
        <v>Yes</v>
      </c>
    </row>
    <row r="178" spans="1:12" x14ac:dyDescent="0.2">
      <c r="A178" s="4" t="s">
        <v>1031</v>
      </c>
      <c r="B178" s="35" t="s">
        <v>213</v>
      </c>
      <c r="C178" s="36">
        <v>24121</v>
      </c>
      <c r="D178" s="44" t="str">
        <f t="shared" si="54"/>
        <v>N/A</v>
      </c>
      <c r="E178" s="36">
        <v>22193</v>
      </c>
      <c r="F178" s="44" t="str">
        <f t="shared" si="55"/>
        <v>N/A</v>
      </c>
      <c r="G178" s="36">
        <v>25711</v>
      </c>
      <c r="H178" s="44" t="str">
        <f t="shared" si="56"/>
        <v>N/A</v>
      </c>
      <c r="I178" s="12">
        <v>-7.99</v>
      </c>
      <c r="J178" s="12">
        <v>15.85</v>
      </c>
      <c r="K178" s="45" t="s">
        <v>739</v>
      </c>
      <c r="L178" s="9" t="str">
        <f t="shared" si="57"/>
        <v>Yes</v>
      </c>
    </row>
    <row r="179" spans="1:12" x14ac:dyDescent="0.2">
      <c r="A179" s="4" t="s">
        <v>1032</v>
      </c>
      <c r="B179" s="35" t="s">
        <v>213</v>
      </c>
      <c r="C179" s="36">
        <v>114</v>
      </c>
      <c r="D179" s="44" t="str">
        <f t="shared" si="54"/>
        <v>N/A</v>
      </c>
      <c r="E179" s="36">
        <v>111</v>
      </c>
      <c r="F179" s="44" t="str">
        <f t="shared" si="55"/>
        <v>N/A</v>
      </c>
      <c r="G179" s="36">
        <v>124</v>
      </c>
      <c r="H179" s="44" t="str">
        <f t="shared" si="56"/>
        <v>N/A</v>
      </c>
      <c r="I179" s="12">
        <v>-2.63</v>
      </c>
      <c r="J179" s="12">
        <v>11.71</v>
      </c>
      <c r="K179" s="45" t="s">
        <v>739</v>
      </c>
      <c r="L179" s="9" t="str">
        <f t="shared" si="57"/>
        <v>Yes</v>
      </c>
    </row>
    <row r="180" spans="1:12" x14ac:dyDescent="0.2">
      <c r="A180" s="4" t="s">
        <v>1033</v>
      </c>
      <c r="B180" s="35" t="s">
        <v>213</v>
      </c>
      <c r="C180" s="36">
        <v>2005</v>
      </c>
      <c r="D180" s="44" t="str">
        <f t="shared" si="54"/>
        <v>N/A</v>
      </c>
      <c r="E180" s="36">
        <v>1829</v>
      </c>
      <c r="F180" s="44" t="str">
        <f t="shared" si="55"/>
        <v>N/A</v>
      </c>
      <c r="G180" s="36">
        <v>2074</v>
      </c>
      <c r="H180" s="44" t="str">
        <f t="shared" si="56"/>
        <v>N/A</v>
      </c>
      <c r="I180" s="12">
        <v>-8.7799999999999994</v>
      </c>
      <c r="J180" s="12">
        <v>13.4</v>
      </c>
      <c r="K180" s="45" t="s">
        <v>739</v>
      </c>
      <c r="L180" s="9" t="str">
        <f t="shared" si="57"/>
        <v>Yes</v>
      </c>
    </row>
    <row r="181" spans="1:12" x14ac:dyDescent="0.2">
      <c r="A181" s="4" t="s">
        <v>1034</v>
      </c>
      <c r="B181" s="35" t="s">
        <v>213</v>
      </c>
      <c r="C181" s="36">
        <v>31</v>
      </c>
      <c r="D181" s="44" t="str">
        <f t="shared" si="54"/>
        <v>N/A</v>
      </c>
      <c r="E181" s="36">
        <v>32</v>
      </c>
      <c r="F181" s="44" t="str">
        <f t="shared" si="55"/>
        <v>N/A</v>
      </c>
      <c r="G181" s="36">
        <v>32</v>
      </c>
      <c r="H181" s="44" t="str">
        <f t="shared" si="56"/>
        <v>N/A</v>
      </c>
      <c r="I181" s="12">
        <v>3.226</v>
      </c>
      <c r="J181" s="12">
        <v>0</v>
      </c>
      <c r="K181" s="45" t="s">
        <v>739</v>
      </c>
      <c r="L181" s="9" t="str">
        <f t="shared" si="57"/>
        <v>Yes</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11</v>
      </c>
      <c r="D183" s="11" t="str">
        <f t="shared" si="54"/>
        <v>N/A</v>
      </c>
      <c r="E183" s="1">
        <v>11</v>
      </c>
      <c r="F183" s="11" t="str">
        <f t="shared" si="55"/>
        <v>N/A</v>
      </c>
      <c r="G183" s="1">
        <v>11</v>
      </c>
      <c r="H183" s="11" t="str">
        <f t="shared" si="56"/>
        <v>N/A</v>
      </c>
      <c r="I183" s="57">
        <v>0</v>
      </c>
      <c r="J183" s="57">
        <v>0</v>
      </c>
      <c r="K183" s="48" t="s">
        <v>739</v>
      </c>
      <c r="L183" s="11" t="str">
        <f t="shared" si="57"/>
        <v>Yes</v>
      </c>
    </row>
    <row r="184" spans="1:12" x14ac:dyDescent="0.2">
      <c r="A184" s="4" t="s">
        <v>1037</v>
      </c>
      <c r="B184" s="35" t="s">
        <v>213</v>
      </c>
      <c r="C184" s="36">
        <v>0</v>
      </c>
      <c r="D184" s="44" t="str">
        <f t="shared" si="54"/>
        <v>N/A</v>
      </c>
      <c r="E184" s="36">
        <v>0</v>
      </c>
      <c r="F184" s="44" t="str">
        <f t="shared" si="55"/>
        <v>N/A</v>
      </c>
      <c r="G184" s="36">
        <v>0</v>
      </c>
      <c r="H184" s="44" t="str">
        <f t="shared" si="56"/>
        <v>N/A</v>
      </c>
      <c r="I184" s="12" t="s">
        <v>1747</v>
      </c>
      <c r="J184" s="12" t="s">
        <v>1747</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1747</v>
      </c>
      <c r="J185" s="12" t="s">
        <v>1747</v>
      </c>
      <c r="K185" s="45" t="s">
        <v>739</v>
      </c>
      <c r="L185" s="9" t="str">
        <f t="shared" si="57"/>
        <v>N/A</v>
      </c>
    </row>
    <row r="186" spans="1:12" ht="25.5" x14ac:dyDescent="0.2">
      <c r="A186" s="4" t="s">
        <v>1039</v>
      </c>
      <c r="B186" s="35" t="s">
        <v>213</v>
      </c>
      <c r="C186" s="36">
        <v>0</v>
      </c>
      <c r="D186" s="44" t="str">
        <f t="shared" si="54"/>
        <v>N/A</v>
      </c>
      <c r="E186" s="36">
        <v>0</v>
      </c>
      <c r="F186" s="44" t="str">
        <f t="shared" si="55"/>
        <v>N/A</v>
      </c>
      <c r="G186" s="36">
        <v>0</v>
      </c>
      <c r="H186" s="44" t="str">
        <f t="shared" si="56"/>
        <v>N/A</v>
      </c>
      <c r="I186" s="12" t="s">
        <v>1747</v>
      </c>
      <c r="J186" s="12" t="s">
        <v>1747</v>
      </c>
      <c r="K186" s="45" t="s">
        <v>739</v>
      </c>
      <c r="L186" s="9" t="str">
        <f t="shared" si="57"/>
        <v>N/A</v>
      </c>
    </row>
    <row r="187" spans="1:12" ht="25.5" x14ac:dyDescent="0.2">
      <c r="A187" s="4" t="s">
        <v>1040</v>
      </c>
      <c r="B187" s="35" t="s">
        <v>213</v>
      </c>
      <c r="C187" s="36">
        <v>11</v>
      </c>
      <c r="D187" s="44" t="str">
        <f t="shared" si="54"/>
        <v>N/A</v>
      </c>
      <c r="E187" s="36">
        <v>11</v>
      </c>
      <c r="F187" s="44" t="str">
        <f t="shared" si="55"/>
        <v>N/A</v>
      </c>
      <c r="G187" s="36">
        <v>11</v>
      </c>
      <c r="H187" s="44" t="str">
        <f t="shared" si="56"/>
        <v>N/A</v>
      </c>
      <c r="I187" s="12">
        <v>0</v>
      </c>
      <c r="J187" s="12">
        <v>0</v>
      </c>
      <c r="K187" s="45" t="s">
        <v>739</v>
      </c>
      <c r="L187" s="9" t="str">
        <f t="shared" si="57"/>
        <v>Yes</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1747</v>
      </c>
      <c r="J188" s="12" t="s">
        <v>1747</v>
      </c>
      <c r="K188" s="45" t="s">
        <v>739</v>
      </c>
      <c r="L188" s="9" t="str">
        <f t="shared" si="57"/>
        <v>N/A</v>
      </c>
    </row>
    <row r="189" spans="1:12" x14ac:dyDescent="0.2">
      <c r="A189" s="6" t="s">
        <v>1042</v>
      </c>
      <c r="B189" s="48" t="s">
        <v>213</v>
      </c>
      <c r="C189" s="1">
        <v>396</v>
      </c>
      <c r="D189" s="11" t="str">
        <f t="shared" si="54"/>
        <v>N/A</v>
      </c>
      <c r="E189" s="1">
        <v>383</v>
      </c>
      <c r="F189" s="11" t="str">
        <f t="shared" si="55"/>
        <v>N/A</v>
      </c>
      <c r="G189" s="1">
        <v>378</v>
      </c>
      <c r="H189" s="11" t="str">
        <f t="shared" si="56"/>
        <v>N/A</v>
      </c>
      <c r="I189" s="57">
        <v>-3.28</v>
      </c>
      <c r="J189" s="57">
        <v>-1.31</v>
      </c>
      <c r="K189" s="48" t="s">
        <v>739</v>
      </c>
      <c r="L189" s="11" t="str">
        <f t="shared" si="57"/>
        <v>Yes</v>
      </c>
    </row>
    <row r="190" spans="1:12" ht="25.5" x14ac:dyDescent="0.2">
      <c r="A190" s="4" t="s">
        <v>1043</v>
      </c>
      <c r="B190" s="35" t="s">
        <v>213</v>
      </c>
      <c r="C190" s="36">
        <v>11</v>
      </c>
      <c r="D190" s="44" t="str">
        <f t="shared" si="54"/>
        <v>N/A</v>
      </c>
      <c r="E190" s="36">
        <v>11</v>
      </c>
      <c r="F190" s="44" t="str">
        <f t="shared" si="55"/>
        <v>N/A</v>
      </c>
      <c r="G190" s="36">
        <v>11</v>
      </c>
      <c r="H190" s="44" t="str">
        <f t="shared" si="56"/>
        <v>N/A</v>
      </c>
      <c r="I190" s="12">
        <v>50</v>
      </c>
      <c r="J190" s="12">
        <v>16.670000000000002</v>
      </c>
      <c r="K190" s="45" t="s">
        <v>739</v>
      </c>
      <c r="L190" s="9" t="str">
        <f t="shared" si="57"/>
        <v>Yes</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278</v>
      </c>
      <c r="D192" s="44" t="str">
        <f t="shared" si="54"/>
        <v>N/A</v>
      </c>
      <c r="E192" s="36">
        <v>276</v>
      </c>
      <c r="F192" s="44" t="str">
        <f t="shared" si="55"/>
        <v>N/A</v>
      </c>
      <c r="G192" s="36">
        <v>268</v>
      </c>
      <c r="H192" s="44" t="str">
        <f t="shared" si="56"/>
        <v>N/A</v>
      </c>
      <c r="I192" s="12">
        <v>-0.71899999999999997</v>
      </c>
      <c r="J192" s="12">
        <v>-2.9</v>
      </c>
      <c r="K192" s="45" t="s">
        <v>739</v>
      </c>
      <c r="L192" s="9" t="str">
        <f t="shared" si="57"/>
        <v>Yes</v>
      </c>
    </row>
    <row r="193" spans="1:12" ht="25.5" x14ac:dyDescent="0.2">
      <c r="A193" s="4" t="s">
        <v>1046</v>
      </c>
      <c r="B193" s="35" t="s">
        <v>213</v>
      </c>
      <c r="C193" s="36">
        <v>108</v>
      </c>
      <c r="D193" s="44" t="str">
        <f t="shared" si="54"/>
        <v>N/A</v>
      </c>
      <c r="E193" s="36">
        <v>97</v>
      </c>
      <c r="F193" s="44" t="str">
        <f t="shared" si="55"/>
        <v>N/A</v>
      </c>
      <c r="G193" s="36">
        <v>101</v>
      </c>
      <c r="H193" s="44" t="str">
        <f t="shared" si="56"/>
        <v>N/A</v>
      </c>
      <c r="I193" s="12">
        <v>-10.199999999999999</v>
      </c>
      <c r="J193" s="12">
        <v>4.1239999999999997</v>
      </c>
      <c r="K193" s="45" t="s">
        <v>739</v>
      </c>
      <c r="L193" s="9" t="str">
        <f t="shared" si="57"/>
        <v>Yes</v>
      </c>
    </row>
    <row r="194" spans="1:12" ht="25.5" x14ac:dyDescent="0.2">
      <c r="A194" s="4" t="s">
        <v>1047</v>
      </c>
      <c r="B194" s="35" t="s">
        <v>213</v>
      </c>
      <c r="C194" s="36">
        <v>11</v>
      </c>
      <c r="D194" s="44" t="str">
        <f t="shared" si="54"/>
        <v>N/A</v>
      </c>
      <c r="E194" s="36">
        <v>11</v>
      </c>
      <c r="F194" s="44" t="str">
        <f t="shared" si="55"/>
        <v>N/A</v>
      </c>
      <c r="G194" s="36">
        <v>11</v>
      </c>
      <c r="H194" s="44" t="str">
        <f t="shared" si="56"/>
        <v>N/A</v>
      </c>
      <c r="I194" s="12">
        <v>-33.299999999999997</v>
      </c>
      <c r="J194" s="12">
        <v>-50</v>
      </c>
      <c r="K194" s="45" t="s">
        <v>739</v>
      </c>
      <c r="L194" s="9" t="str">
        <f t="shared" si="57"/>
        <v>No</v>
      </c>
    </row>
    <row r="195" spans="1:12" x14ac:dyDescent="0.2">
      <c r="A195" s="6" t="s">
        <v>1048</v>
      </c>
      <c r="B195" s="48" t="s">
        <v>213</v>
      </c>
      <c r="C195" s="1">
        <v>6173</v>
      </c>
      <c r="D195" s="11" t="str">
        <f t="shared" si="54"/>
        <v>N/A</v>
      </c>
      <c r="E195" s="1">
        <v>6926</v>
      </c>
      <c r="F195" s="11" t="str">
        <f t="shared" si="55"/>
        <v>N/A</v>
      </c>
      <c r="G195" s="1">
        <v>7690</v>
      </c>
      <c r="H195" s="11" t="str">
        <f t="shared" si="56"/>
        <v>N/A</v>
      </c>
      <c r="I195" s="57">
        <v>12.2</v>
      </c>
      <c r="J195" s="57">
        <v>11.03</v>
      </c>
      <c r="K195" s="48" t="s">
        <v>739</v>
      </c>
      <c r="L195" s="11" t="str">
        <f t="shared" si="57"/>
        <v>Yes</v>
      </c>
    </row>
    <row r="196" spans="1:12" ht="25.5" x14ac:dyDescent="0.2">
      <c r="A196" s="4" t="s">
        <v>1049</v>
      </c>
      <c r="B196" s="35" t="s">
        <v>213</v>
      </c>
      <c r="C196" s="36">
        <v>280</v>
      </c>
      <c r="D196" s="44" t="str">
        <f t="shared" si="54"/>
        <v>N/A</v>
      </c>
      <c r="E196" s="36">
        <v>310</v>
      </c>
      <c r="F196" s="44" t="str">
        <f t="shared" si="55"/>
        <v>N/A</v>
      </c>
      <c r="G196" s="36">
        <v>370</v>
      </c>
      <c r="H196" s="44" t="str">
        <f t="shared" si="56"/>
        <v>N/A</v>
      </c>
      <c r="I196" s="12">
        <v>10.71</v>
      </c>
      <c r="J196" s="12">
        <v>19.350000000000001</v>
      </c>
      <c r="K196" s="45" t="s">
        <v>739</v>
      </c>
      <c r="L196" s="9" t="str">
        <f t="shared" si="57"/>
        <v>Yes</v>
      </c>
    </row>
    <row r="197" spans="1:12" ht="25.5" x14ac:dyDescent="0.2">
      <c r="A197" s="4" t="s">
        <v>1050</v>
      </c>
      <c r="B197" s="35" t="s">
        <v>213</v>
      </c>
      <c r="C197" s="36">
        <v>11</v>
      </c>
      <c r="D197" s="44" t="str">
        <f t="shared" si="54"/>
        <v>N/A</v>
      </c>
      <c r="E197" s="36">
        <v>11</v>
      </c>
      <c r="F197" s="44" t="str">
        <f t="shared" si="55"/>
        <v>N/A</v>
      </c>
      <c r="G197" s="36">
        <v>11</v>
      </c>
      <c r="H197" s="44" t="str">
        <f t="shared" si="56"/>
        <v>N/A</v>
      </c>
      <c r="I197" s="12">
        <v>40</v>
      </c>
      <c r="J197" s="12">
        <v>14.29</v>
      </c>
      <c r="K197" s="45" t="s">
        <v>739</v>
      </c>
      <c r="L197" s="9" t="str">
        <f t="shared" si="57"/>
        <v>Yes</v>
      </c>
    </row>
    <row r="198" spans="1:12" ht="25.5" x14ac:dyDescent="0.2">
      <c r="A198" s="4" t="s">
        <v>1051</v>
      </c>
      <c r="B198" s="35" t="s">
        <v>213</v>
      </c>
      <c r="C198" s="36">
        <v>3574</v>
      </c>
      <c r="D198" s="44" t="str">
        <f t="shared" si="54"/>
        <v>N/A</v>
      </c>
      <c r="E198" s="36">
        <v>3880</v>
      </c>
      <c r="F198" s="44" t="str">
        <f t="shared" si="55"/>
        <v>N/A</v>
      </c>
      <c r="G198" s="36">
        <v>4064</v>
      </c>
      <c r="H198" s="44" t="str">
        <f t="shared" si="56"/>
        <v>N/A</v>
      </c>
      <c r="I198" s="12">
        <v>8.5619999999999994</v>
      </c>
      <c r="J198" s="12">
        <v>4.742</v>
      </c>
      <c r="K198" s="45" t="s">
        <v>739</v>
      </c>
      <c r="L198" s="9" t="str">
        <f t="shared" si="57"/>
        <v>Yes</v>
      </c>
    </row>
    <row r="199" spans="1:12" ht="25.5" x14ac:dyDescent="0.2">
      <c r="A199" s="4" t="s">
        <v>1052</v>
      </c>
      <c r="B199" s="35" t="s">
        <v>213</v>
      </c>
      <c r="C199" s="36">
        <v>2255</v>
      </c>
      <c r="D199" s="44" t="str">
        <f t="shared" si="54"/>
        <v>N/A</v>
      </c>
      <c r="E199" s="36">
        <v>2669</v>
      </c>
      <c r="F199" s="44" t="str">
        <f t="shared" si="55"/>
        <v>N/A</v>
      </c>
      <c r="G199" s="36">
        <v>3139</v>
      </c>
      <c r="H199" s="44" t="str">
        <f t="shared" si="56"/>
        <v>N/A</v>
      </c>
      <c r="I199" s="12">
        <v>18.36</v>
      </c>
      <c r="J199" s="12">
        <v>17.61</v>
      </c>
      <c r="K199" s="45" t="s">
        <v>739</v>
      </c>
      <c r="L199" s="9" t="str">
        <f t="shared" si="57"/>
        <v>Yes</v>
      </c>
    </row>
    <row r="200" spans="1:12" ht="25.5" x14ac:dyDescent="0.2">
      <c r="A200" s="4" t="s">
        <v>1053</v>
      </c>
      <c r="B200" s="35" t="s">
        <v>213</v>
      </c>
      <c r="C200" s="36">
        <v>59</v>
      </c>
      <c r="D200" s="44" t="str">
        <f t="shared" si="54"/>
        <v>N/A</v>
      </c>
      <c r="E200" s="36">
        <v>60</v>
      </c>
      <c r="F200" s="44" t="str">
        <f t="shared" si="55"/>
        <v>N/A</v>
      </c>
      <c r="G200" s="36">
        <v>109</v>
      </c>
      <c r="H200" s="44" t="str">
        <f t="shared" si="56"/>
        <v>N/A</v>
      </c>
      <c r="I200" s="12">
        <v>1.6950000000000001</v>
      </c>
      <c r="J200" s="12">
        <v>81.67</v>
      </c>
      <c r="K200" s="45" t="s">
        <v>739</v>
      </c>
      <c r="L200" s="9" t="str">
        <f t="shared" si="57"/>
        <v>No</v>
      </c>
    </row>
    <row r="201" spans="1:12" x14ac:dyDescent="0.2">
      <c r="A201" s="6" t="s">
        <v>1054</v>
      </c>
      <c r="B201" s="48" t="s">
        <v>213</v>
      </c>
      <c r="C201" s="1">
        <v>29966</v>
      </c>
      <c r="D201" s="11" t="str">
        <f t="shared" si="54"/>
        <v>N/A</v>
      </c>
      <c r="E201" s="1">
        <v>29438</v>
      </c>
      <c r="F201" s="11" t="str">
        <f t="shared" si="55"/>
        <v>N/A</v>
      </c>
      <c r="G201" s="1">
        <v>28907</v>
      </c>
      <c r="H201" s="11" t="str">
        <f t="shared" si="56"/>
        <v>N/A</v>
      </c>
      <c r="I201" s="57">
        <v>-1.76</v>
      </c>
      <c r="J201" s="57">
        <v>-1.8</v>
      </c>
      <c r="K201" s="48" t="s">
        <v>739</v>
      </c>
      <c r="L201" s="11" t="str">
        <f t="shared" si="57"/>
        <v>Yes</v>
      </c>
    </row>
    <row r="202" spans="1:12" x14ac:dyDescent="0.2">
      <c r="A202" s="4" t="s">
        <v>1055</v>
      </c>
      <c r="B202" s="35" t="s">
        <v>213</v>
      </c>
      <c r="C202" s="36">
        <v>980</v>
      </c>
      <c r="D202" s="44" t="str">
        <f t="shared" si="54"/>
        <v>N/A</v>
      </c>
      <c r="E202" s="36">
        <v>1162</v>
      </c>
      <c r="F202" s="44" t="str">
        <f t="shared" si="55"/>
        <v>N/A</v>
      </c>
      <c r="G202" s="36">
        <v>1344</v>
      </c>
      <c r="H202" s="44" t="str">
        <f t="shared" si="56"/>
        <v>N/A</v>
      </c>
      <c r="I202" s="12">
        <v>18.57</v>
      </c>
      <c r="J202" s="12">
        <v>15.66</v>
      </c>
      <c r="K202" s="45" t="s">
        <v>739</v>
      </c>
      <c r="L202" s="9" t="str">
        <f t="shared" si="57"/>
        <v>Yes</v>
      </c>
    </row>
    <row r="203" spans="1:12" x14ac:dyDescent="0.2">
      <c r="A203" s="4" t="s">
        <v>1056</v>
      </c>
      <c r="B203" s="35" t="s">
        <v>213</v>
      </c>
      <c r="C203" s="36">
        <v>11</v>
      </c>
      <c r="D203" s="44" t="str">
        <f t="shared" si="54"/>
        <v>N/A</v>
      </c>
      <c r="E203" s="36">
        <v>12</v>
      </c>
      <c r="F203" s="44" t="str">
        <f t="shared" si="55"/>
        <v>N/A</v>
      </c>
      <c r="G203" s="36">
        <v>17</v>
      </c>
      <c r="H203" s="44" t="str">
        <f t="shared" si="56"/>
        <v>N/A</v>
      </c>
      <c r="I203" s="12">
        <v>50</v>
      </c>
      <c r="J203" s="12">
        <v>41.67</v>
      </c>
      <c r="K203" s="45" t="s">
        <v>739</v>
      </c>
      <c r="L203" s="9" t="str">
        <f t="shared" si="57"/>
        <v>No</v>
      </c>
    </row>
    <row r="204" spans="1:12" ht="25.5" x14ac:dyDescent="0.2">
      <c r="A204" s="4" t="s">
        <v>1057</v>
      </c>
      <c r="B204" s="35" t="s">
        <v>213</v>
      </c>
      <c r="C204" s="36">
        <v>14398</v>
      </c>
      <c r="D204" s="44" t="str">
        <f t="shared" si="54"/>
        <v>N/A</v>
      </c>
      <c r="E204" s="36">
        <v>14594</v>
      </c>
      <c r="F204" s="44" t="str">
        <f t="shared" si="55"/>
        <v>N/A</v>
      </c>
      <c r="G204" s="36">
        <v>14727</v>
      </c>
      <c r="H204" s="44" t="str">
        <f t="shared" si="56"/>
        <v>N/A</v>
      </c>
      <c r="I204" s="12">
        <v>1.361</v>
      </c>
      <c r="J204" s="12">
        <v>0.9113</v>
      </c>
      <c r="K204" s="45" t="s">
        <v>739</v>
      </c>
      <c r="L204" s="9" t="str">
        <f t="shared" si="57"/>
        <v>Yes</v>
      </c>
    </row>
    <row r="205" spans="1:12" ht="25.5" x14ac:dyDescent="0.2">
      <c r="A205" s="4" t="s">
        <v>1058</v>
      </c>
      <c r="B205" s="35" t="s">
        <v>213</v>
      </c>
      <c r="C205" s="36">
        <v>14274</v>
      </c>
      <c r="D205" s="44" t="str">
        <f t="shared" si="54"/>
        <v>N/A</v>
      </c>
      <c r="E205" s="36">
        <v>13402</v>
      </c>
      <c r="F205" s="44" t="str">
        <f t="shared" si="55"/>
        <v>N/A</v>
      </c>
      <c r="G205" s="36">
        <v>12593</v>
      </c>
      <c r="H205" s="44" t="str">
        <f t="shared" si="56"/>
        <v>N/A</v>
      </c>
      <c r="I205" s="12">
        <v>-6.11</v>
      </c>
      <c r="J205" s="12">
        <v>-6.04</v>
      </c>
      <c r="K205" s="45" t="s">
        <v>739</v>
      </c>
      <c r="L205" s="9" t="str">
        <f t="shared" si="57"/>
        <v>Yes</v>
      </c>
    </row>
    <row r="206" spans="1:12" ht="25.5" x14ac:dyDescent="0.2">
      <c r="A206" s="4" t="s">
        <v>1059</v>
      </c>
      <c r="B206" s="35" t="s">
        <v>213</v>
      </c>
      <c r="C206" s="36">
        <v>306</v>
      </c>
      <c r="D206" s="44" t="str">
        <f t="shared" si="54"/>
        <v>N/A</v>
      </c>
      <c r="E206" s="36">
        <v>268</v>
      </c>
      <c r="F206" s="44" t="str">
        <f t="shared" si="55"/>
        <v>N/A</v>
      </c>
      <c r="G206" s="36">
        <v>226</v>
      </c>
      <c r="H206" s="44" t="str">
        <f t="shared" si="56"/>
        <v>N/A</v>
      </c>
      <c r="I206" s="12">
        <v>-12.4</v>
      </c>
      <c r="J206" s="12">
        <v>-15.7</v>
      </c>
      <c r="K206" s="45" t="s">
        <v>739</v>
      </c>
      <c r="L206" s="9" t="str">
        <f t="shared" si="57"/>
        <v>Yes</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1747</v>
      </c>
      <c r="J213" s="12" t="s">
        <v>1747</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1747</v>
      </c>
      <c r="J216" s="12" t="s">
        <v>1747</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1747</v>
      </c>
      <c r="J217" s="12" t="s">
        <v>1747</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1747</v>
      </c>
      <c r="J218" s="12" t="s">
        <v>1747</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31.853177932000001</v>
      </c>
      <c r="D231" s="44" t="str">
        <f>IF($B231="N/A","N/A",IF(C231&lt;15,"Yes","No"))</f>
        <v>No</v>
      </c>
      <c r="E231" s="8">
        <v>30.456413584</v>
      </c>
      <c r="F231" s="44" t="str">
        <f>IF($B231="N/A","N/A",IF(E231&lt;15,"Yes","No"))</f>
        <v>No</v>
      </c>
      <c r="G231" s="8">
        <v>33.974484789000002</v>
      </c>
      <c r="H231" s="44" t="str">
        <f>IF($B231="N/A","N/A",IF(G231&lt;15,"Yes","No"))</f>
        <v>No</v>
      </c>
      <c r="I231" s="12">
        <v>-4.3899999999999997</v>
      </c>
      <c r="J231" s="12">
        <v>11.55</v>
      </c>
      <c r="K231" s="45" t="s">
        <v>739</v>
      </c>
      <c r="L231" s="9" t="str">
        <f t="shared" si="59"/>
        <v>Yes</v>
      </c>
    </row>
    <row r="232" spans="1:12" x14ac:dyDescent="0.2">
      <c r="A232" s="18" t="s">
        <v>1085</v>
      </c>
      <c r="B232" s="35" t="s">
        <v>213</v>
      </c>
      <c r="C232" s="36">
        <v>3008</v>
      </c>
      <c r="D232" s="44" t="str">
        <f t="shared" ref="D232" si="60">IF($B232="N/A","N/A",IF(C232&gt;10,"No",IF(C232&lt;-10,"No","Yes")))</f>
        <v>N/A</v>
      </c>
      <c r="E232" s="36">
        <v>3476</v>
      </c>
      <c r="F232" s="44" t="str">
        <f t="shared" ref="F232" si="61">IF($B232="N/A","N/A",IF(E232&gt;10,"No",IF(E232&lt;-10,"No","Yes")))</f>
        <v>N/A</v>
      </c>
      <c r="G232" s="36">
        <v>3693</v>
      </c>
      <c r="H232" s="44" t="str">
        <f t="shared" ref="H232" si="62">IF($B232="N/A","N/A",IF(G232&gt;10,"No",IF(G232&lt;-10,"No","Yes")))</f>
        <v>N/A</v>
      </c>
      <c r="I232" s="12">
        <v>15.56</v>
      </c>
      <c r="J232" s="12">
        <v>6.2430000000000003</v>
      </c>
      <c r="K232" s="45" t="s">
        <v>739</v>
      </c>
      <c r="L232" s="9" t="str">
        <f t="shared" si="59"/>
        <v>Yes</v>
      </c>
    </row>
    <row r="233" spans="1:12" ht="25.5" x14ac:dyDescent="0.2">
      <c r="A233" s="18" t="s">
        <v>1086</v>
      </c>
      <c r="B233" s="35" t="s">
        <v>279</v>
      </c>
      <c r="C233" s="8">
        <v>5.2364953084000003</v>
      </c>
      <c r="D233" s="44" t="str">
        <f>IF($B233="N/A","N/A",IF(C233&lt;10,"Yes","No"))</f>
        <v>Yes</v>
      </c>
      <c r="E233" s="8">
        <v>5.979597805</v>
      </c>
      <c r="F233" s="44" t="str">
        <f>IF($B233="N/A","N/A",IF(E233&lt;10,"Yes","No"))</f>
        <v>Yes</v>
      </c>
      <c r="G233" s="8">
        <v>6.4207103986999998</v>
      </c>
      <c r="H233" s="44" t="str">
        <f>IF($B233="N/A","N/A",IF(G233&lt;10,"Yes","No"))</f>
        <v>Yes</v>
      </c>
      <c r="I233" s="12">
        <v>14.19</v>
      </c>
      <c r="J233" s="12">
        <v>7.3769999999999998</v>
      </c>
      <c r="K233" s="45" t="s">
        <v>739</v>
      </c>
      <c r="L233" s="9" t="str">
        <f t="shared" si="59"/>
        <v>Yes</v>
      </c>
    </row>
    <row r="234" spans="1:12" x14ac:dyDescent="0.2">
      <c r="A234" s="2" t="s">
        <v>72</v>
      </c>
      <c r="B234" s="35" t="s">
        <v>213</v>
      </c>
      <c r="C234" s="8">
        <v>5.1402746653999998</v>
      </c>
      <c r="D234" s="44" t="str">
        <f t="shared" si="54"/>
        <v>N/A</v>
      </c>
      <c r="E234" s="8">
        <v>5.2448753673999997</v>
      </c>
      <c r="F234" s="44" t="str">
        <f t="shared" si="55"/>
        <v>N/A</v>
      </c>
      <c r="G234" s="8">
        <v>5.0159470069000003</v>
      </c>
      <c r="H234" s="44" t="str">
        <f>IF($B234="N/A","N/A",IF(G234&gt;10,"No",IF(G234&lt;-10,"No","Yes")))</f>
        <v>N/A</v>
      </c>
      <c r="I234" s="12">
        <v>2.0350000000000001</v>
      </c>
      <c r="J234" s="12">
        <v>-4.3600000000000003</v>
      </c>
      <c r="K234" s="45" t="s">
        <v>739</v>
      </c>
      <c r="L234" s="9" t="str">
        <f t="shared" si="59"/>
        <v>Yes</v>
      </c>
    </row>
    <row r="235" spans="1:12" ht="25.5" x14ac:dyDescent="0.2">
      <c r="A235" s="18" t="s">
        <v>1087</v>
      </c>
      <c r="B235" s="35" t="s">
        <v>289</v>
      </c>
      <c r="C235" s="9">
        <v>31.020668762</v>
      </c>
      <c r="D235" s="44" t="str">
        <f>IF($B235="N/A","N/A",IF(C235&lt;15,"Yes","No"))</f>
        <v>No</v>
      </c>
      <c r="E235" s="9">
        <v>29.442302554000001</v>
      </c>
      <c r="F235" s="44" t="str">
        <f>IF($B235="N/A","N/A",IF(E235&lt;15,"Yes","No"))</f>
        <v>No</v>
      </c>
      <c r="G235" s="9">
        <v>32.642296369</v>
      </c>
      <c r="H235" s="44" t="str">
        <f>IF($B235="N/A","N/A",IF(G235&lt;15,"Yes","No"))</f>
        <v>No</v>
      </c>
      <c r="I235" s="12">
        <v>-5.09</v>
      </c>
      <c r="J235" s="12">
        <v>10.87</v>
      </c>
      <c r="K235" s="45" t="s">
        <v>739</v>
      </c>
      <c r="L235" s="9" t="str">
        <f t="shared" si="59"/>
        <v>Yes</v>
      </c>
    </row>
    <row r="236" spans="1:12" ht="25.5" x14ac:dyDescent="0.2">
      <c r="A236" s="18" t="s">
        <v>152</v>
      </c>
      <c r="B236" s="35" t="s">
        <v>213</v>
      </c>
      <c r="C236" s="36">
        <v>3676</v>
      </c>
      <c r="D236" s="44" t="str">
        <f>IF($B236="N/A","N/A",IF(C236&gt;10,"No",IF(C236&lt;-10,"No","Yes")))</f>
        <v>N/A</v>
      </c>
      <c r="E236" s="36">
        <v>3875</v>
      </c>
      <c r="F236" s="44" t="str">
        <f>IF($B236="N/A","N/A",IF(E236&gt;10,"No",IF(E236&lt;-10,"No","Yes")))</f>
        <v>N/A</v>
      </c>
      <c r="G236" s="36">
        <v>5413</v>
      </c>
      <c r="H236" s="44" t="str">
        <f>IF($B236="N/A","N/A",IF(G236&gt;10,"No",IF(G236&lt;-10,"No","Yes")))</f>
        <v>N/A</v>
      </c>
      <c r="I236" s="12">
        <v>5.4130000000000003</v>
      </c>
      <c r="J236" s="12">
        <v>39.69</v>
      </c>
      <c r="K236" s="45" t="s">
        <v>739</v>
      </c>
      <c r="L236" s="9" t="str">
        <f>IF(J236="Div by 0", "N/A", IF(K236="N/A","N/A", IF(J236&gt;VALUE(MID(K236,1,2)), "No", IF(J236&lt;-1*VALUE(MID(K236,1,2)), "No", "Yes"))))</f>
        <v>No</v>
      </c>
    </row>
    <row r="237" spans="1:12" x14ac:dyDescent="0.2">
      <c r="A237" s="18" t="s">
        <v>1088</v>
      </c>
      <c r="B237" s="35" t="s">
        <v>213</v>
      </c>
      <c r="C237" s="36">
        <v>57443</v>
      </c>
      <c r="D237" s="44" t="str">
        <f t="shared" ref="D237:D242" si="63">IF($B237="N/A","N/A",IF(C237&gt;10,"No",IF(C237&lt;-10,"No","Yes")))</f>
        <v>N/A</v>
      </c>
      <c r="E237" s="36">
        <v>58131</v>
      </c>
      <c r="F237" s="44" t="str">
        <f t="shared" ref="F237:F242" si="64">IF($B237="N/A","N/A",IF(E237&gt;10,"No",IF(E237&lt;-10,"No","Yes")))</f>
        <v>N/A</v>
      </c>
      <c r="G237" s="36">
        <v>57517</v>
      </c>
      <c r="H237" s="44" t="str">
        <f>IF($B237="N/A","N/A",IF(G237&gt;10,"No",IF(G237&lt;-10,"No","Yes")))</f>
        <v>N/A</v>
      </c>
      <c r="I237" s="12">
        <v>1.198</v>
      </c>
      <c r="J237" s="12">
        <v>-1.06</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99.372701708999998</v>
      </c>
      <c r="F238" s="44" t="str">
        <f t="shared" si="64"/>
        <v>N/A</v>
      </c>
      <c r="G238" s="8">
        <v>99.495829244000006</v>
      </c>
      <c r="H238" s="44" t="str">
        <f t="shared" ref="H238:H242" si="65">IF($B238="N/A","N/A",IF(G238&gt;10,"No",IF(G238&lt;-10,"No","Yes")))</f>
        <v>N/A</v>
      </c>
      <c r="I238" s="12" t="s">
        <v>213</v>
      </c>
      <c r="J238" s="12">
        <v>0.1239</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76</v>
      </c>
      <c r="F239" s="44" t="str">
        <f t="shared" si="64"/>
        <v>N/A</v>
      </c>
      <c r="G239" s="36">
        <v>131</v>
      </c>
      <c r="H239" s="44" t="str">
        <f t="shared" si="65"/>
        <v>N/A</v>
      </c>
      <c r="I239" s="12" t="s">
        <v>213</v>
      </c>
      <c r="J239" s="12">
        <v>72.37</v>
      </c>
      <c r="K239" s="45" t="s">
        <v>213</v>
      </c>
      <c r="L239" s="9" t="str">
        <f t="shared" si="66"/>
        <v>N/A</v>
      </c>
    </row>
    <row r="240" spans="1:12" ht="25.5" x14ac:dyDescent="0.2">
      <c r="A240" s="18" t="s">
        <v>1091</v>
      </c>
      <c r="B240" s="35" t="s">
        <v>213</v>
      </c>
      <c r="C240" s="8" t="s">
        <v>213</v>
      </c>
      <c r="D240" s="44" t="str">
        <f t="shared" si="63"/>
        <v>N/A</v>
      </c>
      <c r="E240" s="8">
        <v>13.356766257</v>
      </c>
      <c r="F240" s="44" t="str">
        <f t="shared" si="64"/>
        <v>N/A</v>
      </c>
      <c r="G240" s="8">
        <v>24.169741696999999</v>
      </c>
      <c r="H240" s="44" t="str">
        <f t="shared" si="65"/>
        <v>N/A</v>
      </c>
      <c r="I240" s="12" t="s">
        <v>213</v>
      </c>
      <c r="J240" s="12">
        <v>80.959999999999994</v>
      </c>
      <c r="K240" s="45" t="s">
        <v>213</v>
      </c>
      <c r="L240" s="9" t="str">
        <f t="shared" si="66"/>
        <v>N/A</v>
      </c>
    </row>
    <row r="241" spans="1:12" x14ac:dyDescent="0.2">
      <c r="A241" s="18" t="s">
        <v>1092</v>
      </c>
      <c r="B241" s="35" t="s">
        <v>213</v>
      </c>
      <c r="C241" s="36" t="s">
        <v>213</v>
      </c>
      <c r="D241" s="44" t="str">
        <f t="shared" si="63"/>
        <v>N/A</v>
      </c>
      <c r="E241" s="36">
        <v>569</v>
      </c>
      <c r="F241" s="44" t="str">
        <f t="shared" si="64"/>
        <v>N/A</v>
      </c>
      <c r="G241" s="36">
        <v>542</v>
      </c>
      <c r="H241" s="44" t="str">
        <f t="shared" si="65"/>
        <v>N/A</v>
      </c>
      <c r="I241" s="12" t="s">
        <v>213</v>
      </c>
      <c r="J241" s="12">
        <v>-4.75</v>
      </c>
      <c r="K241" s="45" t="s">
        <v>213</v>
      </c>
      <c r="L241" s="9" t="str">
        <f t="shared" si="66"/>
        <v>N/A</v>
      </c>
    </row>
    <row r="242" spans="1:12" ht="25.5" x14ac:dyDescent="0.2">
      <c r="A242" s="18" t="s">
        <v>1093</v>
      </c>
      <c r="B242" s="35" t="s">
        <v>213</v>
      </c>
      <c r="C242" s="8" t="s">
        <v>213</v>
      </c>
      <c r="D242" s="44" t="str">
        <f t="shared" si="63"/>
        <v>N/A</v>
      </c>
      <c r="E242" s="8">
        <v>29.834204933999999</v>
      </c>
      <c r="F242" s="44" t="str">
        <f t="shared" si="64"/>
        <v>N/A</v>
      </c>
      <c r="G242" s="8">
        <v>33.472767419</v>
      </c>
      <c r="H242" s="44" t="str">
        <f t="shared" si="65"/>
        <v>N/A</v>
      </c>
      <c r="I242" s="12" t="s">
        <v>213</v>
      </c>
      <c r="J242" s="12">
        <v>12.2</v>
      </c>
      <c r="K242" s="45" t="s">
        <v>213</v>
      </c>
      <c r="L242" s="9" t="str">
        <f t="shared" si="66"/>
        <v>N/A</v>
      </c>
    </row>
    <row r="243" spans="1:12" x14ac:dyDescent="0.2">
      <c r="A243" s="6" t="s">
        <v>1094</v>
      </c>
      <c r="B243" s="35" t="s">
        <v>213</v>
      </c>
      <c r="C243" s="36">
        <v>422802</v>
      </c>
      <c r="D243" s="44" t="str">
        <f>IF($B243="N/A","N/A",IF(C243&gt;10,"No",IF(C243&lt;-10,"No","Yes")))</f>
        <v>N/A</v>
      </c>
      <c r="E243" s="36">
        <v>536102</v>
      </c>
      <c r="F243" s="44" t="str">
        <f>IF($B243="N/A","N/A",IF(E243&gt;10,"No",IF(E243&lt;-10,"No","Yes")))</f>
        <v>N/A</v>
      </c>
      <c r="G243" s="36">
        <v>620331</v>
      </c>
      <c r="H243" s="44" t="str">
        <f>IF($B243="N/A","N/A",IF(G243&gt;10,"No",IF(G243&lt;-10,"No","Yes")))</f>
        <v>N/A</v>
      </c>
      <c r="I243" s="12">
        <v>26.8</v>
      </c>
      <c r="J243" s="12">
        <v>15.71</v>
      </c>
      <c r="K243" s="45" t="s">
        <v>739</v>
      </c>
      <c r="L243" s="9" t="str">
        <f t="shared" ref="L243:L276" si="67">IF(J243="Div by 0", "N/A", IF(K243="N/A","N/A", IF(J243&gt;VALUE(MID(K243,1,2)), "No", IF(J243&lt;-1*VALUE(MID(K243,1,2)), "No", "Yes"))))</f>
        <v>Yes</v>
      </c>
    </row>
    <row r="244" spans="1:12" x14ac:dyDescent="0.2">
      <c r="A244" s="2" t="s">
        <v>1095</v>
      </c>
      <c r="B244" s="35" t="s">
        <v>213</v>
      </c>
      <c r="C244" s="8">
        <v>6.0541898109999996</v>
      </c>
      <c r="D244" s="44" t="str">
        <f>IF($B244="N/A","N/A",IF(C244&gt;10,"No",IF(C244&lt;-10,"No","Yes")))</f>
        <v>N/A</v>
      </c>
      <c r="E244" s="8">
        <v>6.3008604625000002</v>
      </c>
      <c r="F244" s="44" t="str">
        <f>IF($B244="N/A","N/A",IF(E244&gt;10,"No",IF(E244&lt;-10,"No","Yes")))</f>
        <v>N/A</v>
      </c>
      <c r="G244" s="8">
        <v>6.5308927045000003</v>
      </c>
      <c r="H244" s="44" t="str">
        <f>IF($B244="N/A","N/A",IF(G244&gt;10,"No",IF(G244&lt;-10,"No","Yes")))</f>
        <v>N/A</v>
      </c>
      <c r="I244" s="12">
        <v>4.0739999999999998</v>
      </c>
      <c r="J244" s="12">
        <v>3.6509999999999998</v>
      </c>
      <c r="K244" s="45" t="s">
        <v>739</v>
      </c>
      <c r="L244" s="9" t="str">
        <f t="shared" si="67"/>
        <v>Yes</v>
      </c>
    </row>
    <row r="245" spans="1:12" x14ac:dyDescent="0.2">
      <c r="A245" s="2" t="s">
        <v>1096</v>
      </c>
      <c r="B245" s="35" t="s">
        <v>213</v>
      </c>
      <c r="C245" s="8">
        <v>11.734245007</v>
      </c>
      <c r="D245" s="44" t="str">
        <f>IF($B245="N/A","N/A",IF(C245&gt;10,"No",IF(C245&lt;-10,"No","Yes")))</f>
        <v>N/A</v>
      </c>
      <c r="E245" s="8">
        <v>12.553902592</v>
      </c>
      <c r="F245" s="44" t="str">
        <f>IF($B245="N/A","N/A",IF(E245&gt;10,"No",IF(E245&lt;-10,"No","Yes")))</f>
        <v>N/A</v>
      </c>
      <c r="G245" s="8">
        <v>12.510108741</v>
      </c>
      <c r="H245" s="44" t="str">
        <f>IF($B245="N/A","N/A",IF(G245&gt;10,"No",IF(G245&lt;-10,"No","Yes")))</f>
        <v>N/A</v>
      </c>
      <c r="I245" s="12">
        <v>6.9850000000000003</v>
      </c>
      <c r="J245" s="12">
        <v>-0.34899999999999998</v>
      </c>
      <c r="K245" s="45" t="s">
        <v>739</v>
      </c>
      <c r="L245" s="9" t="str">
        <f t="shared" si="67"/>
        <v>Yes</v>
      </c>
    </row>
    <row r="246" spans="1:12" x14ac:dyDescent="0.2">
      <c r="A246" s="2" t="s">
        <v>1097</v>
      </c>
      <c r="B246" s="35" t="s">
        <v>213</v>
      </c>
      <c r="C246" s="8">
        <v>13.322958364</v>
      </c>
      <c r="D246" s="44" t="str">
        <f t="shared" ref="D246:D274" si="68">IF($B246="N/A","N/A",IF(C246&gt;10,"No",IF(C246&lt;-10,"No","Yes")))</f>
        <v>N/A</v>
      </c>
      <c r="E246" s="8">
        <v>13.796020047000001</v>
      </c>
      <c r="F246" s="44" t="str">
        <f t="shared" ref="F246:F274" si="69">IF($B246="N/A","N/A",IF(E246&gt;10,"No",IF(E246&lt;-10,"No","Yes")))</f>
        <v>N/A</v>
      </c>
      <c r="G246" s="8">
        <v>14.099358213</v>
      </c>
      <c r="H246" s="44" t="str">
        <f t="shared" ref="H246:H274" si="70">IF($B246="N/A","N/A",IF(G246&gt;10,"No",IF(G246&lt;-10,"No","Yes")))</f>
        <v>N/A</v>
      </c>
      <c r="I246" s="12">
        <v>3.5510000000000002</v>
      </c>
      <c r="J246" s="12">
        <v>2.1989999999999998</v>
      </c>
      <c r="K246" s="45" t="s">
        <v>739</v>
      </c>
      <c r="L246" s="9" t="str">
        <f t="shared" si="67"/>
        <v>Yes</v>
      </c>
    </row>
    <row r="247" spans="1:12" x14ac:dyDescent="0.2">
      <c r="A247" s="2" t="s">
        <v>1098</v>
      </c>
      <c r="B247" s="35" t="s">
        <v>213</v>
      </c>
      <c r="C247" s="8">
        <v>8.6818260848000008</v>
      </c>
      <c r="D247" s="44" t="str">
        <f t="shared" si="68"/>
        <v>N/A</v>
      </c>
      <c r="E247" s="8">
        <v>16.489022778999999</v>
      </c>
      <c r="F247" s="44" t="str">
        <f t="shared" si="69"/>
        <v>N/A</v>
      </c>
      <c r="G247" s="8">
        <v>22.100766974999999</v>
      </c>
      <c r="H247" s="44" t="str">
        <f t="shared" si="70"/>
        <v>N/A</v>
      </c>
      <c r="I247" s="12">
        <v>89.93</v>
      </c>
      <c r="J247" s="12">
        <v>34.03</v>
      </c>
      <c r="K247" s="45" t="s">
        <v>739</v>
      </c>
      <c r="L247" s="9" t="str">
        <f t="shared" si="67"/>
        <v>No</v>
      </c>
    </row>
    <row r="248" spans="1:12" x14ac:dyDescent="0.2">
      <c r="A248" s="2" t="s">
        <v>1099</v>
      </c>
      <c r="B248" s="35" t="s">
        <v>213</v>
      </c>
      <c r="C248" s="8">
        <v>64.149176209999993</v>
      </c>
      <c r="D248" s="44" t="str">
        <f t="shared" si="68"/>
        <v>N/A</v>
      </c>
      <c r="E248" s="8">
        <v>47.541699154</v>
      </c>
      <c r="F248" s="44" t="str">
        <f t="shared" si="69"/>
        <v>N/A</v>
      </c>
      <c r="G248" s="8">
        <v>44.434825924000002</v>
      </c>
      <c r="H248" s="44" t="str">
        <f t="shared" si="70"/>
        <v>N/A</v>
      </c>
      <c r="I248" s="12">
        <v>-25.9</v>
      </c>
      <c r="J248" s="12">
        <v>-6.54</v>
      </c>
      <c r="K248" s="45" t="s">
        <v>739</v>
      </c>
      <c r="L248" s="9" t="str">
        <f t="shared" si="67"/>
        <v>Yes</v>
      </c>
    </row>
    <row r="249" spans="1:12" x14ac:dyDescent="0.2">
      <c r="A249" s="6" t="s">
        <v>1100</v>
      </c>
      <c r="B249" s="35" t="s">
        <v>213</v>
      </c>
      <c r="C249" s="36">
        <v>3411880</v>
      </c>
      <c r="D249" s="44" t="str">
        <f t="shared" si="68"/>
        <v>N/A</v>
      </c>
      <c r="E249" s="36">
        <v>3631823</v>
      </c>
      <c r="F249" s="44" t="str">
        <f t="shared" si="69"/>
        <v>N/A</v>
      </c>
      <c r="G249" s="36">
        <v>3774060</v>
      </c>
      <c r="H249" s="44" t="str">
        <f t="shared" si="70"/>
        <v>N/A</v>
      </c>
      <c r="I249" s="12">
        <v>6.4459999999999997</v>
      </c>
      <c r="J249" s="12">
        <v>3.9159999999999999</v>
      </c>
      <c r="K249" s="45" t="s">
        <v>739</v>
      </c>
      <c r="L249" s="9" t="str">
        <f t="shared" si="67"/>
        <v>Yes</v>
      </c>
    </row>
    <row r="250" spans="1:12" x14ac:dyDescent="0.2">
      <c r="A250" s="2" t="s">
        <v>1101</v>
      </c>
      <c r="B250" s="35" t="s">
        <v>213</v>
      </c>
      <c r="C250" s="8">
        <v>57.580340610999997</v>
      </c>
      <c r="D250" s="44" t="str">
        <f t="shared" si="68"/>
        <v>N/A</v>
      </c>
      <c r="E250" s="8">
        <v>56.353923021</v>
      </c>
      <c r="F250" s="44" t="str">
        <f t="shared" si="69"/>
        <v>N/A</v>
      </c>
      <c r="G250" s="8">
        <v>55.235540393000001</v>
      </c>
      <c r="H250" s="44" t="str">
        <f t="shared" si="70"/>
        <v>N/A</v>
      </c>
      <c r="I250" s="12">
        <v>-2.13</v>
      </c>
      <c r="J250" s="12">
        <v>-1.98</v>
      </c>
      <c r="K250" s="45" t="s">
        <v>739</v>
      </c>
      <c r="L250" s="9" t="str">
        <f t="shared" si="67"/>
        <v>Yes</v>
      </c>
    </row>
    <row r="251" spans="1:12" x14ac:dyDescent="0.2">
      <c r="A251" s="2" t="s">
        <v>1102</v>
      </c>
      <c r="B251" s="35" t="s">
        <v>213</v>
      </c>
      <c r="C251" s="8">
        <v>82.745999011999999</v>
      </c>
      <c r="D251" s="44" t="str">
        <f t="shared" si="68"/>
        <v>N/A</v>
      </c>
      <c r="E251" s="8">
        <v>82.008659687999995</v>
      </c>
      <c r="F251" s="44" t="str">
        <f t="shared" si="69"/>
        <v>N/A</v>
      </c>
      <c r="G251" s="8">
        <v>80.779250680999994</v>
      </c>
      <c r="H251" s="44" t="str">
        <f t="shared" si="70"/>
        <v>N/A</v>
      </c>
      <c r="I251" s="12">
        <v>-0.89100000000000001</v>
      </c>
      <c r="J251" s="12">
        <v>-1.5</v>
      </c>
      <c r="K251" s="45" t="s">
        <v>739</v>
      </c>
      <c r="L251" s="9" t="str">
        <f t="shared" si="67"/>
        <v>Yes</v>
      </c>
    </row>
    <row r="252" spans="1:12" x14ac:dyDescent="0.2">
      <c r="A252" s="2" t="s">
        <v>1103</v>
      </c>
      <c r="B252" s="35" t="s">
        <v>213</v>
      </c>
      <c r="C252" s="8">
        <v>99.691195562999994</v>
      </c>
      <c r="D252" s="44" t="str">
        <f t="shared" si="68"/>
        <v>N/A</v>
      </c>
      <c r="E252" s="8">
        <v>99.675114957999995</v>
      </c>
      <c r="F252" s="44" t="str">
        <f t="shared" si="69"/>
        <v>N/A</v>
      </c>
      <c r="G252" s="8">
        <v>99.650534823000001</v>
      </c>
      <c r="H252" s="44" t="str">
        <f t="shared" si="70"/>
        <v>N/A</v>
      </c>
      <c r="I252" s="12">
        <v>-1.6E-2</v>
      </c>
      <c r="J252" s="12">
        <v>-2.5000000000000001E-2</v>
      </c>
      <c r="K252" s="45" t="s">
        <v>739</v>
      </c>
      <c r="L252" s="9" t="str">
        <f t="shared" si="67"/>
        <v>Yes</v>
      </c>
    </row>
    <row r="253" spans="1:12" x14ac:dyDescent="0.2">
      <c r="A253" s="2" t="s">
        <v>1104</v>
      </c>
      <c r="B253" s="35" t="s">
        <v>213</v>
      </c>
      <c r="C253" s="8">
        <v>95.072326430999993</v>
      </c>
      <c r="D253" s="44" t="str">
        <f t="shared" si="68"/>
        <v>N/A</v>
      </c>
      <c r="E253" s="8">
        <v>91.799294422000003</v>
      </c>
      <c r="F253" s="44" t="str">
        <f t="shared" si="69"/>
        <v>N/A</v>
      </c>
      <c r="G253" s="8">
        <v>90.676344383</v>
      </c>
      <c r="H253" s="44" t="str">
        <f t="shared" si="70"/>
        <v>N/A</v>
      </c>
      <c r="I253" s="12">
        <v>-3.44</v>
      </c>
      <c r="J253" s="12">
        <v>-1.22</v>
      </c>
      <c r="K253" s="45" t="s">
        <v>739</v>
      </c>
      <c r="L253" s="9" t="str">
        <f t="shared" si="67"/>
        <v>Yes</v>
      </c>
    </row>
    <row r="254" spans="1:12" x14ac:dyDescent="0.2">
      <c r="A254" s="2" t="s">
        <v>1105</v>
      </c>
      <c r="B254" s="35" t="s">
        <v>213</v>
      </c>
      <c r="C254" s="8">
        <v>45.251327713999999</v>
      </c>
      <c r="D254" s="44" t="str">
        <f t="shared" si="68"/>
        <v>N/A</v>
      </c>
      <c r="E254" s="8">
        <v>43.495566826999998</v>
      </c>
      <c r="F254" s="44" t="str">
        <f t="shared" si="69"/>
        <v>N/A</v>
      </c>
      <c r="G254" s="8">
        <v>44.750586900999998</v>
      </c>
      <c r="H254" s="44" t="str">
        <f t="shared" si="70"/>
        <v>N/A</v>
      </c>
      <c r="I254" s="12">
        <v>-3.88</v>
      </c>
      <c r="J254" s="12">
        <v>2.8849999999999998</v>
      </c>
      <c r="K254" s="45" t="s">
        <v>739</v>
      </c>
      <c r="L254" s="9" t="str">
        <f t="shared" si="67"/>
        <v>Yes</v>
      </c>
    </row>
    <row r="255" spans="1:12" x14ac:dyDescent="0.2">
      <c r="A255" s="2" t="s">
        <v>1106</v>
      </c>
      <c r="B255" s="35" t="s">
        <v>213</v>
      </c>
      <c r="C255" s="8">
        <v>70.394972859999996</v>
      </c>
      <c r="D255" s="44" t="str">
        <f t="shared" si="68"/>
        <v>N/A</v>
      </c>
      <c r="E255" s="8">
        <v>66.360144754000004</v>
      </c>
      <c r="F255" s="44" t="str">
        <f t="shared" si="69"/>
        <v>N/A</v>
      </c>
      <c r="G255" s="8">
        <v>68.692522111000002</v>
      </c>
      <c r="H255" s="44" t="str">
        <f t="shared" si="70"/>
        <v>N/A</v>
      </c>
      <c r="I255" s="12">
        <v>-5.73</v>
      </c>
      <c r="J255" s="12">
        <v>3.5150000000000001</v>
      </c>
      <c r="K255" s="45" t="s">
        <v>739</v>
      </c>
      <c r="L255" s="9" t="str">
        <f>IF(J255="Div by 0", "N/A", IF(OR(J255="N/A",K255="N/A"),"N/A", IF(J255&gt;VALUE(MID(K255,1,2)), "No", IF(J255&lt;-1*VALUE(MID(K255,1,2)), "No", "Yes"))))</f>
        <v>Yes</v>
      </c>
    </row>
    <row r="256" spans="1:12" x14ac:dyDescent="0.2">
      <c r="A256" s="6" t="s">
        <v>1107</v>
      </c>
      <c r="B256" s="35" t="s">
        <v>213</v>
      </c>
      <c r="C256" s="36">
        <v>312</v>
      </c>
      <c r="D256" s="44" t="str">
        <f t="shared" si="68"/>
        <v>N/A</v>
      </c>
      <c r="E256" s="36">
        <v>59</v>
      </c>
      <c r="F256" s="44" t="str">
        <f t="shared" si="69"/>
        <v>N/A</v>
      </c>
      <c r="G256" s="36">
        <v>49</v>
      </c>
      <c r="H256" s="44" t="str">
        <f t="shared" si="70"/>
        <v>N/A</v>
      </c>
      <c r="I256" s="12">
        <v>-81.099999999999994</v>
      </c>
      <c r="J256" s="12">
        <v>-16.899999999999999</v>
      </c>
      <c r="K256" s="45" t="s">
        <v>739</v>
      </c>
      <c r="L256" s="9" t="str">
        <f t="shared" si="67"/>
        <v>Yes</v>
      </c>
    </row>
    <row r="257" spans="1:12" x14ac:dyDescent="0.2">
      <c r="A257" s="2" t="s">
        <v>1108</v>
      </c>
      <c r="B257" s="35" t="s">
        <v>213</v>
      </c>
      <c r="C257" s="8">
        <v>6.5766558500000002E-2</v>
      </c>
      <c r="D257" s="44" t="str">
        <f t="shared" si="68"/>
        <v>N/A</v>
      </c>
      <c r="E257" s="8">
        <v>8.9145098999999992E-3</v>
      </c>
      <c r="F257" s="44" t="str">
        <f t="shared" si="69"/>
        <v>N/A</v>
      </c>
      <c r="G257" s="8">
        <v>5.1933939999999996E-3</v>
      </c>
      <c r="H257" s="44" t="str">
        <f t="shared" si="70"/>
        <v>N/A</v>
      </c>
      <c r="I257" s="12">
        <v>-86.4</v>
      </c>
      <c r="J257" s="12">
        <v>-41.7</v>
      </c>
      <c r="K257" s="45" t="s">
        <v>739</v>
      </c>
      <c r="L257" s="9" t="str">
        <f t="shared" si="67"/>
        <v>No</v>
      </c>
    </row>
    <row r="258" spans="1:12" x14ac:dyDescent="0.2">
      <c r="A258" s="2" t="s">
        <v>1109</v>
      </c>
      <c r="B258" s="35" t="s">
        <v>213</v>
      </c>
      <c r="C258" s="8">
        <v>3.1364922999999999E-3</v>
      </c>
      <c r="D258" s="44" t="str">
        <f t="shared" si="68"/>
        <v>N/A</v>
      </c>
      <c r="E258" s="8">
        <v>7.3486829999999995E-4</v>
      </c>
      <c r="F258" s="44" t="str">
        <f t="shared" si="69"/>
        <v>N/A</v>
      </c>
      <c r="G258" s="8">
        <v>4.2637920000000002E-4</v>
      </c>
      <c r="H258" s="44" t="str">
        <f t="shared" si="70"/>
        <v>N/A</v>
      </c>
      <c r="I258" s="12">
        <v>-76.599999999999994</v>
      </c>
      <c r="J258" s="12">
        <v>-42</v>
      </c>
      <c r="K258" s="45" t="s">
        <v>739</v>
      </c>
      <c r="L258" s="9" t="str">
        <f t="shared" si="67"/>
        <v>No</v>
      </c>
    </row>
    <row r="259" spans="1:12" x14ac:dyDescent="0.2">
      <c r="A259" s="2" t="s">
        <v>1110</v>
      </c>
      <c r="B259" s="35" t="s">
        <v>213</v>
      </c>
      <c r="C259" s="8">
        <v>2.6006770000000002E-4</v>
      </c>
      <c r="D259" s="44" t="str">
        <f t="shared" si="68"/>
        <v>N/A</v>
      </c>
      <c r="E259" s="8">
        <v>5.9078959999999997E-4</v>
      </c>
      <c r="F259" s="44" t="str">
        <f t="shared" si="69"/>
        <v>N/A</v>
      </c>
      <c r="G259" s="8">
        <v>9.5079629999999995E-4</v>
      </c>
      <c r="H259" s="44" t="str">
        <f t="shared" si="70"/>
        <v>N/A</v>
      </c>
      <c r="I259" s="12">
        <v>127.2</v>
      </c>
      <c r="J259" s="12">
        <v>60.94</v>
      </c>
      <c r="K259" s="45" t="s">
        <v>739</v>
      </c>
      <c r="L259" s="9" t="str">
        <f t="shared" si="67"/>
        <v>No</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v>3.8461538462</v>
      </c>
      <c r="D261" s="44" t="str">
        <f t="shared" si="68"/>
        <v>N/A</v>
      </c>
      <c r="E261" s="8">
        <v>8.4745762712000001</v>
      </c>
      <c r="F261" s="44" t="str">
        <f t="shared" si="69"/>
        <v>N/A</v>
      </c>
      <c r="G261" s="8">
        <v>28.571428570999998</v>
      </c>
      <c r="H261" s="44" t="str">
        <f t="shared" si="70"/>
        <v>N/A</v>
      </c>
      <c r="I261" s="12">
        <v>120.3</v>
      </c>
      <c r="J261" s="12">
        <v>237.1</v>
      </c>
      <c r="K261" s="45" t="s">
        <v>739</v>
      </c>
      <c r="L261" s="9" t="str">
        <f t="shared" si="67"/>
        <v>No</v>
      </c>
    </row>
    <row r="262" spans="1:12" x14ac:dyDescent="0.2">
      <c r="A262" s="2" t="s">
        <v>1113</v>
      </c>
      <c r="B262" s="35" t="s">
        <v>213</v>
      </c>
      <c r="C262" s="8">
        <v>5.4487179486999997</v>
      </c>
      <c r="D262" s="44" t="str">
        <f t="shared" si="68"/>
        <v>N/A</v>
      </c>
      <c r="E262" s="8">
        <v>11.864406779999999</v>
      </c>
      <c r="F262" s="44" t="str">
        <f t="shared" si="69"/>
        <v>N/A</v>
      </c>
      <c r="G262" s="8">
        <v>34.693877551</v>
      </c>
      <c r="H262" s="44" t="str">
        <f t="shared" si="70"/>
        <v>N/A</v>
      </c>
      <c r="I262" s="12">
        <v>117.7</v>
      </c>
      <c r="J262" s="12">
        <v>192.4</v>
      </c>
      <c r="K262" s="45" t="s">
        <v>739</v>
      </c>
      <c r="L262" s="9" t="str">
        <f>IF(J262="Div by 0", "N/A", IF(OR(J262="N/A",K262="N/A"),"N/A", IF(J262&gt;VALUE(MID(K262,1,2)), "No", IF(J262&lt;-1*VALUE(MID(K262,1,2)), "No", "Yes"))))</f>
        <v>No</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6036</v>
      </c>
      <c r="D273" s="44" t="str">
        <f t="shared" si="68"/>
        <v>N/A</v>
      </c>
      <c r="E273" s="36">
        <v>81680</v>
      </c>
      <c r="F273" s="44" t="str">
        <f t="shared" si="69"/>
        <v>N/A</v>
      </c>
      <c r="G273" s="36">
        <v>143084</v>
      </c>
      <c r="H273" s="44" t="str">
        <f t="shared" si="70"/>
        <v>N/A</v>
      </c>
      <c r="I273" s="12">
        <v>1253</v>
      </c>
      <c r="J273" s="12">
        <v>75.180000000000007</v>
      </c>
      <c r="K273" s="45" t="s">
        <v>739</v>
      </c>
      <c r="L273" s="9" t="str">
        <f t="shared" si="67"/>
        <v>No</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739</v>
      </c>
      <c r="L276" s="9" t="str">
        <f t="shared" si="67"/>
        <v>N/A</v>
      </c>
    </row>
    <row r="277" spans="1:12" x14ac:dyDescent="0.2">
      <c r="A277" s="18" t="s">
        <v>693</v>
      </c>
      <c r="B277" s="1" t="s">
        <v>213</v>
      </c>
      <c r="C277" s="1">
        <v>3258094</v>
      </c>
      <c r="D277" s="11" t="str">
        <f t="shared" ref="D277:D284" si="74">IF($B277="N/A","N/A",IF(C277&gt;10,"No",IF(C277&lt;-10,"No","Yes")))</f>
        <v>N/A</v>
      </c>
      <c r="E277" s="1">
        <v>3426070</v>
      </c>
      <c r="F277" s="11" t="str">
        <f t="shared" ref="F277:F278" si="75">IF($B277="N/A","N/A",IF(E277&gt;10,"No",IF(E277&lt;-10,"No","Yes")))</f>
        <v>N/A</v>
      </c>
      <c r="G277" s="1">
        <v>3552217</v>
      </c>
      <c r="H277" s="11" t="str">
        <f t="shared" ref="H277:H278" si="76">IF($B277="N/A","N/A",IF(G277&gt;10,"No",IF(G277&lt;-10,"No","Yes")))</f>
        <v>N/A</v>
      </c>
      <c r="I277" s="12">
        <v>5.1559999999999997</v>
      </c>
      <c r="J277" s="12">
        <v>3.6819999999999999</v>
      </c>
      <c r="K277" s="1" t="s">
        <v>213</v>
      </c>
      <c r="L277" s="9" t="str">
        <f t="shared" ref="L277:L278" si="77">IF(J277="Div by 0", "N/A", IF(K277="N/A","N/A", IF(J277&gt;VALUE(MID(K277,1,2)), "No", IF(J277&lt;-1*VALUE(MID(K277,1,2)), "No", "Yes"))))</f>
        <v>N/A</v>
      </c>
    </row>
    <row r="278" spans="1:12" x14ac:dyDescent="0.2">
      <c r="A278" s="18" t="s">
        <v>694</v>
      </c>
      <c r="B278" s="1" t="s">
        <v>213</v>
      </c>
      <c r="C278" s="1">
        <v>2537980</v>
      </c>
      <c r="D278" s="11" t="str">
        <f t="shared" si="74"/>
        <v>N/A</v>
      </c>
      <c r="E278" s="1">
        <v>2686203.4166999999</v>
      </c>
      <c r="F278" s="11" t="str">
        <f t="shared" si="75"/>
        <v>N/A</v>
      </c>
      <c r="G278" s="1">
        <v>2810380.9166999999</v>
      </c>
      <c r="H278" s="11" t="str">
        <f t="shared" si="76"/>
        <v>N/A</v>
      </c>
      <c r="I278" s="12">
        <v>5.84</v>
      </c>
      <c r="J278" s="12">
        <v>4.6230000000000002</v>
      </c>
      <c r="K278" s="1" t="s">
        <v>213</v>
      </c>
      <c r="L278" s="9" t="str">
        <f t="shared" si="77"/>
        <v>N/A</v>
      </c>
    </row>
    <row r="279" spans="1:12" x14ac:dyDescent="0.2">
      <c r="A279" s="18" t="s">
        <v>695</v>
      </c>
      <c r="B279" s="1" t="s">
        <v>213</v>
      </c>
      <c r="C279" s="1">
        <v>17775</v>
      </c>
      <c r="D279" s="11" t="str">
        <f t="shared" si="74"/>
        <v>N/A</v>
      </c>
      <c r="E279" s="1">
        <v>22302</v>
      </c>
      <c r="F279" s="11" t="str">
        <f t="shared" ref="F279:F284" si="78">IF($B279="N/A","N/A",IF(E279&gt;10,"No",IF(E279&lt;-10,"No","Yes")))</f>
        <v>N/A</v>
      </c>
      <c r="G279" s="1">
        <v>21914</v>
      </c>
      <c r="H279" s="11" t="str">
        <f t="shared" ref="H279:H284" si="79">IF($B279="N/A","N/A",IF(G279&gt;10,"No",IF(G279&lt;-10,"No","Yes")))</f>
        <v>N/A</v>
      </c>
      <c r="I279" s="12">
        <v>25.47</v>
      </c>
      <c r="J279" s="12">
        <v>-1.74</v>
      </c>
      <c r="K279" s="1" t="s">
        <v>213</v>
      </c>
      <c r="L279" s="9" t="str">
        <f t="shared" ref="L279:L285" si="80">IF(J279="Div by 0", "N/A", IF(K279="N/A","N/A", IF(J279&gt;VALUE(MID(K279,1,2)), "No", IF(J279&lt;-1*VALUE(MID(K279,1,2)), "No", "Yes"))))</f>
        <v>N/A</v>
      </c>
    </row>
    <row r="280" spans="1:12" x14ac:dyDescent="0.2">
      <c r="A280" s="18" t="s">
        <v>696</v>
      </c>
      <c r="B280" s="1" t="s">
        <v>213</v>
      </c>
      <c r="C280" s="1">
        <v>27278</v>
      </c>
      <c r="D280" s="11" t="str">
        <f t="shared" si="74"/>
        <v>N/A</v>
      </c>
      <c r="E280" s="1">
        <v>33955</v>
      </c>
      <c r="F280" s="11" t="str">
        <f t="shared" si="78"/>
        <v>N/A</v>
      </c>
      <c r="G280" s="1">
        <v>31937</v>
      </c>
      <c r="H280" s="11" t="str">
        <f t="shared" si="79"/>
        <v>N/A</v>
      </c>
      <c r="I280" s="12">
        <v>24.48</v>
      </c>
      <c r="J280" s="12">
        <v>-5.94</v>
      </c>
      <c r="K280" s="1" t="s">
        <v>213</v>
      </c>
      <c r="L280" s="9" t="str">
        <f t="shared" si="80"/>
        <v>N/A</v>
      </c>
    </row>
    <row r="281" spans="1:12" x14ac:dyDescent="0.2">
      <c r="A281" s="18" t="s">
        <v>697</v>
      </c>
      <c r="B281" s="1" t="s">
        <v>213</v>
      </c>
      <c r="C281" s="1">
        <v>2983.8333333</v>
      </c>
      <c r="D281" s="11" t="str">
        <f t="shared" si="74"/>
        <v>N/A</v>
      </c>
      <c r="E281" s="1">
        <v>4135.5</v>
      </c>
      <c r="F281" s="11" t="str">
        <f t="shared" si="78"/>
        <v>N/A</v>
      </c>
      <c r="G281" s="1">
        <v>3824.4166667</v>
      </c>
      <c r="H281" s="11" t="str">
        <f t="shared" si="79"/>
        <v>N/A</v>
      </c>
      <c r="I281" s="12">
        <v>38.6</v>
      </c>
      <c r="J281" s="12">
        <v>-7.52</v>
      </c>
      <c r="K281" s="1" t="s">
        <v>213</v>
      </c>
      <c r="L281" s="9" t="str">
        <f t="shared" si="80"/>
        <v>N/A</v>
      </c>
    </row>
    <row r="282" spans="1:12" x14ac:dyDescent="0.2">
      <c r="A282" s="18" t="s">
        <v>698</v>
      </c>
      <c r="B282" s="1" t="s">
        <v>213</v>
      </c>
      <c r="C282" s="1">
        <v>288070</v>
      </c>
      <c r="D282" s="11" t="str">
        <f t="shared" si="74"/>
        <v>N/A</v>
      </c>
      <c r="E282" s="1">
        <v>319576</v>
      </c>
      <c r="F282" s="11" t="str">
        <f t="shared" si="78"/>
        <v>N/A</v>
      </c>
      <c r="G282" s="1">
        <v>350679</v>
      </c>
      <c r="H282" s="11" t="str">
        <f t="shared" si="79"/>
        <v>N/A</v>
      </c>
      <c r="I282" s="12">
        <v>10.94</v>
      </c>
      <c r="J282" s="12">
        <v>9.7330000000000005</v>
      </c>
      <c r="K282" s="1" t="s">
        <v>213</v>
      </c>
      <c r="L282" s="9" t="str">
        <f t="shared" si="80"/>
        <v>N/A</v>
      </c>
    </row>
    <row r="283" spans="1:12" x14ac:dyDescent="0.2">
      <c r="A283" s="18" t="s">
        <v>699</v>
      </c>
      <c r="B283" s="1" t="s">
        <v>213</v>
      </c>
      <c r="C283" s="1">
        <v>331416</v>
      </c>
      <c r="D283" s="11" t="str">
        <f t="shared" si="74"/>
        <v>N/A</v>
      </c>
      <c r="E283" s="1">
        <v>373452</v>
      </c>
      <c r="F283" s="11" t="str">
        <f t="shared" si="78"/>
        <v>N/A</v>
      </c>
      <c r="G283" s="1">
        <v>406593</v>
      </c>
      <c r="H283" s="11" t="str">
        <f t="shared" si="79"/>
        <v>N/A</v>
      </c>
      <c r="I283" s="12">
        <v>12.68</v>
      </c>
      <c r="J283" s="12">
        <v>8.8740000000000006</v>
      </c>
      <c r="K283" s="1" t="s">
        <v>213</v>
      </c>
      <c r="L283" s="9" t="str">
        <f t="shared" si="80"/>
        <v>N/A</v>
      </c>
    </row>
    <row r="284" spans="1:12" ht="25.5" x14ac:dyDescent="0.2">
      <c r="A284" s="18" t="s">
        <v>700</v>
      </c>
      <c r="B284" s="1" t="s">
        <v>213</v>
      </c>
      <c r="C284" s="1">
        <v>269013.08332999999</v>
      </c>
      <c r="D284" s="11" t="str">
        <f t="shared" si="74"/>
        <v>N/A</v>
      </c>
      <c r="E284" s="1">
        <v>309278.25</v>
      </c>
      <c r="F284" s="11" t="str">
        <f t="shared" si="78"/>
        <v>N/A</v>
      </c>
      <c r="G284" s="1">
        <v>339802.91667000001</v>
      </c>
      <c r="H284" s="11" t="str">
        <f t="shared" si="79"/>
        <v>N/A</v>
      </c>
      <c r="I284" s="12">
        <v>14.97</v>
      </c>
      <c r="J284" s="12">
        <v>9.8699999999999992</v>
      </c>
      <c r="K284" s="1" t="s">
        <v>213</v>
      </c>
      <c r="L284" s="9" t="str">
        <f t="shared" si="80"/>
        <v>N/A</v>
      </c>
    </row>
    <row r="285" spans="1:12" x14ac:dyDescent="0.2">
      <c r="A285" s="18" t="s">
        <v>404</v>
      </c>
      <c r="B285" s="35" t="s">
        <v>290</v>
      </c>
      <c r="C285" s="8">
        <v>41.890245143999998</v>
      </c>
      <c r="D285" s="44" t="str">
        <f>IF($B285="N/A","N/A",IF(C285&lt;=40,"Yes","No"))</f>
        <v>No</v>
      </c>
      <c r="E285" s="8">
        <v>43.157660182000001</v>
      </c>
      <c r="F285" s="44" t="str">
        <f>IF($B285="N/A","N/A",IF(E285&lt;=40,"Yes","No"))</f>
        <v>No</v>
      </c>
      <c r="G285" s="8">
        <v>44.827811013999998</v>
      </c>
      <c r="H285" s="44" t="str">
        <f>IF($B285="N/A","N/A",IF(G285&lt;=40,"Yes","No"))</f>
        <v>No</v>
      </c>
      <c r="I285" s="12">
        <v>3.0259999999999998</v>
      </c>
      <c r="J285" s="12">
        <v>3.87</v>
      </c>
      <c r="K285" s="45" t="s">
        <v>741</v>
      </c>
      <c r="L285" s="9" t="str">
        <f t="shared" si="80"/>
        <v>Yes</v>
      </c>
    </row>
    <row r="286" spans="1:12" x14ac:dyDescent="0.2">
      <c r="A286" s="18" t="s">
        <v>701</v>
      </c>
      <c r="B286" s="1" t="s">
        <v>213</v>
      </c>
      <c r="C286" s="1">
        <v>36786</v>
      </c>
      <c r="D286" s="11" t="str">
        <f t="shared" ref="D286:D304" si="81">IF($B286="N/A","N/A",IF(C286&gt;10,"No",IF(C286&lt;-10,"No","Yes")))</f>
        <v>N/A</v>
      </c>
      <c r="E286" s="1">
        <v>33314</v>
      </c>
      <c r="F286" s="11" t="str">
        <f t="shared" ref="F286:F287" si="82">IF($B286="N/A","N/A",IF(E286&gt;10,"No",IF(E286&lt;-10,"No","Yes")))</f>
        <v>N/A</v>
      </c>
      <c r="G286" s="1">
        <v>31279</v>
      </c>
      <c r="H286" s="11" t="str">
        <f t="shared" ref="H286:H287" si="83">IF($B286="N/A","N/A",IF(G286&gt;10,"No",IF(G286&lt;-10,"No","Yes")))</f>
        <v>N/A</v>
      </c>
      <c r="I286" s="12">
        <v>-9.44</v>
      </c>
      <c r="J286" s="12">
        <v>-6.11</v>
      </c>
      <c r="K286" s="1" t="s">
        <v>213</v>
      </c>
      <c r="L286" s="9" t="str">
        <f t="shared" ref="L286:L287" si="84">IF(J286="Div by 0", "N/A", IF(K286="N/A","N/A", IF(J286&gt;VALUE(MID(K286,1,2)), "No", IF(J286&lt;-1*VALUE(MID(K286,1,2)), "No", "Yes"))))</f>
        <v>N/A</v>
      </c>
    </row>
    <row r="287" spans="1:12" x14ac:dyDescent="0.2">
      <c r="A287" s="18" t="s">
        <v>702</v>
      </c>
      <c r="B287" s="1" t="s">
        <v>213</v>
      </c>
      <c r="C287" s="1">
        <v>6438.1666667</v>
      </c>
      <c r="D287" s="11" t="str">
        <f t="shared" si="81"/>
        <v>N/A</v>
      </c>
      <c r="E287" s="1">
        <v>5923.75</v>
      </c>
      <c r="F287" s="11" t="str">
        <f t="shared" si="82"/>
        <v>N/A</v>
      </c>
      <c r="G287" s="1">
        <v>5699.4166667</v>
      </c>
      <c r="H287" s="11" t="str">
        <f t="shared" si="83"/>
        <v>N/A</v>
      </c>
      <c r="I287" s="12">
        <v>-7.99</v>
      </c>
      <c r="J287" s="12">
        <v>-3.79</v>
      </c>
      <c r="K287" s="1" t="s">
        <v>213</v>
      </c>
      <c r="L287" s="9" t="str">
        <f t="shared" si="84"/>
        <v>N/A</v>
      </c>
    </row>
    <row r="288" spans="1:12" x14ac:dyDescent="0.2">
      <c r="A288" s="18" t="s">
        <v>703</v>
      </c>
      <c r="B288" s="1" t="s">
        <v>213</v>
      </c>
      <c r="C288" s="1">
        <v>245142</v>
      </c>
      <c r="D288" s="11" t="str">
        <f t="shared" si="81"/>
        <v>N/A</v>
      </c>
      <c r="E288" s="1">
        <v>321667</v>
      </c>
      <c r="F288" s="11" t="str">
        <f t="shared" ref="F288:F289" si="85">IF($B288="N/A","N/A",IF(E288&gt;10,"No",IF(E288&lt;-10,"No","Yes")))</f>
        <v>N/A</v>
      </c>
      <c r="G288" s="1">
        <v>344326</v>
      </c>
      <c r="H288" s="11" t="str">
        <f t="shared" ref="H288:H289" si="86">IF($B288="N/A","N/A",IF(G288&gt;10,"No",IF(G288&lt;-10,"No","Yes")))</f>
        <v>N/A</v>
      </c>
      <c r="I288" s="12">
        <v>31.22</v>
      </c>
      <c r="J288" s="12">
        <v>7.0439999999999996</v>
      </c>
      <c r="K288" s="1" t="s">
        <v>213</v>
      </c>
      <c r="L288" s="9" t="str">
        <f t="shared" ref="L288:L289" si="87">IF(J288="Div by 0", "N/A", IF(K288="N/A","N/A", IF(J288&gt;VALUE(MID(K288,1,2)), "No", IF(J288&lt;-1*VALUE(MID(K288,1,2)), "No", "Yes"))))</f>
        <v>N/A</v>
      </c>
    </row>
    <row r="289" spans="1:12" x14ac:dyDescent="0.2">
      <c r="A289" s="18" t="s">
        <v>715</v>
      </c>
      <c r="B289" s="1" t="s">
        <v>213</v>
      </c>
      <c r="C289" s="1">
        <v>50355.416666999998</v>
      </c>
      <c r="D289" s="11" t="str">
        <f t="shared" si="81"/>
        <v>N/A</v>
      </c>
      <c r="E289" s="1">
        <v>66907.333333000002</v>
      </c>
      <c r="F289" s="11" t="str">
        <f t="shared" si="85"/>
        <v>N/A</v>
      </c>
      <c r="G289" s="1">
        <v>71789.75</v>
      </c>
      <c r="H289" s="11" t="str">
        <f t="shared" si="86"/>
        <v>N/A</v>
      </c>
      <c r="I289" s="12">
        <v>32.869999999999997</v>
      </c>
      <c r="J289" s="12">
        <v>7.2969999999999997</v>
      </c>
      <c r="K289" s="1" t="s">
        <v>213</v>
      </c>
      <c r="L289" s="9" t="str">
        <f t="shared" si="87"/>
        <v>N/A</v>
      </c>
    </row>
    <row r="290" spans="1:12" x14ac:dyDescent="0.2">
      <c r="A290" s="18" t="s">
        <v>704</v>
      </c>
      <c r="B290" s="1" t="s">
        <v>213</v>
      </c>
      <c r="C290" s="1">
        <v>2329</v>
      </c>
      <c r="D290" s="11" t="str">
        <f t="shared" si="81"/>
        <v>N/A</v>
      </c>
      <c r="E290" s="1">
        <v>34688</v>
      </c>
      <c r="F290" s="11" t="str">
        <f t="shared" ref="F290:F304" si="88">IF($B290="N/A","N/A",IF(E290&gt;10,"No",IF(E290&lt;-10,"No","Yes")))</f>
        <v>N/A</v>
      </c>
      <c r="G290" s="1">
        <v>53598</v>
      </c>
      <c r="H290" s="11" t="str">
        <f t="shared" ref="H290:H304" si="89">IF($B290="N/A","N/A",IF(G290&gt;10,"No",IF(G290&lt;-10,"No","Yes")))</f>
        <v>N/A</v>
      </c>
      <c r="I290" s="12">
        <v>1389</v>
      </c>
      <c r="J290" s="12">
        <v>54.51</v>
      </c>
      <c r="K290" s="1" t="s">
        <v>213</v>
      </c>
      <c r="L290" s="9" t="str">
        <f t="shared" ref="L290:L301" si="90">IF(J290="Div by 0", "N/A", IF(K290="N/A","N/A", IF(J290&gt;VALUE(MID(K290,1,2)), "No", IF(J290&lt;-1*VALUE(MID(K290,1,2)), "No", "Yes"))))</f>
        <v>N/A</v>
      </c>
    </row>
    <row r="291" spans="1:12" x14ac:dyDescent="0.2">
      <c r="A291" s="18" t="s">
        <v>705</v>
      </c>
      <c r="B291" s="1" t="s">
        <v>213</v>
      </c>
      <c r="C291" s="1">
        <v>6036</v>
      </c>
      <c r="D291" s="11" t="str">
        <f t="shared" si="81"/>
        <v>N/A</v>
      </c>
      <c r="E291" s="1">
        <v>81680</v>
      </c>
      <c r="F291" s="11" t="str">
        <f t="shared" si="88"/>
        <v>N/A</v>
      </c>
      <c r="G291" s="1">
        <v>143084</v>
      </c>
      <c r="H291" s="11" t="str">
        <f t="shared" si="89"/>
        <v>N/A</v>
      </c>
      <c r="I291" s="12">
        <v>1253</v>
      </c>
      <c r="J291" s="12">
        <v>75.180000000000007</v>
      </c>
      <c r="K291" s="1" t="s">
        <v>213</v>
      </c>
      <c r="L291" s="9" t="str">
        <f t="shared" si="90"/>
        <v>N/A</v>
      </c>
    </row>
    <row r="292" spans="1:12" x14ac:dyDescent="0.2">
      <c r="A292" s="18" t="s">
        <v>723</v>
      </c>
      <c r="B292" s="35" t="s">
        <v>213</v>
      </c>
      <c r="C292" s="13">
        <v>0</v>
      </c>
      <c r="D292" s="11" t="str">
        <f t="shared" si="81"/>
        <v>N/A</v>
      </c>
      <c r="E292" s="13">
        <v>1.2242899E-3</v>
      </c>
      <c r="F292" s="11" t="str">
        <f t="shared" si="88"/>
        <v>N/A</v>
      </c>
      <c r="G292" s="13">
        <v>2.0966704999999999E-3</v>
      </c>
      <c r="H292" s="11" t="str">
        <f t="shared" si="89"/>
        <v>N/A</v>
      </c>
      <c r="I292" s="12" t="s">
        <v>1747</v>
      </c>
      <c r="J292" s="12">
        <v>71.260000000000005</v>
      </c>
      <c r="K292" s="35" t="s">
        <v>213</v>
      </c>
      <c r="L292" s="9" t="str">
        <f t="shared" si="90"/>
        <v>N/A</v>
      </c>
    </row>
    <row r="293" spans="1:12" x14ac:dyDescent="0.2">
      <c r="A293" s="18" t="s">
        <v>716</v>
      </c>
      <c r="B293" s="1" t="s">
        <v>213</v>
      </c>
      <c r="C293" s="1">
        <v>2633.6666667</v>
      </c>
      <c r="D293" s="11" t="str">
        <f t="shared" si="81"/>
        <v>N/A</v>
      </c>
      <c r="E293" s="1">
        <v>28177.25</v>
      </c>
      <c r="F293" s="11" t="str">
        <f t="shared" si="88"/>
        <v>N/A</v>
      </c>
      <c r="G293" s="1">
        <v>57901.75</v>
      </c>
      <c r="H293" s="11" t="str">
        <f t="shared" si="89"/>
        <v>N/A</v>
      </c>
      <c r="I293" s="12">
        <v>969.9</v>
      </c>
      <c r="J293" s="12">
        <v>105.5</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309753</v>
      </c>
      <c r="D309" s="1" t="s">
        <v>213</v>
      </c>
      <c r="E309" s="1">
        <v>378334</v>
      </c>
      <c r="F309" s="1" t="s">
        <v>213</v>
      </c>
      <c r="G309" s="1">
        <v>427951</v>
      </c>
      <c r="H309" s="1" t="s">
        <v>213</v>
      </c>
      <c r="I309" s="12">
        <v>22.14</v>
      </c>
      <c r="J309" s="12">
        <v>13.11</v>
      </c>
      <c r="K309" s="1" t="s">
        <v>213</v>
      </c>
      <c r="L309" s="9" t="str">
        <f>IF(J309="Div by 0", "N/A", IF(K309="N/A","N/A", IF(J309&gt;VALUE(MID(K309,1,2)), "No", IF(J309&lt;-1*VALUE(MID(K309,1,2)), "No", "Yes"))))</f>
        <v>N/A</v>
      </c>
    </row>
    <row r="310" spans="1:12" x14ac:dyDescent="0.2">
      <c r="A310" s="80" t="s">
        <v>73</v>
      </c>
      <c r="B310" s="35" t="s">
        <v>213</v>
      </c>
      <c r="C310" s="36">
        <v>2814784</v>
      </c>
      <c r="D310" s="44" t="str">
        <f>IF($B310="N/A","N/A",IF(C310&gt;10,"No",IF(C310&lt;-10,"No","Yes")))</f>
        <v>N/A</v>
      </c>
      <c r="E310" s="36">
        <v>3061078</v>
      </c>
      <c r="F310" s="44" t="str">
        <f>IF($B310="N/A","N/A",IF(E310&gt;10,"No",IF(E310&lt;-10,"No","Yes")))</f>
        <v>N/A</v>
      </c>
      <c r="G310" s="36">
        <v>3279773</v>
      </c>
      <c r="H310" s="44" t="str">
        <f>IF($B310="N/A","N/A",IF(G310&gt;10,"No",IF(G310&lt;-10,"No","Yes")))</f>
        <v>N/A</v>
      </c>
      <c r="I310" s="12">
        <v>8.75</v>
      </c>
      <c r="J310" s="12">
        <v>7.1440000000000001</v>
      </c>
      <c r="K310" s="45" t="s">
        <v>741</v>
      </c>
      <c r="L310" s="9" t="str">
        <f t="shared" ref="L310:L339" si="92">IF(J310="Div by 0", "N/A", IF(K310="N/A","N/A", IF(J310&gt;VALUE(MID(K310,1,2)), "No", IF(J310&lt;-1*VALUE(MID(K310,1,2)), "No", "Yes"))))</f>
        <v>Yes</v>
      </c>
    </row>
    <row r="311" spans="1:12" x14ac:dyDescent="0.2">
      <c r="A311" s="58" t="s">
        <v>182</v>
      </c>
      <c r="B311" s="35" t="s">
        <v>213</v>
      </c>
      <c r="C311" s="36">
        <v>362862</v>
      </c>
      <c r="D311" s="11" t="str">
        <f t="shared" ref="D311:D314" si="93">IF($B311="N/A","N/A",IF(C311&gt;10,"No",IF(C311&lt;-10,"No","Yes")))</f>
        <v>N/A</v>
      </c>
      <c r="E311" s="36">
        <v>400244</v>
      </c>
      <c r="F311" s="11" t="str">
        <f t="shared" ref="F311:F314" si="94">IF($B311="N/A","N/A",IF(E311&gt;10,"No",IF(E311&lt;-10,"No","Yes")))</f>
        <v>N/A</v>
      </c>
      <c r="G311" s="36">
        <v>428243</v>
      </c>
      <c r="H311" s="11" t="str">
        <f t="shared" ref="H311:H314" si="95">IF($B311="N/A","N/A",IF(G311&gt;10,"No",IF(G311&lt;-10,"No","Yes")))</f>
        <v>N/A</v>
      </c>
      <c r="I311" s="12">
        <v>10.3</v>
      </c>
      <c r="J311" s="12">
        <v>6.9950000000000001</v>
      </c>
      <c r="K311" s="45" t="s">
        <v>741</v>
      </c>
      <c r="L311" s="9" t="str">
        <f>IF(J311="Div by 0", "N/A", IF(OR(J311="N/A",K311="N/A"),"N/A", IF(J311&gt;VALUE(MID(K311,1,2)), "No", IF(J311&lt;-1*VALUE(MID(K311,1,2)), "No", "Yes"))))</f>
        <v>Yes</v>
      </c>
    </row>
    <row r="312" spans="1:12" x14ac:dyDescent="0.2">
      <c r="A312" s="58" t="s">
        <v>183</v>
      </c>
      <c r="B312" s="35" t="s">
        <v>213</v>
      </c>
      <c r="C312" s="36">
        <v>535707</v>
      </c>
      <c r="D312" s="11" t="str">
        <f t="shared" si="93"/>
        <v>N/A</v>
      </c>
      <c r="E312" s="36">
        <v>590355</v>
      </c>
      <c r="F312" s="11" t="str">
        <f t="shared" si="94"/>
        <v>N/A</v>
      </c>
      <c r="G312" s="36">
        <v>609658</v>
      </c>
      <c r="H312" s="11" t="str">
        <f t="shared" si="95"/>
        <v>N/A</v>
      </c>
      <c r="I312" s="12">
        <v>10.199999999999999</v>
      </c>
      <c r="J312" s="12">
        <v>3.27</v>
      </c>
      <c r="K312" s="45" t="s">
        <v>741</v>
      </c>
      <c r="L312" s="9" t="str">
        <f t="shared" ref="L312:L314" si="96">IF(J312="Div by 0", "N/A", IF(OR(J312="N/A",K312="N/A"),"N/A", IF(J312&gt;VALUE(MID(K312,1,2)), "No", IF(J312&lt;-1*VALUE(MID(K312,1,2)), "No", "Yes"))))</f>
        <v>Yes</v>
      </c>
    </row>
    <row r="313" spans="1:12" x14ac:dyDescent="0.2">
      <c r="A313" s="58" t="s">
        <v>184</v>
      </c>
      <c r="B313" s="35" t="s">
        <v>213</v>
      </c>
      <c r="C313" s="36">
        <v>1510290</v>
      </c>
      <c r="D313" s="11" t="str">
        <f t="shared" si="93"/>
        <v>N/A</v>
      </c>
      <c r="E313" s="36">
        <v>1612243</v>
      </c>
      <c r="F313" s="11" t="str">
        <f t="shared" si="94"/>
        <v>N/A</v>
      </c>
      <c r="G313" s="36">
        <v>1689866</v>
      </c>
      <c r="H313" s="11" t="str">
        <f t="shared" si="95"/>
        <v>N/A</v>
      </c>
      <c r="I313" s="12">
        <v>6.7510000000000003</v>
      </c>
      <c r="J313" s="12">
        <v>4.8150000000000004</v>
      </c>
      <c r="K313" s="45" t="s">
        <v>741</v>
      </c>
      <c r="L313" s="9" t="str">
        <f t="shared" si="96"/>
        <v>Yes</v>
      </c>
    </row>
    <row r="314" spans="1:12" x14ac:dyDescent="0.2">
      <c r="A314" s="7" t="s">
        <v>185</v>
      </c>
      <c r="B314" s="35" t="s">
        <v>213</v>
      </c>
      <c r="C314" s="36">
        <v>405925</v>
      </c>
      <c r="D314" s="11" t="str">
        <f t="shared" si="93"/>
        <v>N/A</v>
      </c>
      <c r="E314" s="36">
        <v>458236</v>
      </c>
      <c r="F314" s="11" t="str">
        <f t="shared" si="94"/>
        <v>N/A</v>
      </c>
      <c r="G314" s="36">
        <v>552006</v>
      </c>
      <c r="H314" s="11" t="str">
        <f t="shared" si="95"/>
        <v>N/A</v>
      </c>
      <c r="I314" s="12">
        <v>12.89</v>
      </c>
      <c r="J314" s="12">
        <v>20.46</v>
      </c>
      <c r="K314" s="45" t="s">
        <v>741</v>
      </c>
      <c r="L314" s="9" t="str">
        <f t="shared" si="96"/>
        <v>No</v>
      </c>
    </row>
    <row r="315" spans="1:12" x14ac:dyDescent="0.2">
      <c r="A315" s="58" t="s">
        <v>1125</v>
      </c>
      <c r="B315" s="13" t="s">
        <v>213</v>
      </c>
      <c r="C315" s="36">
        <v>1564018</v>
      </c>
      <c r="D315" s="9" t="str">
        <f t="shared" ref="D315:F318" si="97">IF($B315="N/A","N/A",IF(C315&lt;0,"No","Yes"))</f>
        <v>N/A</v>
      </c>
      <c r="E315" s="36">
        <v>1665855</v>
      </c>
      <c r="F315" s="9" t="str">
        <f t="shared" si="97"/>
        <v>N/A</v>
      </c>
      <c r="G315" s="36">
        <v>1736958</v>
      </c>
      <c r="H315" s="9" t="str">
        <f t="shared" ref="H315:H318" si="98">IF($B315="N/A","N/A",IF(G315&lt;0,"No","Yes"))</f>
        <v>N/A</v>
      </c>
      <c r="I315" s="12">
        <v>6.5110000000000001</v>
      </c>
      <c r="J315" s="12">
        <v>4.2679999999999998</v>
      </c>
      <c r="K315" s="1" t="s">
        <v>740</v>
      </c>
      <c r="L315" s="9" t="str">
        <f>IF(J315="Div by 0", "N/A", IF(OR(J315="N/A",K315="N/A"),"N/A", IF(J315&gt;VALUE(MID(K315,1,2)), "No", IF(J315&lt;-1*VALUE(MID(K315,1,2)), "No", "Yes"))))</f>
        <v>Yes</v>
      </c>
    </row>
    <row r="316" spans="1:12" x14ac:dyDescent="0.2">
      <c r="A316" s="58" t="s">
        <v>433</v>
      </c>
      <c r="B316" s="13" t="s">
        <v>213</v>
      </c>
      <c r="C316" s="36">
        <v>74905</v>
      </c>
      <c r="D316" s="9" t="str">
        <f t="shared" si="97"/>
        <v>N/A</v>
      </c>
      <c r="E316" s="36">
        <v>79854</v>
      </c>
      <c r="F316" s="9" t="str">
        <f t="shared" si="97"/>
        <v>N/A</v>
      </c>
      <c r="G316" s="36">
        <v>86144</v>
      </c>
      <c r="H316" s="9" t="str">
        <f t="shared" si="98"/>
        <v>N/A</v>
      </c>
      <c r="I316" s="12">
        <v>6.6070000000000002</v>
      </c>
      <c r="J316" s="12">
        <v>7.8769999999999998</v>
      </c>
      <c r="K316" s="1" t="s">
        <v>740</v>
      </c>
      <c r="L316" s="9" t="str">
        <f t="shared" ref="L316:L318" si="99">IF(J316="Div by 0", "N/A", IF(OR(J316="N/A",K316="N/A"),"N/A", IF(J316&gt;VALUE(MID(K316,1,2)), "No", IF(J316&lt;-1*VALUE(MID(K316,1,2)), "No", "Yes"))))</f>
        <v>Yes</v>
      </c>
    </row>
    <row r="317" spans="1:12" x14ac:dyDescent="0.2">
      <c r="A317" s="58" t="s">
        <v>434</v>
      </c>
      <c r="B317" s="13" t="s">
        <v>213</v>
      </c>
      <c r="C317" s="36">
        <v>753672</v>
      </c>
      <c r="D317" s="9" t="str">
        <f t="shared" si="97"/>
        <v>N/A</v>
      </c>
      <c r="E317" s="36">
        <v>854969</v>
      </c>
      <c r="F317" s="9" t="str">
        <f t="shared" si="97"/>
        <v>N/A</v>
      </c>
      <c r="G317" s="36">
        <v>968551</v>
      </c>
      <c r="H317" s="9" t="str">
        <f t="shared" si="98"/>
        <v>N/A</v>
      </c>
      <c r="I317" s="12">
        <v>13.44</v>
      </c>
      <c r="J317" s="12">
        <v>13.28</v>
      </c>
      <c r="K317" s="1" t="s">
        <v>740</v>
      </c>
      <c r="L317" s="9" t="str">
        <f t="shared" si="99"/>
        <v>No</v>
      </c>
    </row>
    <row r="318" spans="1:12" x14ac:dyDescent="0.2">
      <c r="A318" s="58" t="s">
        <v>1126</v>
      </c>
      <c r="B318" s="13" t="s">
        <v>213</v>
      </c>
      <c r="C318" s="36">
        <v>364362</v>
      </c>
      <c r="D318" s="9" t="str">
        <f t="shared" si="97"/>
        <v>N/A</v>
      </c>
      <c r="E318" s="36">
        <v>399631</v>
      </c>
      <c r="F318" s="9" t="str">
        <f t="shared" si="97"/>
        <v>N/A</v>
      </c>
      <c r="G318" s="36">
        <v>427395</v>
      </c>
      <c r="H318" s="9" t="str">
        <f t="shared" si="98"/>
        <v>N/A</v>
      </c>
      <c r="I318" s="12">
        <v>9.68</v>
      </c>
      <c r="J318" s="12">
        <v>6.9470000000000001</v>
      </c>
      <c r="K318" s="1" t="s">
        <v>740</v>
      </c>
      <c r="L318" s="9" t="str">
        <f t="shared" si="99"/>
        <v>Yes</v>
      </c>
    </row>
    <row r="319" spans="1:12" x14ac:dyDescent="0.2">
      <c r="A319" s="58" t="s">
        <v>98</v>
      </c>
      <c r="B319" s="35" t="s">
        <v>291</v>
      </c>
      <c r="C319" s="8">
        <v>88.719383085999993</v>
      </c>
      <c r="D319" s="44" t="str">
        <f>IF($B319="N/A","N/A",IF(C319&gt;80,"Yes","No"))</f>
        <v>Yes</v>
      </c>
      <c r="E319" s="8">
        <v>87.311463477999993</v>
      </c>
      <c r="F319" s="44" t="str">
        <f>IF($B319="N/A","N/A",IF(E319&gt;80,"Yes","No"))</f>
        <v>Yes</v>
      </c>
      <c r="G319" s="8">
        <v>85.402190943999997</v>
      </c>
      <c r="H319" s="44" t="str">
        <f>IF($B319="N/A","N/A",IF(G319&gt;80,"Yes","No"))</f>
        <v>Yes</v>
      </c>
      <c r="I319" s="12">
        <v>-1.59</v>
      </c>
      <c r="J319" s="12">
        <v>-2.19</v>
      </c>
      <c r="K319" s="45" t="s">
        <v>741</v>
      </c>
      <c r="L319" s="9" t="str">
        <f t="shared" si="92"/>
        <v>Yes</v>
      </c>
    </row>
    <row r="320" spans="1:12" x14ac:dyDescent="0.2">
      <c r="A320" s="58" t="s">
        <v>332</v>
      </c>
      <c r="B320" s="35" t="s">
        <v>278</v>
      </c>
      <c r="C320" s="8">
        <v>4.0855710400000002E-2</v>
      </c>
      <c r="D320" s="44" t="str">
        <f>IF($B320="N/A","N/A",IF(C320&gt;=5,"No",IF(C320&lt;0,"No","Yes")))</f>
        <v>Yes</v>
      </c>
      <c r="E320" s="8">
        <v>0.1308035927</v>
      </c>
      <c r="F320" s="44" t="str">
        <f>IF($B320="N/A","N/A",IF(E320&gt;=5,"No",IF(E320&lt;0,"No","Yes")))</f>
        <v>Yes</v>
      </c>
      <c r="G320" s="8">
        <v>0.11366640309999999</v>
      </c>
      <c r="H320" s="44" t="str">
        <f>IF($B320="N/A","N/A",IF(G320&gt;=5,"No",IF(G320&lt;0,"No","Yes")))</f>
        <v>Yes</v>
      </c>
      <c r="I320" s="12">
        <v>220.2</v>
      </c>
      <c r="J320" s="12">
        <v>-13.1</v>
      </c>
      <c r="K320" s="45" t="s">
        <v>741</v>
      </c>
      <c r="L320" s="9" t="str">
        <f t="shared" si="92"/>
        <v>Yes</v>
      </c>
    </row>
    <row r="321" spans="1:12" x14ac:dyDescent="0.2">
      <c r="A321" s="58" t="s">
        <v>340</v>
      </c>
      <c r="B321" s="48" t="s">
        <v>278</v>
      </c>
      <c r="C321" s="8">
        <v>9.4467639435000006</v>
      </c>
      <c r="D321" s="44" t="str">
        <f>IF($B321="N/A","N/A",IF(C321&gt;=5,"No",IF(C321&lt;0,"No","Yes")))</f>
        <v>No</v>
      </c>
      <c r="E321" s="8">
        <v>10.065898353</v>
      </c>
      <c r="F321" s="44" t="str">
        <f>IF($B321="N/A","N/A",IF(E321&gt;=5,"No",IF(E321&lt;0,"No","Yes")))</f>
        <v>No</v>
      </c>
      <c r="G321" s="8">
        <v>10.33123329</v>
      </c>
      <c r="H321" s="44" t="str">
        <f>IF($B321="N/A","N/A",IF(G321&gt;=5,"No",IF(G321&lt;0,"No","Yes")))</f>
        <v>No</v>
      </c>
      <c r="I321" s="12">
        <v>6.5540000000000003</v>
      </c>
      <c r="J321" s="12">
        <v>2.6360000000000001</v>
      </c>
      <c r="K321" s="45" t="s">
        <v>741</v>
      </c>
      <c r="L321" s="9" t="str">
        <f t="shared" si="92"/>
        <v>Yes</v>
      </c>
    </row>
    <row r="322" spans="1:12" x14ac:dyDescent="0.2">
      <c r="A322" s="58" t="s">
        <v>333</v>
      </c>
      <c r="B322" s="48" t="s">
        <v>278</v>
      </c>
      <c r="C322" s="8">
        <v>0.2408000045</v>
      </c>
      <c r="D322" s="44" t="str">
        <f>IF($B322="N/A","N/A",IF(C322&gt;=5,"No",IF(C322&lt;0,"No","Yes")))</f>
        <v>Yes</v>
      </c>
      <c r="E322" s="8">
        <v>0.20309838559999999</v>
      </c>
      <c r="F322" s="44" t="str">
        <f>IF($B322="N/A","N/A",IF(E322&gt;=5,"No",IF(E322&lt;0,"No","Yes")))</f>
        <v>Yes</v>
      </c>
      <c r="G322" s="8">
        <v>0.17446329360000001</v>
      </c>
      <c r="H322" s="44" t="str">
        <f>IF($B322="N/A","N/A",IF(G322&gt;=5,"No",IF(G322&lt;0,"No","Yes")))</f>
        <v>Yes</v>
      </c>
      <c r="I322" s="12">
        <v>-15.7</v>
      </c>
      <c r="J322" s="12">
        <v>-14.1</v>
      </c>
      <c r="K322" s="45" t="s">
        <v>741</v>
      </c>
      <c r="L322" s="9" t="str">
        <f t="shared" si="92"/>
        <v>Yes</v>
      </c>
    </row>
    <row r="323" spans="1:12" x14ac:dyDescent="0.2">
      <c r="A323" s="58" t="s">
        <v>334</v>
      </c>
      <c r="B323" s="48" t="s">
        <v>292</v>
      </c>
      <c r="C323" s="8">
        <v>1.4668976376</v>
      </c>
      <c r="D323" s="44" t="str">
        <f>IF($B323="N/A","N/A",IF(C323&gt;0,"No",IF(C323&lt;0,"No","Yes")))</f>
        <v>No</v>
      </c>
      <c r="E323" s="8">
        <v>2.1641722295000001</v>
      </c>
      <c r="F323" s="44" t="str">
        <f>IF($B323="N/A","N/A",IF(E323&gt;0,"No",IF(E323&lt;0,"No","Yes")))</f>
        <v>No</v>
      </c>
      <c r="G323" s="8">
        <v>2.1301474217999998</v>
      </c>
      <c r="H323" s="44" t="str">
        <f>IF($B323="N/A","N/A",IF(G323&gt;0,"No",IF(G323&lt;0,"No","Yes")))</f>
        <v>No</v>
      </c>
      <c r="I323" s="12">
        <v>47.53</v>
      </c>
      <c r="J323" s="12">
        <v>-1.57</v>
      </c>
      <c r="K323" s="45" t="s">
        <v>741</v>
      </c>
      <c r="L323" s="9" t="str">
        <f t="shared" si="92"/>
        <v>Yes</v>
      </c>
    </row>
    <row r="324" spans="1:12" x14ac:dyDescent="0.2">
      <c r="A324" s="58" t="s">
        <v>335</v>
      </c>
      <c r="B324" s="48" t="s">
        <v>278</v>
      </c>
      <c r="C324" s="8">
        <v>8.5299617999999994E-2</v>
      </c>
      <c r="D324" s="44" t="str">
        <f>IF($B324="N/A","N/A",IF(C324&gt;=5,"No",IF(C324&lt;0,"No","Yes")))</f>
        <v>Yes</v>
      </c>
      <c r="E324" s="8">
        <v>0.1245639608</v>
      </c>
      <c r="F324" s="44" t="str">
        <f>IF($B324="N/A","N/A",IF(E324&gt;=5,"No",IF(E324&lt;0,"No","Yes")))</f>
        <v>Yes</v>
      </c>
      <c r="G324" s="8">
        <v>1.8482986475000001</v>
      </c>
      <c r="H324" s="44" t="str">
        <f>IF($B324="N/A","N/A",IF(G324&gt;=5,"No",IF(G324&lt;0,"No","Yes")))</f>
        <v>Yes</v>
      </c>
      <c r="I324" s="12">
        <v>46.03</v>
      </c>
      <c r="J324" s="12">
        <v>1384</v>
      </c>
      <c r="K324" s="45" t="s">
        <v>741</v>
      </c>
      <c r="L324" s="9" t="str">
        <f t="shared" si="92"/>
        <v>No</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0</v>
      </c>
      <c r="D326" s="44" t="str">
        <f t="shared" si="100"/>
        <v>Yes</v>
      </c>
      <c r="E326" s="8">
        <v>0</v>
      </c>
      <c r="F326" s="44" t="str">
        <f t="shared" si="101"/>
        <v>Yes</v>
      </c>
      <c r="G326" s="8">
        <v>0</v>
      </c>
      <c r="H326" s="44" t="str">
        <f t="shared" si="102"/>
        <v>Yes</v>
      </c>
      <c r="I326" s="12" t="s">
        <v>1747</v>
      </c>
      <c r="J326" s="12" t="s">
        <v>1747</v>
      </c>
      <c r="K326" s="45" t="s">
        <v>741</v>
      </c>
      <c r="L326" s="9" t="str">
        <f t="shared" si="92"/>
        <v>N/A</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6.4730011254999997</v>
      </c>
      <c r="D334" s="44" t="str">
        <f>IF($B334="N/A","N/A",IF(C334&gt;15,"No",IF(C334&lt;2,"No","Yes")))</f>
        <v>Yes</v>
      </c>
      <c r="E334" s="8">
        <v>7.4740663257</v>
      </c>
      <c r="F334" s="44" t="str">
        <f>IF($B334="N/A","N/A",IF(E334&gt;15,"No",IF(E334&lt;2,"No","Yes")))</f>
        <v>Yes</v>
      </c>
      <c r="G334" s="8">
        <v>8.3649386710999991</v>
      </c>
      <c r="H334" s="44" t="str">
        <f>IF($B334="N/A","N/A",IF(G334&gt;15,"No",IF(G334&lt;2,"No","Yes")))</f>
        <v>Yes</v>
      </c>
      <c r="I334" s="12">
        <v>15.47</v>
      </c>
      <c r="J334" s="12">
        <v>11.92</v>
      </c>
      <c r="K334" s="45" t="s">
        <v>741</v>
      </c>
      <c r="L334" s="9" t="str">
        <f t="shared" si="92"/>
        <v>Yes</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1747</v>
      </c>
      <c r="J335" s="12" t="s">
        <v>1747</v>
      </c>
      <c r="K335" s="45" t="s">
        <v>741</v>
      </c>
      <c r="L335" s="9" t="str">
        <f t="shared" si="92"/>
        <v>N/A</v>
      </c>
    </row>
    <row r="336" spans="1:12" x14ac:dyDescent="0.2">
      <c r="A336" s="58" t="s">
        <v>1687</v>
      </c>
      <c r="B336" s="35" t="s">
        <v>213</v>
      </c>
      <c r="C336" s="36">
        <v>790</v>
      </c>
      <c r="D336" s="44" t="str">
        <f>IF($B336="N/A","N/A",IF(C336&gt;10,"No",IF(C336&lt;-10,"No","Yes")))</f>
        <v>N/A</v>
      </c>
      <c r="E336" s="36">
        <v>829</v>
      </c>
      <c r="F336" s="44" t="str">
        <f>IF($B336="N/A","N/A",IF(E336&gt;10,"No",IF(E336&lt;-10,"No","Yes")))</f>
        <v>N/A</v>
      </c>
      <c r="G336" s="36">
        <v>787</v>
      </c>
      <c r="H336" s="44" t="str">
        <f>IF($B336="N/A","N/A",IF(G336&gt;10,"No",IF(G336&lt;-10,"No","Yes")))</f>
        <v>N/A</v>
      </c>
      <c r="I336" s="12">
        <v>4.9370000000000003</v>
      </c>
      <c r="J336" s="12">
        <v>-5.07</v>
      </c>
      <c r="K336" s="45" t="s">
        <v>741</v>
      </c>
      <c r="L336" s="9" t="str">
        <f t="shared" si="92"/>
        <v>Yes</v>
      </c>
    </row>
    <row r="337" spans="1:12" x14ac:dyDescent="0.2">
      <c r="A337" s="58" t="s">
        <v>1688</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1747</v>
      </c>
      <c r="J337" s="12" t="s">
        <v>1747</v>
      </c>
      <c r="K337" s="45" t="s">
        <v>741</v>
      </c>
      <c r="L337" s="9" t="str">
        <f t="shared" si="92"/>
        <v>N/A</v>
      </c>
    </row>
    <row r="338" spans="1:12" x14ac:dyDescent="0.2">
      <c r="A338" s="58" t="s">
        <v>1689</v>
      </c>
      <c r="B338" s="35" t="s">
        <v>213</v>
      </c>
      <c r="C338" s="36">
        <v>0</v>
      </c>
      <c r="D338" s="44" t="str">
        <f>IF($B338="N/A","N/A",IF(C338&gt;10,"No",IF(C338&lt;-10,"No","Yes")))</f>
        <v>N/A</v>
      </c>
      <c r="E338" s="36">
        <v>0</v>
      </c>
      <c r="F338" s="44" t="str">
        <f>IF($B338="N/A","N/A",IF(E338&gt;10,"No",IF(E338&lt;-10,"No","Yes")))</f>
        <v>N/A</v>
      </c>
      <c r="G338" s="36">
        <v>0</v>
      </c>
      <c r="H338" s="44" t="str">
        <f>IF($B338="N/A","N/A",IF(G338&gt;10,"No",IF(G338&lt;-10,"No","Yes")))</f>
        <v>N/A</v>
      </c>
      <c r="I338" s="12" t="s">
        <v>1747</v>
      </c>
      <c r="J338" s="12" t="s">
        <v>1747</v>
      </c>
      <c r="K338" s="45" t="s">
        <v>741</v>
      </c>
      <c r="L338" s="9" t="str">
        <f t="shared" si="92"/>
        <v>N/A</v>
      </c>
    </row>
    <row r="339" spans="1:12" x14ac:dyDescent="0.2">
      <c r="A339" s="58" t="s">
        <v>1690</v>
      </c>
      <c r="B339" s="35" t="s">
        <v>213</v>
      </c>
      <c r="C339" s="36">
        <v>0</v>
      </c>
      <c r="D339" s="44" t="str">
        <f>IF($B339="N/A","N/A",IF(C339&gt;10,"No",IF(C339&lt;-10,"No","Yes")))</f>
        <v>N/A</v>
      </c>
      <c r="E339" s="36">
        <v>0</v>
      </c>
      <c r="F339" s="44" t="str">
        <f>IF($B339="N/A","N/A",IF(E339&gt;10,"No",IF(E339&lt;-10,"No","Yes")))</f>
        <v>N/A</v>
      </c>
      <c r="G339" s="36">
        <v>0</v>
      </c>
      <c r="H339" s="44" t="str">
        <f>IF($B339="N/A","N/A",IF(G339&gt;10,"No",IF(G339&lt;-10,"No","Yes")))</f>
        <v>N/A</v>
      </c>
      <c r="I339" s="12" t="s">
        <v>1747</v>
      </c>
      <c r="J339" s="12" t="s">
        <v>1747</v>
      </c>
      <c r="K339" s="45" t="s">
        <v>741</v>
      </c>
      <c r="L339" s="9" t="str">
        <f t="shared" si="92"/>
        <v>N/A</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15449242670</v>
      </c>
      <c r="D6" s="11" t="str">
        <f t="shared" ref="D6:D12" si="0">IF($B6="N/A","N/A",IF(C6&gt;10,"No",IF(C6&lt;-10,"No","Yes")))</f>
        <v>N/A</v>
      </c>
      <c r="E6" s="14">
        <v>16609645382</v>
      </c>
      <c r="F6" s="11" t="str">
        <f t="shared" ref="F6:F12" si="1">IF($B6="N/A","N/A",IF(E6&gt;10,"No",IF(E6&lt;-10,"No","Yes")))</f>
        <v>N/A</v>
      </c>
      <c r="G6" s="14">
        <v>16360900748</v>
      </c>
      <c r="H6" s="11" t="str">
        <f t="shared" ref="H6:H12" si="2">IF($B6="N/A","N/A",IF(G6&gt;10,"No",IF(G6&lt;-10,"No","Yes")))</f>
        <v>N/A</v>
      </c>
      <c r="I6" s="12">
        <v>7.5110000000000001</v>
      </c>
      <c r="J6" s="12">
        <v>-1.5</v>
      </c>
      <c r="K6" s="48" t="s">
        <v>739</v>
      </c>
      <c r="L6" s="9" t="str">
        <f t="shared" ref="L6:L13" si="3">IF(J6="Div by 0", "N/A", IF(K6="N/A","N/A", IF(J6&gt;VALUE(MID(K6,1,2)), "No", IF(J6&lt;-1*VALUE(MID(K6,1,2)), "No", "Yes"))))</f>
        <v>Yes</v>
      </c>
    </row>
    <row r="7" spans="1:12" x14ac:dyDescent="0.2">
      <c r="A7" s="4" t="s">
        <v>1133</v>
      </c>
      <c r="B7" s="48" t="s">
        <v>213</v>
      </c>
      <c r="C7" s="14">
        <v>4119.7079610999999</v>
      </c>
      <c r="D7" s="11" t="str">
        <f t="shared" si="0"/>
        <v>N/A</v>
      </c>
      <c r="E7" s="14">
        <v>4114.8795293000003</v>
      </c>
      <c r="F7" s="11" t="str">
        <f t="shared" si="1"/>
        <v>N/A</v>
      </c>
      <c r="G7" s="14">
        <v>3871.1115626000001</v>
      </c>
      <c r="H7" s="11" t="str">
        <f t="shared" si="2"/>
        <v>N/A</v>
      </c>
      <c r="I7" s="12">
        <v>-0.11700000000000001</v>
      </c>
      <c r="J7" s="12">
        <v>-5.92</v>
      </c>
      <c r="K7" s="48" t="s">
        <v>739</v>
      </c>
      <c r="L7" s="9" t="str">
        <f t="shared" si="3"/>
        <v>Yes</v>
      </c>
    </row>
    <row r="8" spans="1:12" x14ac:dyDescent="0.2">
      <c r="A8" s="4" t="s">
        <v>724</v>
      </c>
      <c r="B8" s="48" t="s">
        <v>213</v>
      </c>
      <c r="C8" s="14">
        <v>310</v>
      </c>
      <c r="D8" s="11" t="str">
        <f t="shared" si="0"/>
        <v>N/A</v>
      </c>
      <c r="E8" s="14">
        <v>266</v>
      </c>
      <c r="F8" s="11" t="str">
        <f t="shared" si="1"/>
        <v>N/A</v>
      </c>
      <c r="G8" s="14">
        <v>277</v>
      </c>
      <c r="H8" s="11" t="str">
        <f t="shared" si="2"/>
        <v>N/A</v>
      </c>
      <c r="I8" s="12">
        <v>-14.2</v>
      </c>
      <c r="J8" s="12">
        <v>4.1349999999999998</v>
      </c>
      <c r="K8" s="48" t="s">
        <v>739</v>
      </c>
      <c r="L8" s="9" t="str">
        <f t="shared" si="3"/>
        <v>Yes</v>
      </c>
    </row>
    <row r="9" spans="1:12" x14ac:dyDescent="0.2">
      <c r="A9" s="4" t="s">
        <v>725</v>
      </c>
      <c r="B9" s="48" t="s">
        <v>213</v>
      </c>
      <c r="C9" s="14">
        <v>1139</v>
      </c>
      <c r="D9" s="11" t="str">
        <f t="shared" si="0"/>
        <v>N/A</v>
      </c>
      <c r="E9" s="14">
        <v>1170</v>
      </c>
      <c r="F9" s="11" t="str">
        <f t="shared" si="1"/>
        <v>N/A</v>
      </c>
      <c r="G9" s="14">
        <v>1107</v>
      </c>
      <c r="H9" s="11" t="str">
        <f t="shared" si="2"/>
        <v>N/A</v>
      </c>
      <c r="I9" s="12">
        <v>2.722</v>
      </c>
      <c r="J9" s="12">
        <v>-5.38</v>
      </c>
      <c r="K9" s="48" t="s">
        <v>739</v>
      </c>
      <c r="L9" s="9" t="str">
        <f t="shared" si="3"/>
        <v>Yes</v>
      </c>
    </row>
    <row r="10" spans="1:12" x14ac:dyDescent="0.2">
      <c r="A10" s="4" t="s">
        <v>726</v>
      </c>
      <c r="B10" s="48" t="s">
        <v>213</v>
      </c>
      <c r="C10" s="14">
        <v>2409</v>
      </c>
      <c r="D10" s="11" t="str">
        <f t="shared" si="0"/>
        <v>N/A</v>
      </c>
      <c r="E10" s="14">
        <v>2473</v>
      </c>
      <c r="F10" s="11" t="str">
        <f t="shared" si="1"/>
        <v>N/A</v>
      </c>
      <c r="G10" s="14">
        <v>2286</v>
      </c>
      <c r="H10" s="11" t="str">
        <f t="shared" si="2"/>
        <v>N/A</v>
      </c>
      <c r="I10" s="12">
        <v>2.657</v>
      </c>
      <c r="J10" s="12">
        <v>-7.56</v>
      </c>
      <c r="K10" s="48" t="s">
        <v>739</v>
      </c>
      <c r="L10" s="9" t="str">
        <f t="shared" si="3"/>
        <v>Yes</v>
      </c>
    </row>
    <row r="11" spans="1:12" x14ac:dyDescent="0.2">
      <c r="A11" s="4" t="s">
        <v>727</v>
      </c>
      <c r="B11" s="48" t="s">
        <v>213</v>
      </c>
      <c r="C11" s="14">
        <v>15148</v>
      </c>
      <c r="D11" s="11" t="str">
        <f t="shared" si="0"/>
        <v>N/A</v>
      </c>
      <c r="E11" s="14">
        <v>15581</v>
      </c>
      <c r="F11" s="11" t="str">
        <f t="shared" si="1"/>
        <v>N/A</v>
      </c>
      <c r="G11" s="14">
        <v>13795</v>
      </c>
      <c r="H11" s="11" t="str">
        <f t="shared" si="2"/>
        <v>N/A</v>
      </c>
      <c r="I11" s="12">
        <v>2.8580000000000001</v>
      </c>
      <c r="J11" s="12">
        <v>-11.5</v>
      </c>
      <c r="K11" s="48" t="s">
        <v>739</v>
      </c>
      <c r="L11" s="9" t="str">
        <f t="shared" si="3"/>
        <v>Yes</v>
      </c>
    </row>
    <row r="12" spans="1:12" x14ac:dyDescent="0.2">
      <c r="A12" s="4" t="s">
        <v>728</v>
      </c>
      <c r="B12" s="48" t="s">
        <v>213</v>
      </c>
      <c r="C12" s="14">
        <v>64874</v>
      </c>
      <c r="D12" s="11" t="str">
        <f t="shared" si="0"/>
        <v>N/A</v>
      </c>
      <c r="E12" s="14">
        <v>64365</v>
      </c>
      <c r="F12" s="11" t="str">
        <f t="shared" si="1"/>
        <v>N/A</v>
      </c>
      <c r="G12" s="14">
        <v>62677</v>
      </c>
      <c r="H12" s="11" t="str">
        <f t="shared" si="2"/>
        <v>N/A</v>
      </c>
      <c r="I12" s="12">
        <v>-0.78500000000000003</v>
      </c>
      <c r="J12" s="12">
        <v>-2.62</v>
      </c>
      <c r="K12" s="48" t="s">
        <v>739</v>
      </c>
      <c r="L12" s="9" t="str">
        <f t="shared" si="3"/>
        <v>Yes</v>
      </c>
    </row>
    <row r="13" spans="1:12" x14ac:dyDescent="0.2">
      <c r="A13" s="4" t="s">
        <v>74</v>
      </c>
      <c r="B13" s="48" t="s">
        <v>213</v>
      </c>
      <c r="C13" s="14">
        <v>4277562</v>
      </c>
      <c r="D13" s="11" t="str">
        <f>IF($B13="N/A","N/A",IF(C13&gt;10,"No",IF(C13&lt;-10,"No","Yes")))</f>
        <v>N/A</v>
      </c>
      <c r="E13" s="14">
        <v>3832942</v>
      </c>
      <c r="F13" s="11" t="str">
        <f>IF($B13="N/A","N/A",IF(E13&gt;10,"No",IF(E13&lt;-10,"No","Yes")))</f>
        <v>N/A</v>
      </c>
      <c r="G13" s="14">
        <v>2176193</v>
      </c>
      <c r="H13" s="11" t="str">
        <f>IF($B13="N/A","N/A",IF(G13&gt;10,"No",IF(G13&lt;-10,"No","Yes")))</f>
        <v>N/A</v>
      </c>
      <c r="I13" s="12">
        <v>-10.4</v>
      </c>
      <c r="J13" s="12">
        <v>-43.2</v>
      </c>
      <c r="K13" s="48" t="s">
        <v>739</v>
      </c>
      <c r="L13" s="9" t="str">
        <f t="shared" si="3"/>
        <v>No</v>
      </c>
    </row>
    <row r="14" spans="1:12" x14ac:dyDescent="0.2">
      <c r="A14" s="63" t="s">
        <v>157</v>
      </c>
      <c r="B14" s="35" t="s">
        <v>213</v>
      </c>
      <c r="C14" s="8">
        <v>12.089282314</v>
      </c>
      <c r="D14" s="44" t="str">
        <f t="shared" ref="D14:D18" si="4">IF($B14="N/A","N/A",IF(C14&gt;10,"No",IF(C14&lt;-10,"No","Yes")))</f>
        <v>N/A</v>
      </c>
      <c r="E14" s="8">
        <v>14.559700966999999</v>
      </c>
      <c r="F14" s="44" t="str">
        <f t="shared" ref="F14:F18" si="5">IF($B14="N/A","N/A",IF(E14&gt;10,"No",IF(E14&lt;-10,"No","Yes")))</f>
        <v>N/A</v>
      </c>
      <c r="G14" s="8">
        <v>13.753661796999999</v>
      </c>
      <c r="H14" s="44" t="str">
        <f t="shared" ref="H14:H18" si="6">IF($B14="N/A","N/A",IF(G14&gt;10,"No",IF(G14&lt;-10,"No","Yes")))</f>
        <v>N/A</v>
      </c>
      <c r="I14" s="12">
        <v>20.43</v>
      </c>
      <c r="J14" s="12">
        <v>-5.54</v>
      </c>
      <c r="K14" s="45" t="s">
        <v>739</v>
      </c>
      <c r="L14" s="9" t="str">
        <f t="shared" ref="L14:L18" si="7">IF(J14="Div by 0", "N/A", IF(K14="N/A","N/A", IF(J14&gt;VALUE(MID(K14,1,2)), "No", IF(J14&lt;-1*VALUE(MID(K14,1,2)), "No", "Yes"))))</f>
        <v>Yes</v>
      </c>
    </row>
    <row r="15" spans="1:12" x14ac:dyDescent="0.2">
      <c r="A15" s="4" t="s">
        <v>419</v>
      </c>
      <c r="B15" s="35" t="s">
        <v>213</v>
      </c>
      <c r="C15" s="8">
        <v>40.301838713999999</v>
      </c>
      <c r="D15" s="44" t="str">
        <f t="shared" si="4"/>
        <v>N/A</v>
      </c>
      <c r="E15" s="8">
        <v>44.894108357999997</v>
      </c>
      <c r="F15" s="44" t="str">
        <f t="shared" si="5"/>
        <v>N/A</v>
      </c>
      <c r="G15" s="8">
        <v>46.468492077999997</v>
      </c>
      <c r="H15" s="44" t="str">
        <f t="shared" si="6"/>
        <v>N/A</v>
      </c>
      <c r="I15" s="12">
        <v>11.39</v>
      </c>
      <c r="J15" s="12">
        <v>3.5070000000000001</v>
      </c>
      <c r="K15" s="45" t="s">
        <v>739</v>
      </c>
      <c r="L15" s="9" t="str">
        <f t="shared" si="7"/>
        <v>Yes</v>
      </c>
    </row>
    <row r="16" spans="1:12" x14ac:dyDescent="0.2">
      <c r="A16" s="4" t="s">
        <v>420</v>
      </c>
      <c r="B16" s="35" t="s">
        <v>213</v>
      </c>
      <c r="C16" s="8">
        <v>15.371635132</v>
      </c>
      <c r="D16" s="44" t="str">
        <f t="shared" si="4"/>
        <v>N/A</v>
      </c>
      <c r="E16" s="8">
        <v>18.166679894000001</v>
      </c>
      <c r="F16" s="44" t="str">
        <f t="shared" si="5"/>
        <v>N/A</v>
      </c>
      <c r="G16" s="8">
        <v>18.496188879999998</v>
      </c>
      <c r="H16" s="44" t="str">
        <f t="shared" si="6"/>
        <v>N/A</v>
      </c>
      <c r="I16" s="12">
        <v>18.18</v>
      </c>
      <c r="J16" s="12">
        <v>1.8140000000000001</v>
      </c>
      <c r="K16" s="45" t="s">
        <v>739</v>
      </c>
      <c r="L16" s="9" t="str">
        <f t="shared" si="7"/>
        <v>Yes</v>
      </c>
    </row>
    <row r="17" spans="1:12" x14ac:dyDescent="0.2">
      <c r="A17" s="4" t="s">
        <v>421</v>
      </c>
      <c r="B17" s="35" t="s">
        <v>213</v>
      </c>
      <c r="C17" s="8">
        <v>5.2181552251000003</v>
      </c>
      <c r="D17" s="44" t="str">
        <f t="shared" si="4"/>
        <v>N/A</v>
      </c>
      <c r="E17" s="8">
        <v>6.0668183026999998</v>
      </c>
      <c r="F17" s="44" t="str">
        <f t="shared" si="5"/>
        <v>N/A</v>
      </c>
      <c r="G17" s="8">
        <v>3.7038269550999998</v>
      </c>
      <c r="H17" s="44" t="str">
        <f t="shared" si="6"/>
        <v>N/A</v>
      </c>
      <c r="I17" s="12">
        <v>16.260000000000002</v>
      </c>
      <c r="J17" s="12">
        <v>-38.9</v>
      </c>
      <c r="K17" s="45" t="s">
        <v>739</v>
      </c>
      <c r="L17" s="9" t="str">
        <f t="shared" si="7"/>
        <v>No</v>
      </c>
    </row>
    <row r="18" spans="1:12" x14ac:dyDescent="0.2">
      <c r="A18" s="4" t="s">
        <v>422</v>
      </c>
      <c r="B18" s="35" t="s">
        <v>213</v>
      </c>
      <c r="C18" s="8">
        <v>10.503955756</v>
      </c>
      <c r="D18" s="44" t="str">
        <f t="shared" si="4"/>
        <v>N/A</v>
      </c>
      <c r="E18" s="8">
        <v>15.150720101999999</v>
      </c>
      <c r="F18" s="44" t="str">
        <f t="shared" si="5"/>
        <v>N/A</v>
      </c>
      <c r="G18" s="8">
        <v>15.304558526999999</v>
      </c>
      <c r="H18" s="44" t="str">
        <f t="shared" si="6"/>
        <v>N/A</v>
      </c>
      <c r="I18" s="12">
        <v>44.24</v>
      </c>
      <c r="J18" s="12">
        <v>1.0149999999999999</v>
      </c>
      <c r="K18" s="45" t="s">
        <v>739</v>
      </c>
      <c r="L18" s="9" t="str">
        <f t="shared" si="7"/>
        <v>Yes</v>
      </c>
    </row>
    <row r="19" spans="1:12" x14ac:dyDescent="0.2">
      <c r="A19" s="4" t="s">
        <v>75</v>
      </c>
      <c r="B19" s="48" t="s">
        <v>213</v>
      </c>
      <c r="C19" s="36">
        <v>16</v>
      </c>
      <c r="D19" s="44" t="str">
        <f t="shared" ref="D19:D50" si="8">IF($B19="N/A","N/A",IF(C19&gt;10,"No",IF(C19&lt;-10,"No","Yes")))</f>
        <v>N/A</v>
      </c>
      <c r="E19" s="36">
        <v>13</v>
      </c>
      <c r="F19" s="44" t="str">
        <f t="shared" ref="F19:F50" si="9">IF($B19="N/A","N/A",IF(E19&gt;10,"No",IF(E19&lt;-10,"No","Yes")))</f>
        <v>N/A</v>
      </c>
      <c r="G19" s="36">
        <v>13</v>
      </c>
      <c r="H19" s="44" t="str">
        <f t="shared" ref="H19:H50" si="10">IF($B19="N/A","N/A",IF(G19&gt;10,"No",IF(G19&lt;-10,"No","Yes")))</f>
        <v>N/A</v>
      </c>
      <c r="I19" s="12">
        <v>-18.8</v>
      </c>
      <c r="J19" s="12">
        <v>0</v>
      </c>
      <c r="K19" s="48" t="s">
        <v>213</v>
      </c>
      <c r="L19" s="9" t="str">
        <f t="shared" ref="L19:L25" si="11">IF(J19="Div by 0", "N/A", IF(K19="N/A","N/A", IF(J19&gt;VALUE(MID(K19,1,2)), "No", IF(J19&lt;-1*VALUE(MID(K19,1,2)), "No", "Yes"))))</f>
        <v>N/A</v>
      </c>
    </row>
    <row r="20" spans="1:12" x14ac:dyDescent="0.2">
      <c r="A20" s="4" t="s">
        <v>76</v>
      </c>
      <c r="B20" s="48" t="s">
        <v>213</v>
      </c>
      <c r="C20" s="36">
        <v>94</v>
      </c>
      <c r="D20" s="44" t="str">
        <f t="shared" si="8"/>
        <v>N/A</v>
      </c>
      <c r="E20" s="36">
        <v>121</v>
      </c>
      <c r="F20" s="44" t="str">
        <f t="shared" si="9"/>
        <v>N/A</v>
      </c>
      <c r="G20" s="36">
        <v>126</v>
      </c>
      <c r="H20" s="44" t="str">
        <f t="shared" si="10"/>
        <v>N/A</v>
      </c>
      <c r="I20" s="12">
        <v>28.72</v>
      </c>
      <c r="J20" s="12">
        <v>4.1319999999999997</v>
      </c>
      <c r="K20" s="48" t="s">
        <v>213</v>
      </c>
      <c r="L20" s="9" t="str">
        <f t="shared" si="11"/>
        <v>N/A</v>
      </c>
    </row>
    <row r="21" spans="1:12" x14ac:dyDescent="0.2">
      <c r="A21" s="63" t="s">
        <v>1133</v>
      </c>
      <c r="B21" s="48" t="s">
        <v>213</v>
      </c>
      <c r="C21" s="14">
        <v>4119.7079610999999</v>
      </c>
      <c r="D21" s="11" t="str">
        <f t="shared" si="8"/>
        <v>N/A</v>
      </c>
      <c r="E21" s="14">
        <v>4114.8795293000003</v>
      </c>
      <c r="F21" s="11" t="str">
        <f t="shared" si="9"/>
        <v>N/A</v>
      </c>
      <c r="G21" s="14">
        <v>3871.1115626000001</v>
      </c>
      <c r="H21" s="11" t="str">
        <f t="shared" si="10"/>
        <v>N/A</v>
      </c>
      <c r="I21" s="12">
        <v>-0.11700000000000001</v>
      </c>
      <c r="J21" s="12">
        <v>-5.92</v>
      </c>
      <c r="K21" s="48" t="s">
        <v>739</v>
      </c>
      <c r="L21" s="9" t="str">
        <f t="shared" si="11"/>
        <v>Yes</v>
      </c>
    </row>
    <row r="22" spans="1:12" x14ac:dyDescent="0.2">
      <c r="A22" s="4" t="s">
        <v>1728</v>
      </c>
      <c r="B22" s="48" t="s">
        <v>213</v>
      </c>
      <c r="C22" s="14">
        <v>7870.3199990000003</v>
      </c>
      <c r="D22" s="11" t="str">
        <f t="shared" si="8"/>
        <v>N/A</v>
      </c>
      <c r="E22" s="14">
        <v>7420.1587441000001</v>
      </c>
      <c r="F22" s="11" t="str">
        <f t="shared" si="9"/>
        <v>N/A</v>
      </c>
      <c r="G22" s="14">
        <v>7024.3693762000003</v>
      </c>
      <c r="H22" s="11" t="str">
        <f t="shared" si="10"/>
        <v>N/A</v>
      </c>
      <c r="I22" s="12">
        <v>-5.72</v>
      </c>
      <c r="J22" s="12">
        <v>-5.33</v>
      </c>
      <c r="K22" s="48" t="s">
        <v>739</v>
      </c>
      <c r="L22" s="9" t="str">
        <f t="shared" si="11"/>
        <v>Yes</v>
      </c>
    </row>
    <row r="23" spans="1:12" x14ac:dyDescent="0.2">
      <c r="A23" s="4" t="s">
        <v>1134</v>
      </c>
      <c r="B23" s="48" t="s">
        <v>213</v>
      </c>
      <c r="C23" s="14">
        <v>10699.367910999999</v>
      </c>
      <c r="D23" s="11" t="str">
        <f t="shared" si="8"/>
        <v>N/A</v>
      </c>
      <c r="E23" s="14">
        <v>10849.451032999999</v>
      </c>
      <c r="F23" s="11" t="str">
        <f t="shared" si="9"/>
        <v>N/A</v>
      </c>
      <c r="G23" s="14">
        <v>10072.613126</v>
      </c>
      <c r="H23" s="11" t="str">
        <f t="shared" si="10"/>
        <v>N/A</v>
      </c>
      <c r="I23" s="12">
        <v>1.403</v>
      </c>
      <c r="J23" s="12">
        <v>-7.16</v>
      </c>
      <c r="K23" s="48" t="s">
        <v>739</v>
      </c>
      <c r="L23" s="9" t="str">
        <f t="shared" si="11"/>
        <v>Yes</v>
      </c>
    </row>
    <row r="24" spans="1:12" x14ac:dyDescent="0.2">
      <c r="A24" s="4" t="s">
        <v>1135</v>
      </c>
      <c r="B24" s="48" t="s">
        <v>213</v>
      </c>
      <c r="C24" s="14">
        <v>1588.3128885000001</v>
      </c>
      <c r="D24" s="11" t="str">
        <f t="shared" si="8"/>
        <v>N/A</v>
      </c>
      <c r="E24" s="14">
        <v>1660.4150085000001</v>
      </c>
      <c r="F24" s="11" t="str">
        <f t="shared" si="9"/>
        <v>N/A</v>
      </c>
      <c r="G24" s="14">
        <v>1592.5560132999999</v>
      </c>
      <c r="H24" s="11" t="str">
        <f t="shared" si="10"/>
        <v>N/A</v>
      </c>
      <c r="I24" s="12">
        <v>4.54</v>
      </c>
      <c r="J24" s="12">
        <v>-4.09</v>
      </c>
      <c r="K24" s="48" t="s">
        <v>739</v>
      </c>
      <c r="L24" s="9" t="str">
        <f t="shared" si="11"/>
        <v>Yes</v>
      </c>
    </row>
    <row r="25" spans="1:12" x14ac:dyDescent="0.2">
      <c r="A25" s="4" t="s">
        <v>1136</v>
      </c>
      <c r="B25" s="48" t="s">
        <v>213</v>
      </c>
      <c r="C25" s="14">
        <v>2838.2968415999999</v>
      </c>
      <c r="D25" s="11" t="str">
        <f t="shared" si="8"/>
        <v>N/A</v>
      </c>
      <c r="E25" s="14">
        <v>2763.2727017000002</v>
      </c>
      <c r="F25" s="11" t="str">
        <f t="shared" si="9"/>
        <v>N/A</v>
      </c>
      <c r="G25" s="14">
        <v>2620.3271933000001</v>
      </c>
      <c r="H25" s="11" t="str">
        <f t="shared" si="10"/>
        <v>N/A</v>
      </c>
      <c r="I25" s="12">
        <v>-2.64</v>
      </c>
      <c r="J25" s="12">
        <v>-5.17</v>
      </c>
      <c r="K25" s="48" t="s">
        <v>739</v>
      </c>
      <c r="L25" s="9" t="str">
        <f t="shared" si="11"/>
        <v>Yes</v>
      </c>
    </row>
    <row r="26" spans="1:12" x14ac:dyDescent="0.2">
      <c r="A26" s="2" t="s">
        <v>1137</v>
      </c>
      <c r="B26" s="48" t="s">
        <v>213</v>
      </c>
      <c r="C26" s="14">
        <v>4240.5763600999999</v>
      </c>
      <c r="D26" s="11" t="str">
        <f t="shared" si="8"/>
        <v>N/A</v>
      </c>
      <c r="E26" s="14">
        <v>4191.2318234000004</v>
      </c>
      <c r="F26" s="11" t="str">
        <f t="shared" si="9"/>
        <v>N/A</v>
      </c>
      <c r="G26" s="14">
        <v>3953.0903535000002</v>
      </c>
      <c r="H26" s="11" t="str">
        <f t="shared" si="10"/>
        <v>N/A</v>
      </c>
      <c r="I26" s="12">
        <v>-1.1599999999999999</v>
      </c>
      <c r="J26" s="12">
        <v>-5.68</v>
      </c>
      <c r="K26" s="48" t="s">
        <v>739</v>
      </c>
      <c r="L26" s="9" t="str">
        <f>IF(J26="Div by 0", "N/A", IF(OR(J26="N/A",K26="N/A"),"N/A", IF(J26&gt;VALUE(MID(K26,1,2)), "No", IF(J26&lt;-1*VALUE(MID(K26,1,2)), "No", "Yes"))))</f>
        <v>Yes</v>
      </c>
    </row>
    <row r="27" spans="1:12" x14ac:dyDescent="0.2">
      <c r="A27" s="2" t="s">
        <v>1138</v>
      </c>
      <c r="B27" s="48" t="s">
        <v>213</v>
      </c>
      <c r="C27" s="14">
        <v>3967.2346542999999</v>
      </c>
      <c r="D27" s="11" t="str">
        <f t="shared" si="8"/>
        <v>N/A</v>
      </c>
      <c r="E27" s="14">
        <v>4014.2469704999999</v>
      </c>
      <c r="F27" s="11" t="str">
        <f t="shared" si="9"/>
        <v>N/A</v>
      </c>
      <c r="G27" s="14">
        <v>3761.4770672999998</v>
      </c>
      <c r="H27" s="11" t="str">
        <f t="shared" si="10"/>
        <v>N/A</v>
      </c>
      <c r="I27" s="12">
        <v>1.1850000000000001</v>
      </c>
      <c r="J27" s="12">
        <v>-6.3</v>
      </c>
      <c r="K27" s="48" t="s">
        <v>739</v>
      </c>
      <c r="L27" s="9" t="str">
        <f>IF(J27="Div by 0", "N/A", IF(OR(J27="N/A",K27="N/A"),"N/A", IF(J27&gt;VALUE(MID(K27,1,2)), "No", IF(J27&lt;-1*VALUE(MID(K27,1,2)), "No", "Yes"))))</f>
        <v>Yes</v>
      </c>
    </row>
    <row r="28" spans="1:12" x14ac:dyDescent="0.2">
      <c r="A28" s="63" t="s">
        <v>1139</v>
      </c>
      <c r="B28" s="48" t="s">
        <v>213</v>
      </c>
      <c r="C28" s="14">
        <v>6878.5318957</v>
      </c>
      <c r="D28" s="11" t="str">
        <f t="shared" si="8"/>
        <v>N/A</v>
      </c>
      <c r="E28" s="14">
        <v>6408.1100495000001</v>
      </c>
      <c r="F28" s="11" t="str">
        <f t="shared" si="9"/>
        <v>N/A</v>
      </c>
      <c r="G28" s="14">
        <v>6067.2279785000001</v>
      </c>
      <c r="H28" s="11" t="str">
        <f t="shared" si="10"/>
        <v>N/A</v>
      </c>
      <c r="I28" s="12">
        <v>-6.84</v>
      </c>
      <c r="J28" s="12">
        <v>-5.32</v>
      </c>
      <c r="K28" s="48" t="s">
        <v>739</v>
      </c>
      <c r="L28" s="9" t="str">
        <f>IF(J28="Div by 0", "N/A", IF(K28="N/A","N/A", IF(J28&gt;VALUE(MID(K28,1,2)), "No", IF(J28&lt;-1*VALUE(MID(K28,1,2)), "No", "Yes"))))</f>
        <v>Yes</v>
      </c>
    </row>
    <row r="29" spans="1:12" x14ac:dyDescent="0.2">
      <c r="A29" s="2" t="s">
        <v>1140</v>
      </c>
      <c r="B29" s="48" t="s">
        <v>213</v>
      </c>
      <c r="C29" s="14">
        <v>7744.1644425000004</v>
      </c>
      <c r="D29" s="11" t="str">
        <f t="shared" si="8"/>
        <v>N/A</v>
      </c>
      <c r="E29" s="14">
        <v>7218.3785512000004</v>
      </c>
      <c r="F29" s="11" t="str">
        <f t="shared" si="9"/>
        <v>N/A</v>
      </c>
      <c r="G29" s="14">
        <v>6862.2224288999996</v>
      </c>
      <c r="H29" s="11" t="str">
        <f t="shared" si="10"/>
        <v>N/A</v>
      </c>
      <c r="I29" s="12">
        <v>-6.79</v>
      </c>
      <c r="J29" s="12">
        <v>-4.93</v>
      </c>
      <c r="K29" s="48" t="s">
        <v>739</v>
      </c>
      <c r="L29" s="9" t="str">
        <f>IF(J29="Div by 0", "N/A", IF(K29="N/A","N/A", IF(J29&gt;VALUE(MID(K29,1,2)), "No", IF(J29&lt;-1*VALUE(MID(K29,1,2)), "No", "Yes"))))</f>
        <v>Yes</v>
      </c>
    </row>
    <row r="30" spans="1:12" x14ac:dyDescent="0.2">
      <c r="A30" s="2" t="s">
        <v>1141</v>
      </c>
      <c r="B30" s="48" t="s">
        <v>213</v>
      </c>
      <c r="C30" s="14">
        <v>5644.0184691000004</v>
      </c>
      <c r="D30" s="11" t="str">
        <f t="shared" si="8"/>
        <v>N/A</v>
      </c>
      <c r="E30" s="14">
        <v>5260.4599944000001</v>
      </c>
      <c r="F30" s="11" t="str">
        <f t="shared" si="9"/>
        <v>N/A</v>
      </c>
      <c r="G30" s="14">
        <v>4923.2181823000001</v>
      </c>
      <c r="H30" s="11" t="str">
        <f t="shared" si="10"/>
        <v>N/A</v>
      </c>
      <c r="I30" s="12">
        <v>-6.8</v>
      </c>
      <c r="J30" s="12">
        <v>-6.41</v>
      </c>
      <c r="K30" s="48" t="s">
        <v>739</v>
      </c>
      <c r="L30" s="9" t="str">
        <f>IF(J30="Div by 0", "N/A", IF(K30="N/A","N/A", IF(J30&gt;VALUE(MID(K30,1,2)), "No", IF(J30&lt;-1*VALUE(MID(K30,1,2)), "No", "Yes"))))</f>
        <v>Yes</v>
      </c>
    </row>
    <row r="31" spans="1:12" x14ac:dyDescent="0.2">
      <c r="A31" s="2" t="s">
        <v>1142</v>
      </c>
      <c r="B31" s="48" t="s">
        <v>213</v>
      </c>
      <c r="C31" s="14">
        <v>7264.6551127000002</v>
      </c>
      <c r="D31" s="11" t="str">
        <f t="shared" si="8"/>
        <v>N/A</v>
      </c>
      <c r="E31" s="14">
        <v>6784.9938269000004</v>
      </c>
      <c r="F31" s="11" t="str">
        <f t="shared" si="9"/>
        <v>N/A</v>
      </c>
      <c r="G31" s="14">
        <v>6443.9141301999998</v>
      </c>
      <c r="H31" s="11" t="str">
        <f t="shared" si="10"/>
        <v>N/A</v>
      </c>
      <c r="I31" s="12">
        <v>-6.6</v>
      </c>
      <c r="J31" s="12">
        <v>-5.03</v>
      </c>
      <c r="K31" s="48" t="s">
        <v>739</v>
      </c>
      <c r="L31" s="9" t="str">
        <f>IF(J31="Div by 0", "N/A", IF(OR(J31="N/A",K31="N/A"),"N/A", IF(J31&gt;VALUE(MID(K31,1,2)), "No", IF(J31&lt;-1*VALUE(MID(K31,1,2)), "No", "Yes"))))</f>
        <v>Yes</v>
      </c>
    </row>
    <row r="32" spans="1:12" x14ac:dyDescent="0.2">
      <c r="A32" s="2" t="s">
        <v>1143</v>
      </c>
      <c r="B32" s="48" t="s">
        <v>213</v>
      </c>
      <c r="C32" s="14">
        <v>6267.6385516999999</v>
      </c>
      <c r="D32" s="11" t="str">
        <f t="shared" si="8"/>
        <v>N/A</v>
      </c>
      <c r="E32" s="14">
        <v>5825.2777974999999</v>
      </c>
      <c r="F32" s="11" t="str">
        <f t="shared" si="9"/>
        <v>N/A</v>
      </c>
      <c r="G32" s="14">
        <v>5491.7647625</v>
      </c>
      <c r="H32" s="11" t="str">
        <f t="shared" si="10"/>
        <v>N/A</v>
      </c>
      <c r="I32" s="12">
        <v>-7.06</v>
      </c>
      <c r="J32" s="12">
        <v>-5.73</v>
      </c>
      <c r="K32" s="48" t="s">
        <v>739</v>
      </c>
      <c r="L32" s="9" t="str">
        <f>IF(J32="Div by 0", "N/A", IF(OR(J32="N/A",K32="N/A"),"N/A", IF(J32&gt;VALUE(MID(K32,1,2)), "No", IF(J32&lt;-1*VALUE(MID(K32,1,2)), "No", "Yes"))))</f>
        <v>Yes</v>
      </c>
    </row>
    <row r="33" spans="1:12" x14ac:dyDescent="0.2">
      <c r="A33" s="2" t="s">
        <v>1731</v>
      </c>
      <c r="B33" s="48" t="s">
        <v>213</v>
      </c>
      <c r="C33" s="14">
        <v>9833.0586112000001</v>
      </c>
      <c r="D33" s="11" t="str">
        <f t="shared" si="8"/>
        <v>N/A</v>
      </c>
      <c r="E33" s="14">
        <v>7056.2632204000001</v>
      </c>
      <c r="F33" s="11" t="str">
        <f t="shared" si="9"/>
        <v>N/A</v>
      </c>
      <c r="G33" s="14">
        <v>8619.7616278999994</v>
      </c>
      <c r="H33" s="11" t="str">
        <f t="shared" si="10"/>
        <v>N/A</v>
      </c>
      <c r="I33" s="12">
        <v>-28.2</v>
      </c>
      <c r="J33" s="12">
        <v>22.16</v>
      </c>
      <c r="K33" s="48" t="s">
        <v>739</v>
      </c>
      <c r="L33" s="9" t="str">
        <f t="shared" ref="L33:L45" si="12">IF(J33="Div by 0", "N/A", IF(K33="N/A","N/A", IF(J33&gt;VALUE(MID(K33,1,2)), "No", IF(J33&lt;-1*VALUE(MID(K33,1,2)), "No", "Yes"))))</f>
        <v>Yes</v>
      </c>
    </row>
    <row r="34" spans="1:12" x14ac:dyDescent="0.2">
      <c r="A34" s="2" t="s">
        <v>1732</v>
      </c>
      <c r="B34" s="48" t="s">
        <v>213</v>
      </c>
      <c r="C34" s="14">
        <v>730.19917238000005</v>
      </c>
      <c r="D34" s="11" t="str">
        <f t="shared" si="8"/>
        <v>N/A</v>
      </c>
      <c r="E34" s="14">
        <v>739.67549367000004</v>
      </c>
      <c r="F34" s="11" t="str">
        <f t="shared" si="9"/>
        <v>N/A</v>
      </c>
      <c r="G34" s="14">
        <v>685.20739153</v>
      </c>
      <c r="H34" s="11" t="str">
        <f t="shared" si="10"/>
        <v>N/A</v>
      </c>
      <c r="I34" s="12">
        <v>1.298</v>
      </c>
      <c r="J34" s="12">
        <v>-7.36</v>
      </c>
      <c r="K34" s="48" t="s">
        <v>739</v>
      </c>
      <c r="L34" s="9" t="str">
        <f t="shared" si="12"/>
        <v>Yes</v>
      </c>
    </row>
    <row r="35" spans="1:12" x14ac:dyDescent="0.2">
      <c r="A35" s="2" t="s">
        <v>1733</v>
      </c>
      <c r="B35" s="48" t="s">
        <v>213</v>
      </c>
      <c r="C35" s="14">
        <v>8549.2714575000009</v>
      </c>
      <c r="D35" s="11" t="str">
        <f t="shared" si="8"/>
        <v>N/A</v>
      </c>
      <c r="E35" s="14">
        <v>8362.7347088000006</v>
      </c>
      <c r="F35" s="11" t="str">
        <f t="shared" si="9"/>
        <v>N/A</v>
      </c>
      <c r="G35" s="14">
        <v>7974.9534383</v>
      </c>
      <c r="H35" s="11" t="str">
        <f t="shared" si="10"/>
        <v>N/A</v>
      </c>
      <c r="I35" s="12">
        <v>-2.1800000000000002</v>
      </c>
      <c r="J35" s="12">
        <v>-4.6399999999999997</v>
      </c>
      <c r="K35" s="48" t="s">
        <v>739</v>
      </c>
      <c r="L35" s="9" t="str">
        <f t="shared" si="12"/>
        <v>Yes</v>
      </c>
    </row>
    <row r="36" spans="1:12" x14ac:dyDescent="0.2">
      <c r="A36" s="2" t="s">
        <v>1734</v>
      </c>
      <c r="B36" s="48" t="s">
        <v>213</v>
      </c>
      <c r="C36" s="14">
        <v>401.92948673000001</v>
      </c>
      <c r="D36" s="11" t="str">
        <f t="shared" si="8"/>
        <v>N/A</v>
      </c>
      <c r="E36" s="14">
        <v>259.00923857999999</v>
      </c>
      <c r="F36" s="11" t="str">
        <f t="shared" si="9"/>
        <v>N/A</v>
      </c>
      <c r="G36" s="14">
        <v>265.81147877000001</v>
      </c>
      <c r="H36" s="11" t="str">
        <f t="shared" si="10"/>
        <v>N/A</v>
      </c>
      <c r="I36" s="12">
        <v>-35.6</v>
      </c>
      <c r="J36" s="12">
        <v>2.6259999999999999</v>
      </c>
      <c r="K36" s="48" t="s">
        <v>739</v>
      </c>
      <c r="L36" s="9" t="str">
        <f t="shared" si="12"/>
        <v>Yes</v>
      </c>
    </row>
    <row r="37" spans="1:12" x14ac:dyDescent="0.2">
      <c r="A37" s="2" t="s">
        <v>1735</v>
      </c>
      <c r="B37" s="48" t="s">
        <v>213</v>
      </c>
      <c r="C37" s="14">
        <v>28160.605229000001</v>
      </c>
      <c r="D37" s="11" t="str">
        <f t="shared" si="8"/>
        <v>N/A</v>
      </c>
      <c r="E37" s="14">
        <v>27196.841796000001</v>
      </c>
      <c r="F37" s="11" t="str">
        <f t="shared" si="9"/>
        <v>N/A</v>
      </c>
      <c r="G37" s="14">
        <v>26532.781007000001</v>
      </c>
      <c r="H37" s="11" t="str">
        <f t="shared" si="10"/>
        <v>N/A</v>
      </c>
      <c r="I37" s="12">
        <v>-3.42</v>
      </c>
      <c r="J37" s="12">
        <v>-2.44</v>
      </c>
      <c r="K37" s="48" t="s">
        <v>739</v>
      </c>
      <c r="L37" s="9" t="str">
        <f t="shared" si="12"/>
        <v>Yes</v>
      </c>
    </row>
    <row r="38" spans="1:12" x14ac:dyDescent="0.2">
      <c r="A38" s="2" t="s">
        <v>1736</v>
      </c>
      <c r="B38" s="48" t="s">
        <v>213</v>
      </c>
      <c r="C38" s="14" t="s">
        <v>1747</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414.94315382000002</v>
      </c>
      <c r="D39" s="11" t="str">
        <f t="shared" si="8"/>
        <v>N/A</v>
      </c>
      <c r="E39" s="14">
        <v>324.38420580000002</v>
      </c>
      <c r="F39" s="11" t="str">
        <f t="shared" si="9"/>
        <v>N/A</v>
      </c>
      <c r="G39" s="14">
        <v>307.52640774000002</v>
      </c>
      <c r="H39" s="11" t="str">
        <f t="shared" si="10"/>
        <v>N/A</v>
      </c>
      <c r="I39" s="12">
        <v>-21.8</v>
      </c>
      <c r="J39" s="12">
        <v>-5.2</v>
      </c>
      <c r="K39" s="48" t="s">
        <v>739</v>
      </c>
      <c r="L39" s="9" t="str">
        <f t="shared" si="12"/>
        <v>Yes</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24346.252086</v>
      </c>
      <c r="D41" s="11" t="str">
        <f t="shared" si="8"/>
        <v>N/A</v>
      </c>
      <c r="E41" s="14">
        <v>22714.082638</v>
      </c>
      <c r="F41" s="11" t="str">
        <f t="shared" si="9"/>
        <v>N/A</v>
      </c>
      <c r="G41" s="14">
        <v>22564.919973</v>
      </c>
      <c r="H41" s="11" t="str">
        <f t="shared" si="10"/>
        <v>N/A</v>
      </c>
      <c r="I41" s="12">
        <v>-6.7</v>
      </c>
      <c r="J41" s="12">
        <v>-0.65700000000000003</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12295.737451000001</v>
      </c>
      <c r="D44" s="11" t="str">
        <f t="shared" si="8"/>
        <v>N/A</v>
      </c>
      <c r="E44" s="14">
        <v>11933.243629000001</v>
      </c>
      <c r="F44" s="11" t="str">
        <f t="shared" si="9"/>
        <v>N/A</v>
      </c>
      <c r="G44" s="14">
        <v>11618.619353</v>
      </c>
      <c r="H44" s="11" t="str">
        <f t="shared" si="10"/>
        <v>N/A</v>
      </c>
      <c r="I44" s="12">
        <v>-2.95</v>
      </c>
      <c r="J44" s="12">
        <v>-2.64</v>
      </c>
      <c r="K44" s="48" t="s">
        <v>739</v>
      </c>
      <c r="L44" s="9" t="str">
        <f t="shared" si="12"/>
        <v>Yes</v>
      </c>
    </row>
    <row r="45" spans="1:12" ht="25.5" x14ac:dyDescent="0.2">
      <c r="A45" s="2" t="s">
        <v>1145</v>
      </c>
      <c r="B45" s="48" t="s">
        <v>213</v>
      </c>
      <c r="C45" s="14">
        <v>586.68657414999996</v>
      </c>
      <c r="D45" s="11" t="str">
        <f t="shared" si="8"/>
        <v>N/A</v>
      </c>
      <c r="E45" s="14">
        <v>537.55943679999996</v>
      </c>
      <c r="F45" s="11" t="str">
        <f t="shared" si="9"/>
        <v>N/A</v>
      </c>
      <c r="G45" s="14">
        <v>503.01987514000001</v>
      </c>
      <c r="H45" s="11" t="str">
        <f t="shared" si="10"/>
        <v>N/A</v>
      </c>
      <c r="I45" s="12">
        <v>-8.3699999999999992</v>
      </c>
      <c r="J45" s="12">
        <v>-6.43</v>
      </c>
      <c r="K45" s="48" t="s">
        <v>739</v>
      </c>
      <c r="L45" s="9" t="str">
        <f t="shared" si="12"/>
        <v>Yes</v>
      </c>
    </row>
    <row r="46" spans="1:12" x14ac:dyDescent="0.2">
      <c r="A46" s="2" t="s">
        <v>1146</v>
      </c>
      <c r="B46" s="35" t="s">
        <v>213</v>
      </c>
      <c r="C46" s="47">
        <v>51407.562803000001</v>
      </c>
      <c r="D46" s="44" t="str">
        <f t="shared" si="8"/>
        <v>N/A</v>
      </c>
      <c r="E46" s="47">
        <v>51300.127381999999</v>
      </c>
      <c r="F46" s="44" t="str">
        <f t="shared" si="9"/>
        <v>N/A</v>
      </c>
      <c r="G46" s="47">
        <v>50434.090443000001</v>
      </c>
      <c r="H46" s="44" t="str">
        <f t="shared" si="10"/>
        <v>N/A</v>
      </c>
      <c r="I46" s="12">
        <v>-0.20899999999999999</v>
      </c>
      <c r="J46" s="12">
        <v>-1.69</v>
      </c>
      <c r="K46" s="45" t="s">
        <v>739</v>
      </c>
      <c r="L46" s="9" t="str">
        <f>IF(J46="Div by 0", "N/A", IF(K46="N/A","N/A", IF(J46&gt;VALUE(MID(K46,1,2)), "No", IF(J46&lt;-1*VALUE(MID(K46,1,2)), "No", "Yes"))))</f>
        <v>Yes</v>
      </c>
    </row>
    <row r="47" spans="1:12" x14ac:dyDescent="0.2">
      <c r="A47" s="64" t="s">
        <v>1147</v>
      </c>
      <c r="B47" s="35" t="s">
        <v>213</v>
      </c>
      <c r="C47" s="47">
        <v>27154.795998000001</v>
      </c>
      <c r="D47" s="44" t="str">
        <f t="shared" si="8"/>
        <v>N/A</v>
      </c>
      <c r="E47" s="47">
        <v>30261.190235999999</v>
      </c>
      <c r="F47" s="44" t="str">
        <f t="shared" si="9"/>
        <v>N/A</v>
      </c>
      <c r="G47" s="47">
        <v>28735.405642999998</v>
      </c>
      <c r="H47" s="44" t="str">
        <f t="shared" si="10"/>
        <v>N/A</v>
      </c>
      <c r="I47" s="12">
        <v>11.44</v>
      </c>
      <c r="J47" s="12">
        <v>-5.04</v>
      </c>
      <c r="K47" s="45" t="s">
        <v>739</v>
      </c>
      <c r="L47" s="9" t="str">
        <f>IF(J47="Div by 0", "N/A", IF(K47="N/A","N/A", IF(J47&gt;VALUE(MID(K47,1,2)), "No", IF(J47&lt;-1*VALUE(MID(K47,1,2)), "No", "Yes"))))</f>
        <v>Yes</v>
      </c>
    </row>
    <row r="48" spans="1:12" ht="25.5" x14ac:dyDescent="0.2">
      <c r="A48" s="2" t="s">
        <v>1148</v>
      </c>
      <c r="B48" s="35" t="s">
        <v>213</v>
      </c>
      <c r="C48" s="47">
        <v>46223.225391</v>
      </c>
      <c r="D48" s="44" t="str">
        <f t="shared" si="8"/>
        <v>N/A</v>
      </c>
      <c r="E48" s="47">
        <v>44453.104490999998</v>
      </c>
      <c r="F48" s="44" t="str">
        <f t="shared" si="9"/>
        <v>N/A</v>
      </c>
      <c r="G48" s="47">
        <v>43705.867162000002</v>
      </c>
      <c r="H48" s="44" t="str">
        <f t="shared" si="10"/>
        <v>N/A</v>
      </c>
      <c r="I48" s="12">
        <v>-3.83</v>
      </c>
      <c r="J48" s="12">
        <v>-1.68</v>
      </c>
      <c r="K48" s="45" t="s">
        <v>739</v>
      </c>
      <c r="L48" s="9" t="str">
        <f>IF(J48="Div by 0", "N/A", IF(K48="N/A","N/A", IF(J48&gt;VALUE(MID(K48,1,2)), "No", IF(J48&lt;-1*VALUE(MID(K48,1,2)), "No", "Yes"))))</f>
        <v>Yes</v>
      </c>
    </row>
    <row r="49" spans="1:12" x14ac:dyDescent="0.2">
      <c r="A49" s="6" t="s">
        <v>1149</v>
      </c>
      <c r="B49" s="35" t="s">
        <v>213</v>
      </c>
      <c r="C49" s="47">
        <v>23699.080922000001</v>
      </c>
      <c r="D49" s="44" t="str">
        <f t="shared" si="8"/>
        <v>N/A</v>
      </c>
      <c r="E49" s="47">
        <v>23586.521472</v>
      </c>
      <c r="F49" s="44" t="str">
        <f t="shared" si="9"/>
        <v>N/A</v>
      </c>
      <c r="G49" s="47">
        <v>22641.967861000001</v>
      </c>
      <c r="H49" s="44" t="str">
        <f t="shared" si="10"/>
        <v>N/A</v>
      </c>
      <c r="I49" s="12">
        <v>-0.47499999999999998</v>
      </c>
      <c r="J49" s="12">
        <v>-4</v>
      </c>
      <c r="K49" s="45" t="s">
        <v>739</v>
      </c>
      <c r="L49" s="9" t="str">
        <f t="shared" ref="L49:L59" si="13">IF(J49="Div by 0", "N/A", IF(K49="N/A","N/A", IF(J49&gt;VALUE(MID(K49,1,2)), "No", IF(J49&lt;-1*VALUE(MID(K49,1,2)), "No", "Yes"))))</f>
        <v>Yes</v>
      </c>
    </row>
    <row r="50" spans="1:12" ht="25.5" x14ac:dyDescent="0.2">
      <c r="A50" s="2" t="s">
        <v>1150</v>
      </c>
      <c r="B50" s="35" t="s">
        <v>213</v>
      </c>
      <c r="C50" s="47">
        <v>13711.918034</v>
      </c>
      <c r="D50" s="44" t="str">
        <f t="shared" si="8"/>
        <v>N/A</v>
      </c>
      <c r="E50" s="47">
        <v>14706.292011</v>
      </c>
      <c r="F50" s="44" t="str">
        <f t="shared" si="9"/>
        <v>N/A</v>
      </c>
      <c r="G50" s="47">
        <v>16193.821254</v>
      </c>
      <c r="H50" s="44" t="str">
        <f t="shared" si="10"/>
        <v>N/A</v>
      </c>
      <c r="I50" s="12">
        <v>7.2519999999999998</v>
      </c>
      <c r="J50" s="12">
        <v>10.11</v>
      </c>
      <c r="K50" s="45" t="s">
        <v>739</v>
      </c>
      <c r="L50" s="9" t="str">
        <f t="shared" si="13"/>
        <v>Yes</v>
      </c>
    </row>
    <row r="51" spans="1:12" x14ac:dyDescent="0.2">
      <c r="A51" s="2" t="s">
        <v>1151</v>
      </c>
      <c r="B51" s="35" t="s">
        <v>213</v>
      </c>
      <c r="C51" s="47">
        <v>15141.48034</v>
      </c>
      <c r="D51" s="44" t="str">
        <f t="shared" ref="D51:D82" si="14">IF($B51="N/A","N/A",IF(C51&gt;10,"No",IF(C51&lt;-10,"No","Yes")))</f>
        <v>N/A</v>
      </c>
      <c r="E51" s="47">
        <v>15028.939913</v>
      </c>
      <c r="F51" s="44" t="str">
        <f t="shared" ref="F51:F82" si="15">IF($B51="N/A","N/A",IF(E51&gt;10,"No",IF(E51&lt;-10,"No","Yes")))</f>
        <v>N/A</v>
      </c>
      <c r="G51" s="47">
        <v>14651.777531</v>
      </c>
      <c r="H51" s="44" t="str">
        <f t="shared" ref="H51:H82" si="16">IF($B51="N/A","N/A",IF(G51&gt;10,"No",IF(G51&lt;-10,"No","Yes")))</f>
        <v>N/A</v>
      </c>
      <c r="I51" s="12">
        <v>-0.74299999999999999</v>
      </c>
      <c r="J51" s="12">
        <v>-2.5099999999999998</v>
      </c>
      <c r="K51" s="45" t="s">
        <v>739</v>
      </c>
      <c r="L51" s="9" t="str">
        <f t="shared" si="13"/>
        <v>Yes</v>
      </c>
    </row>
    <row r="52" spans="1:12" ht="25.5" x14ac:dyDescent="0.2">
      <c r="A52" s="2" t="s">
        <v>1152</v>
      </c>
      <c r="B52" s="35" t="s">
        <v>213</v>
      </c>
      <c r="C52" s="47">
        <v>240221.6</v>
      </c>
      <c r="D52" s="44" t="str">
        <f t="shared" si="14"/>
        <v>N/A</v>
      </c>
      <c r="E52" s="47">
        <v>235993.8</v>
      </c>
      <c r="F52" s="44" t="str">
        <f t="shared" si="15"/>
        <v>N/A</v>
      </c>
      <c r="G52" s="47">
        <v>197569.2</v>
      </c>
      <c r="H52" s="44" t="str">
        <f t="shared" si="16"/>
        <v>N/A</v>
      </c>
      <c r="I52" s="12">
        <v>-1.76</v>
      </c>
      <c r="J52" s="12">
        <v>-16.3</v>
      </c>
      <c r="K52" s="45" t="s">
        <v>739</v>
      </c>
      <c r="L52" s="9" t="str">
        <f t="shared" si="13"/>
        <v>Yes</v>
      </c>
    </row>
    <row r="53" spans="1:12" ht="25.5" x14ac:dyDescent="0.2">
      <c r="A53" s="2" t="s">
        <v>1153</v>
      </c>
      <c r="B53" s="35" t="s">
        <v>213</v>
      </c>
      <c r="C53" s="47">
        <v>42965.931817999997</v>
      </c>
      <c r="D53" s="44" t="str">
        <f t="shared" si="14"/>
        <v>N/A</v>
      </c>
      <c r="E53" s="47">
        <v>46111.180157000003</v>
      </c>
      <c r="F53" s="44" t="str">
        <f t="shared" si="15"/>
        <v>N/A</v>
      </c>
      <c r="G53" s="47">
        <v>42633.269841000001</v>
      </c>
      <c r="H53" s="44" t="str">
        <f t="shared" si="16"/>
        <v>N/A</v>
      </c>
      <c r="I53" s="12">
        <v>7.32</v>
      </c>
      <c r="J53" s="12">
        <v>-7.54</v>
      </c>
      <c r="K53" s="45" t="s">
        <v>739</v>
      </c>
      <c r="L53" s="9" t="str">
        <f t="shared" si="13"/>
        <v>Yes</v>
      </c>
    </row>
    <row r="54" spans="1:12" ht="25.5" x14ac:dyDescent="0.2">
      <c r="A54" s="2" t="s">
        <v>1154</v>
      </c>
      <c r="B54" s="35" t="s">
        <v>213</v>
      </c>
      <c r="C54" s="47">
        <v>15345.254333000001</v>
      </c>
      <c r="D54" s="44" t="str">
        <f t="shared" si="14"/>
        <v>N/A</v>
      </c>
      <c r="E54" s="47">
        <v>15828.634999</v>
      </c>
      <c r="F54" s="44" t="str">
        <f t="shared" si="15"/>
        <v>N/A</v>
      </c>
      <c r="G54" s="47">
        <v>16766.159948</v>
      </c>
      <c r="H54" s="44" t="str">
        <f t="shared" si="16"/>
        <v>N/A</v>
      </c>
      <c r="I54" s="12">
        <v>3.15</v>
      </c>
      <c r="J54" s="12">
        <v>5.923</v>
      </c>
      <c r="K54" s="45" t="s">
        <v>739</v>
      </c>
      <c r="L54" s="9" t="str">
        <f t="shared" si="13"/>
        <v>Yes</v>
      </c>
    </row>
    <row r="55" spans="1:12" ht="25.5" x14ac:dyDescent="0.2">
      <c r="A55" s="2" t="s">
        <v>1155</v>
      </c>
      <c r="B55" s="35" t="s">
        <v>213</v>
      </c>
      <c r="C55" s="47">
        <v>38320.101648999997</v>
      </c>
      <c r="D55" s="44" t="str">
        <f t="shared" si="14"/>
        <v>N/A</v>
      </c>
      <c r="E55" s="47">
        <v>37438.864528999999</v>
      </c>
      <c r="F55" s="44" t="str">
        <f t="shared" si="15"/>
        <v>N/A</v>
      </c>
      <c r="G55" s="47">
        <v>35339.249075</v>
      </c>
      <c r="H55" s="44" t="str">
        <f t="shared" si="16"/>
        <v>N/A</v>
      </c>
      <c r="I55" s="12">
        <v>-2.2999999999999998</v>
      </c>
      <c r="J55" s="12">
        <v>-5.61</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t="s">
        <v>1747</v>
      </c>
      <c r="D57" s="44" t="str">
        <f t="shared" si="14"/>
        <v>N/A</v>
      </c>
      <c r="E57" s="47" t="s">
        <v>1747</v>
      </c>
      <c r="F57" s="44" t="str">
        <f t="shared" si="15"/>
        <v>N/A</v>
      </c>
      <c r="G57" s="47" t="s">
        <v>1747</v>
      </c>
      <c r="H57" s="44" t="str">
        <f t="shared" si="16"/>
        <v>N/A</v>
      </c>
      <c r="I57" s="12" t="s">
        <v>1747</v>
      </c>
      <c r="J57" s="12" t="s">
        <v>1747</v>
      </c>
      <c r="K57" s="45" t="s">
        <v>739</v>
      </c>
      <c r="L57" s="9" t="str">
        <f t="shared" si="13"/>
        <v>N/A</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1114830448</v>
      </c>
      <c r="D60" s="44" t="str">
        <f t="shared" si="14"/>
        <v>N/A</v>
      </c>
      <c r="E60" s="47">
        <v>1081715166</v>
      </c>
      <c r="F60" s="44" t="str">
        <f t="shared" si="15"/>
        <v>N/A</v>
      </c>
      <c r="G60" s="47">
        <v>1033682883</v>
      </c>
      <c r="H60" s="44" t="str">
        <f t="shared" si="16"/>
        <v>N/A</v>
      </c>
      <c r="I60" s="12">
        <v>-2.97</v>
      </c>
      <c r="J60" s="12">
        <v>-4.4400000000000004</v>
      </c>
      <c r="K60" s="45" t="s">
        <v>739</v>
      </c>
      <c r="L60" s="9" t="str">
        <f t="shared" ref="L60:L70" si="17">IF(J60="Div by 0", "N/A", IF(K60="N/A","N/A", IF(J60&gt;VALUE(MID(K60,1,2)), "No", IF(J60&lt;-1*VALUE(MID(K60,1,2)), "No", "Yes"))))</f>
        <v>Yes</v>
      </c>
    </row>
    <row r="61" spans="1:12" ht="25.5" x14ac:dyDescent="0.2">
      <c r="A61" s="2" t="s">
        <v>1160</v>
      </c>
      <c r="B61" s="35" t="s">
        <v>213</v>
      </c>
      <c r="C61" s="47">
        <v>152930279</v>
      </c>
      <c r="D61" s="44" t="str">
        <f t="shared" si="14"/>
        <v>N/A</v>
      </c>
      <c r="E61" s="47">
        <v>167679992</v>
      </c>
      <c r="F61" s="44" t="str">
        <f t="shared" si="15"/>
        <v>N/A</v>
      </c>
      <c r="G61" s="47">
        <v>185256729</v>
      </c>
      <c r="H61" s="44" t="str">
        <f t="shared" si="16"/>
        <v>N/A</v>
      </c>
      <c r="I61" s="12">
        <v>9.6449999999999996</v>
      </c>
      <c r="J61" s="12">
        <v>10.48</v>
      </c>
      <c r="K61" s="45" t="s">
        <v>739</v>
      </c>
      <c r="L61" s="9" t="str">
        <f t="shared" si="17"/>
        <v>Yes</v>
      </c>
    </row>
    <row r="62" spans="1:12" x14ac:dyDescent="0.2">
      <c r="A62" s="2" t="s">
        <v>1161</v>
      </c>
      <c r="B62" s="35" t="s">
        <v>213</v>
      </c>
      <c r="C62" s="47">
        <v>14293774</v>
      </c>
      <c r="D62" s="44" t="str">
        <f t="shared" si="14"/>
        <v>N/A</v>
      </c>
      <c r="E62" s="47">
        <v>15421197</v>
      </c>
      <c r="F62" s="44" t="str">
        <f t="shared" si="15"/>
        <v>N/A</v>
      </c>
      <c r="G62" s="47">
        <v>15007115</v>
      </c>
      <c r="H62" s="44" t="str">
        <f t="shared" si="16"/>
        <v>N/A</v>
      </c>
      <c r="I62" s="12">
        <v>7.8879999999999999</v>
      </c>
      <c r="J62" s="12">
        <v>-2.69</v>
      </c>
      <c r="K62" s="45" t="s">
        <v>739</v>
      </c>
      <c r="L62" s="9" t="str">
        <f t="shared" si="17"/>
        <v>Yes</v>
      </c>
    </row>
    <row r="63" spans="1:12" ht="25.5" x14ac:dyDescent="0.2">
      <c r="A63" s="2" t="s">
        <v>1162</v>
      </c>
      <c r="B63" s="35" t="s">
        <v>213</v>
      </c>
      <c r="C63" s="47">
        <v>33651</v>
      </c>
      <c r="D63" s="44" t="str">
        <f t="shared" si="14"/>
        <v>N/A</v>
      </c>
      <c r="E63" s="47">
        <v>27858</v>
      </c>
      <c r="F63" s="44" t="str">
        <f t="shared" si="15"/>
        <v>N/A</v>
      </c>
      <c r="G63" s="47">
        <v>19426</v>
      </c>
      <c r="H63" s="44" t="str">
        <f t="shared" si="16"/>
        <v>N/A</v>
      </c>
      <c r="I63" s="12">
        <v>-17.2</v>
      </c>
      <c r="J63" s="12">
        <v>-30.3</v>
      </c>
      <c r="K63" s="45" t="s">
        <v>739</v>
      </c>
      <c r="L63" s="9" t="str">
        <f t="shared" si="17"/>
        <v>No</v>
      </c>
    </row>
    <row r="64" spans="1:12" ht="25.5" x14ac:dyDescent="0.2">
      <c r="A64" s="2" t="s">
        <v>1163</v>
      </c>
      <c r="B64" s="35" t="s">
        <v>213</v>
      </c>
      <c r="C64" s="47">
        <v>12109698</v>
      </c>
      <c r="D64" s="44" t="str">
        <f t="shared" si="14"/>
        <v>N/A</v>
      </c>
      <c r="E64" s="47">
        <v>12506483</v>
      </c>
      <c r="F64" s="44" t="str">
        <f t="shared" si="15"/>
        <v>N/A</v>
      </c>
      <c r="G64" s="47">
        <v>12226944</v>
      </c>
      <c r="H64" s="44" t="str">
        <f t="shared" si="16"/>
        <v>N/A</v>
      </c>
      <c r="I64" s="12">
        <v>3.2770000000000001</v>
      </c>
      <c r="J64" s="12">
        <v>-2.2400000000000002</v>
      </c>
      <c r="K64" s="45" t="s">
        <v>739</v>
      </c>
      <c r="L64" s="9" t="str">
        <f t="shared" si="17"/>
        <v>Yes</v>
      </c>
    </row>
    <row r="65" spans="1:12" ht="25.5" x14ac:dyDescent="0.2">
      <c r="A65" s="2" t="s">
        <v>1164</v>
      </c>
      <c r="B65" s="35" t="s">
        <v>213</v>
      </c>
      <c r="C65" s="47">
        <v>9099318</v>
      </c>
      <c r="D65" s="44" t="str">
        <f t="shared" si="14"/>
        <v>N/A</v>
      </c>
      <c r="E65" s="47">
        <v>9993039</v>
      </c>
      <c r="F65" s="44" t="str">
        <f t="shared" si="15"/>
        <v>N/A</v>
      </c>
      <c r="G65" s="47">
        <v>11176477</v>
      </c>
      <c r="H65" s="44" t="str">
        <f t="shared" si="16"/>
        <v>N/A</v>
      </c>
      <c r="I65" s="12">
        <v>9.8219999999999992</v>
      </c>
      <c r="J65" s="12">
        <v>11.84</v>
      </c>
      <c r="K65" s="45" t="s">
        <v>739</v>
      </c>
      <c r="L65" s="9" t="str">
        <f t="shared" si="17"/>
        <v>Yes</v>
      </c>
    </row>
    <row r="66" spans="1:12" ht="25.5" x14ac:dyDescent="0.2">
      <c r="A66" s="2" t="s">
        <v>1165</v>
      </c>
      <c r="B66" s="35" t="s">
        <v>213</v>
      </c>
      <c r="C66" s="47">
        <v>926363728</v>
      </c>
      <c r="D66" s="44" t="str">
        <f t="shared" si="14"/>
        <v>N/A</v>
      </c>
      <c r="E66" s="47">
        <v>876086597</v>
      </c>
      <c r="F66" s="44" t="str">
        <f t="shared" si="15"/>
        <v>N/A</v>
      </c>
      <c r="G66" s="47">
        <v>809996192</v>
      </c>
      <c r="H66" s="44" t="str">
        <f t="shared" si="16"/>
        <v>N/A</v>
      </c>
      <c r="I66" s="12">
        <v>-5.43</v>
      </c>
      <c r="J66" s="12">
        <v>-7.54</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0</v>
      </c>
      <c r="D68" s="44" t="str">
        <f t="shared" si="14"/>
        <v>N/A</v>
      </c>
      <c r="E68" s="47">
        <v>0</v>
      </c>
      <c r="F68" s="44" t="str">
        <f t="shared" si="15"/>
        <v>N/A</v>
      </c>
      <c r="G68" s="47">
        <v>0</v>
      </c>
      <c r="H68" s="44" t="str">
        <f t="shared" si="16"/>
        <v>N/A</v>
      </c>
      <c r="I68" s="12" t="s">
        <v>1747</v>
      </c>
      <c r="J68" s="12" t="s">
        <v>1747</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13956.489791</v>
      </c>
      <c r="D71" s="44" t="str">
        <f t="shared" si="14"/>
        <v>N/A</v>
      </c>
      <c r="E71" s="47">
        <v>13763.85548</v>
      </c>
      <c r="F71" s="44" t="str">
        <f t="shared" si="15"/>
        <v>N/A</v>
      </c>
      <c r="G71" s="47">
        <v>12680.113874000001</v>
      </c>
      <c r="H71" s="44" t="str">
        <f t="shared" si="16"/>
        <v>N/A</v>
      </c>
      <c r="I71" s="12">
        <v>-1.38</v>
      </c>
      <c r="J71" s="12">
        <v>-7.87</v>
      </c>
      <c r="K71" s="45" t="s">
        <v>739</v>
      </c>
      <c r="L71" s="9" t="str">
        <f t="shared" ref="L71:L81" si="18">IF(J71="Div by 0", "N/A", IF(K71="N/A","N/A", IF(J71&gt;VALUE(MID(K71,1,2)), "No", IF(J71&lt;-1*VALUE(MID(K71,1,2)), "No", "Yes"))))</f>
        <v>Yes</v>
      </c>
    </row>
    <row r="72" spans="1:12" ht="25.5" x14ac:dyDescent="0.2">
      <c r="A72" s="2" t="s">
        <v>1171</v>
      </c>
      <c r="B72" s="35" t="s">
        <v>213</v>
      </c>
      <c r="C72" s="47">
        <v>8960.0585305999994</v>
      </c>
      <c r="D72" s="44" t="str">
        <f t="shared" si="14"/>
        <v>N/A</v>
      </c>
      <c r="E72" s="47">
        <v>9487.3821432999994</v>
      </c>
      <c r="F72" s="44" t="str">
        <f t="shared" si="15"/>
        <v>N/A</v>
      </c>
      <c r="G72" s="47">
        <v>11160.716248000001</v>
      </c>
      <c r="H72" s="44" t="str">
        <f t="shared" si="16"/>
        <v>N/A</v>
      </c>
      <c r="I72" s="12">
        <v>5.8849999999999998</v>
      </c>
      <c r="J72" s="12">
        <v>17.64</v>
      </c>
      <c r="K72" s="45" t="s">
        <v>739</v>
      </c>
      <c r="L72" s="9" t="str">
        <f t="shared" si="18"/>
        <v>Yes</v>
      </c>
    </row>
    <row r="73" spans="1:12" ht="25.5" x14ac:dyDescent="0.2">
      <c r="A73" s="2" t="s">
        <v>1172</v>
      </c>
      <c r="B73" s="35" t="s">
        <v>213</v>
      </c>
      <c r="C73" s="47">
        <v>544.08945225000002</v>
      </c>
      <c r="D73" s="44" t="str">
        <f t="shared" si="14"/>
        <v>N/A</v>
      </c>
      <c r="E73" s="47">
        <v>638.16250776000004</v>
      </c>
      <c r="F73" s="44" t="str">
        <f t="shared" si="15"/>
        <v>N/A</v>
      </c>
      <c r="G73" s="47">
        <v>537.10013958000002</v>
      </c>
      <c r="H73" s="44" t="str">
        <f t="shared" si="16"/>
        <v>N/A</v>
      </c>
      <c r="I73" s="12">
        <v>17.29</v>
      </c>
      <c r="J73" s="12">
        <v>-15.8</v>
      </c>
      <c r="K73" s="45" t="s">
        <v>739</v>
      </c>
      <c r="L73" s="9" t="str">
        <f t="shared" si="18"/>
        <v>Yes</v>
      </c>
    </row>
    <row r="74" spans="1:12" ht="25.5" x14ac:dyDescent="0.2">
      <c r="A74" s="2" t="s">
        <v>1173</v>
      </c>
      <c r="B74" s="35" t="s">
        <v>213</v>
      </c>
      <c r="C74" s="47">
        <v>6730.2</v>
      </c>
      <c r="D74" s="44" t="str">
        <f t="shared" si="14"/>
        <v>N/A</v>
      </c>
      <c r="E74" s="47">
        <v>5571.6</v>
      </c>
      <c r="F74" s="44" t="str">
        <f t="shared" si="15"/>
        <v>N/A</v>
      </c>
      <c r="G74" s="47">
        <v>3885.2</v>
      </c>
      <c r="H74" s="44" t="str">
        <f t="shared" si="16"/>
        <v>N/A</v>
      </c>
      <c r="I74" s="12">
        <v>-17.2</v>
      </c>
      <c r="J74" s="12">
        <v>-30.3</v>
      </c>
      <c r="K74" s="45" t="s">
        <v>739</v>
      </c>
      <c r="L74" s="9" t="str">
        <f t="shared" si="18"/>
        <v>No</v>
      </c>
    </row>
    <row r="75" spans="1:12" ht="25.5" x14ac:dyDescent="0.2">
      <c r="A75" s="2" t="s">
        <v>1174</v>
      </c>
      <c r="B75" s="35" t="s">
        <v>213</v>
      </c>
      <c r="C75" s="47">
        <v>30580.045454999999</v>
      </c>
      <c r="D75" s="44" t="str">
        <f t="shared" si="14"/>
        <v>N/A</v>
      </c>
      <c r="E75" s="47">
        <v>32654.002611</v>
      </c>
      <c r="F75" s="44" t="str">
        <f t="shared" si="15"/>
        <v>N/A</v>
      </c>
      <c r="G75" s="47">
        <v>32346.412698</v>
      </c>
      <c r="H75" s="44" t="str">
        <f t="shared" si="16"/>
        <v>N/A</v>
      </c>
      <c r="I75" s="12">
        <v>6.782</v>
      </c>
      <c r="J75" s="12">
        <v>-0.94199999999999995</v>
      </c>
      <c r="K75" s="45" t="s">
        <v>739</v>
      </c>
      <c r="L75" s="9" t="str">
        <f t="shared" si="18"/>
        <v>Yes</v>
      </c>
    </row>
    <row r="76" spans="1:12" ht="25.5" x14ac:dyDescent="0.2">
      <c r="A76" s="2" t="s">
        <v>1175</v>
      </c>
      <c r="B76" s="35" t="s">
        <v>213</v>
      </c>
      <c r="C76" s="47">
        <v>1474.0511907</v>
      </c>
      <c r="D76" s="44" t="str">
        <f t="shared" si="14"/>
        <v>N/A</v>
      </c>
      <c r="E76" s="47">
        <v>1442.8297719</v>
      </c>
      <c r="F76" s="44" t="str">
        <f t="shared" si="15"/>
        <v>N/A</v>
      </c>
      <c r="G76" s="47">
        <v>1453.3780234000001</v>
      </c>
      <c r="H76" s="44" t="str">
        <f t="shared" si="16"/>
        <v>N/A</v>
      </c>
      <c r="I76" s="12">
        <v>-2.12</v>
      </c>
      <c r="J76" s="12">
        <v>0.73109999999999997</v>
      </c>
      <c r="K76" s="45" t="s">
        <v>739</v>
      </c>
      <c r="L76" s="9" t="str">
        <f t="shared" si="18"/>
        <v>Yes</v>
      </c>
    </row>
    <row r="77" spans="1:12" ht="25.5" x14ac:dyDescent="0.2">
      <c r="A77" s="2" t="s">
        <v>1176</v>
      </c>
      <c r="B77" s="35" t="s">
        <v>213</v>
      </c>
      <c r="C77" s="47">
        <v>30913.826603000001</v>
      </c>
      <c r="D77" s="44" t="str">
        <f t="shared" si="14"/>
        <v>N/A</v>
      </c>
      <c r="E77" s="47">
        <v>29760.398023000002</v>
      </c>
      <c r="F77" s="44" t="str">
        <f t="shared" si="15"/>
        <v>N/A</v>
      </c>
      <c r="G77" s="47">
        <v>28020.762859999999</v>
      </c>
      <c r="H77" s="44" t="str">
        <f t="shared" si="16"/>
        <v>N/A</v>
      </c>
      <c r="I77" s="12">
        <v>-3.73</v>
      </c>
      <c r="J77" s="12">
        <v>-5.85</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t="s">
        <v>1747</v>
      </c>
      <c r="D79" s="44" t="str">
        <f t="shared" si="14"/>
        <v>N/A</v>
      </c>
      <c r="E79" s="47" t="s">
        <v>1747</v>
      </c>
      <c r="F79" s="44" t="str">
        <f t="shared" si="15"/>
        <v>N/A</v>
      </c>
      <c r="G79" s="47" t="s">
        <v>1747</v>
      </c>
      <c r="H79" s="44" t="str">
        <f t="shared" si="16"/>
        <v>N/A</v>
      </c>
      <c r="I79" s="12" t="s">
        <v>1747</v>
      </c>
      <c r="J79" s="12" t="s">
        <v>1747</v>
      </c>
      <c r="K79" s="45" t="s">
        <v>739</v>
      </c>
      <c r="L79" s="9" t="str">
        <f t="shared" si="18"/>
        <v>N/A</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1203220970</v>
      </c>
      <c r="D82" s="44" t="str">
        <f t="shared" si="14"/>
        <v>N/A</v>
      </c>
      <c r="E82" s="47">
        <v>1187987407</v>
      </c>
      <c r="F82" s="44" t="str">
        <f t="shared" si="15"/>
        <v>N/A</v>
      </c>
      <c r="G82" s="47">
        <v>1145526973</v>
      </c>
      <c r="H82" s="44" t="str">
        <f t="shared" si="16"/>
        <v>N/A</v>
      </c>
      <c r="I82" s="12">
        <v>-1.27</v>
      </c>
      <c r="J82" s="12">
        <v>-3.57</v>
      </c>
      <c r="K82" s="45" t="s">
        <v>739</v>
      </c>
      <c r="L82" s="9" t="str">
        <f t="shared" ref="L82:L138" si="19">IF(J82="Div by 0", "N/A", IF(K82="N/A","N/A", IF(J82&gt;VALUE(MID(K82,1,2)), "No", IF(J82&lt;-1*VALUE(MID(K82,1,2)), "No", "Yes"))))</f>
        <v>Yes</v>
      </c>
    </row>
    <row r="83" spans="1:12" x14ac:dyDescent="0.2">
      <c r="A83" s="2" t="s">
        <v>363</v>
      </c>
      <c r="B83" s="35" t="s">
        <v>213</v>
      </c>
      <c r="C83" s="47">
        <v>57443</v>
      </c>
      <c r="D83" s="44" t="str">
        <f t="shared" ref="D83:D114" si="20">IF($B83="N/A","N/A",IF(C83&gt;10,"No",IF(C83&lt;-10,"No","Yes")))</f>
        <v>N/A</v>
      </c>
      <c r="E83" s="36">
        <v>58131</v>
      </c>
      <c r="F83" s="44" t="str">
        <f t="shared" ref="F83:F114" si="21">IF($B83="N/A","N/A",IF(E83&gt;10,"No",IF(E83&lt;-10,"No","Yes")))</f>
        <v>N/A</v>
      </c>
      <c r="G83" s="36">
        <v>57522</v>
      </c>
      <c r="H83" s="44" t="str">
        <f t="shared" ref="H83:H114" si="22">IF($B83="N/A","N/A",IF(G83&gt;10,"No",IF(G83&lt;-10,"No","Yes")))</f>
        <v>N/A</v>
      </c>
      <c r="I83" s="12">
        <v>1.198</v>
      </c>
      <c r="J83" s="12">
        <v>-1.05</v>
      </c>
      <c r="K83" s="45" t="s">
        <v>739</v>
      </c>
      <c r="L83" s="9" t="str">
        <f t="shared" si="19"/>
        <v>Yes</v>
      </c>
    </row>
    <row r="84" spans="1:12" x14ac:dyDescent="0.2">
      <c r="A84" s="2" t="s">
        <v>358</v>
      </c>
      <c r="B84" s="35" t="s">
        <v>213</v>
      </c>
      <c r="C84" s="47">
        <v>20946.346291000002</v>
      </c>
      <c r="D84" s="44" t="str">
        <f t="shared" si="20"/>
        <v>N/A</v>
      </c>
      <c r="E84" s="47">
        <v>20436.383461000001</v>
      </c>
      <c r="F84" s="44" t="str">
        <f t="shared" si="21"/>
        <v>N/A</v>
      </c>
      <c r="G84" s="47">
        <v>19914.588731</v>
      </c>
      <c r="H84" s="44" t="str">
        <f t="shared" si="22"/>
        <v>N/A</v>
      </c>
      <c r="I84" s="12">
        <v>-2.4300000000000002</v>
      </c>
      <c r="J84" s="12">
        <v>-2.5499999999999998</v>
      </c>
      <c r="K84" s="45" t="s">
        <v>739</v>
      </c>
      <c r="L84" s="9" t="str">
        <f t="shared" si="19"/>
        <v>Yes</v>
      </c>
    </row>
    <row r="85" spans="1:12" ht="25.5" x14ac:dyDescent="0.2">
      <c r="A85" s="2" t="s">
        <v>1181</v>
      </c>
      <c r="B85" s="35" t="s">
        <v>213</v>
      </c>
      <c r="C85" s="47">
        <v>357105526</v>
      </c>
      <c r="D85" s="44" t="str">
        <f t="shared" si="20"/>
        <v>N/A</v>
      </c>
      <c r="E85" s="47">
        <v>365763719</v>
      </c>
      <c r="F85" s="44" t="str">
        <f t="shared" si="21"/>
        <v>N/A</v>
      </c>
      <c r="G85" s="47">
        <v>358430298</v>
      </c>
      <c r="H85" s="44" t="str">
        <f t="shared" si="22"/>
        <v>N/A</v>
      </c>
      <c r="I85" s="12">
        <v>2.4249999999999998</v>
      </c>
      <c r="J85" s="12">
        <v>-2</v>
      </c>
      <c r="K85" s="45" t="s">
        <v>739</v>
      </c>
      <c r="L85" s="9" t="str">
        <f t="shared" si="19"/>
        <v>Yes</v>
      </c>
    </row>
    <row r="86" spans="1:12" x14ac:dyDescent="0.2">
      <c r="A86" s="2" t="s">
        <v>729</v>
      </c>
      <c r="B86" s="35" t="s">
        <v>213</v>
      </c>
      <c r="C86" s="47">
        <v>55038</v>
      </c>
      <c r="D86" s="44" t="str">
        <f t="shared" si="20"/>
        <v>N/A</v>
      </c>
      <c r="E86" s="36">
        <v>55582</v>
      </c>
      <c r="F86" s="44" t="str">
        <f t="shared" si="21"/>
        <v>N/A</v>
      </c>
      <c r="G86" s="36">
        <v>54839</v>
      </c>
      <c r="H86" s="44" t="str">
        <f t="shared" si="22"/>
        <v>N/A</v>
      </c>
      <c r="I86" s="12">
        <v>0.98839999999999995</v>
      </c>
      <c r="J86" s="12">
        <v>-1.34</v>
      </c>
      <c r="K86" s="45" t="s">
        <v>739</v>
      </c>
      <c r="L86" s="9" t="str">
        <f t="shared" si="19"/>
        <v>Yes</v>
      </c>
    </row>
    <row r="87" spans="1:12" ht="25.5" x14ac:dyDescent="0.2">
      <c r="A87" s="2" t="s">
        <v>1182</v>
      </c>
      <c r="B87" s="35" t="s">
        <v>213</v>
      </c>
      <c r="C87" s="47">
        <v>6488.344889</v>
      </c>
      <c r="D87" s="44" t="str">
        <f t="shared" si="20"/>
        <v>N/A</v>
      </c>
      <c r="E87" s="47">
        <v>6580.6145694999996</v>
      </c>
      <c r="F87" s="44" t="str">
        <f t="shared" si="21"/>
        <v>N/A</v>
      </c>
      <c r="G87" s="47">
        <v>6536.0473020999998</v>
      </c>
      <c r="H87" s="44" t="str">
        <f t="shared" si="22"/>
        <v>N/A</v>
      </c>
      <c r="I87" s="12">
        <v>1.4219999999999999</v>
      </c>
      <c r="J87" s="12">
        <v>-0.67700000000000005</v>
      </c>
      <c r="K87" s="45" t="s">
        <v>739</v>
      </c>
      <c r="L87" s="9" t="str">
        <f t="shared" si="19"/>
        <v>Yes</v>
      </c>
    </row>
    <row r="88" spans="1:12" ht="25.5" x14ac:dyDescent="0.2">
      <c r="A88" s="2" t="s">
        <v>1183</v>
      </c>
      <c r="B88" s="35" t="s">
        <v>213</v>
      </c>
      <c r="C88" s="47">
        <v>103833516</v>
      </c>
      <c r="D88" s="44" t="str">
        <f t="shared" si="20"/>
        <v>N/A</v>
      </c>
      <c r="E88" s="47">
        <v>111471234</v>
      </c>
      <c r="F88" s="44" t="str">
        <f t="shared" si="21"/>
        <v>N/A</v>
      </c>
      <c r="G88" s="47">
        <v>102716005</v>
      </c>
      <c r="H88" s="44" t="str">
        <f t="shared" si="22"/>
        <v>N/A</v>
      </c>
      <c r="I88" s="12">
        <v>7.3559999999999999</v>
      </c>
      <c r="J88" s="12">
        <v>-7.85</v>
      </c>
      <c r="K88" s="45" t="s">
        <v>739</v>
      </c>
      <c r="L88" s="9" t="str">
        <f t="shared" si="19"/>
        <v>Yes</v>
      </c>
    </row>
    <row r="89" spans="1:12" x14ac:dyDescent="0.2">
      <c r="A89" s="2" t="s">
        <v>730</v>
      </c>
      <c r="B89" s="35" t="s">
        <v>213</v>
      </c>
      <c r="C89" s="47">
        <v>4817</v>
      </c>
      <c r="D89" s="44" t="str">
        <f t="shared" si="20"/>
        <v>N/A</v>
      </c>
      <c r="E89" s="36">
        <v>5509</v>
      </c>
      <c r="F89" s="44" t="str">
        <f t="shared" si="21"/>
        <v>N/A</v>
      </c>
      <c r="G89" s="36">
        <v>4536</v>
      </c>
      <c r="H89" s="44" t="str">
        <f t="shared" si="22"/>
        <v>N/A</v>
      </c>
      <c r="I89" s="12">
        <v>14.37</v>
      </c>
      <c r="J89" s="12">
        <v>-17.7</v>
      </c>
      <c r="K89" s="45" t="s">
        <v>739</v>
      </c>
      <c r="L89" s="9" t="str">
        <f t="shared" si="19"/>
        <v>Yes</v>
      </c>
    </row>
    <row r="90" spans="1:12" ht="25.5" x14ac:dyDescent="0.2">
      <c r="A90" s="2" t="s">
        <v>1184</v>
      </c>
      <c r="B90" s="35" t="s">
        <v>213</v>
      </c>
      <c r="C90" s="47">
        <v>21555.639609999998</v>
      </c>
      <c r="D90" s="44" t="str">
        <f t="shared" si="20"/>
        <v>N/A</v>
      </c>
      <c r="E90" s="47">
        <v>20234.386277000001</v>
      </c>
      <c r="F90" s="44" t="str">
        <f t="shared" si="21"/>
        <v>N/A</v>
      </c>
      <c r="G90" s="47">
        <v>22644.621913999999</v>
      </c>
      <c r="H90" s="44" t="str">
        <f t="shared" si="22"/>
        <v>N/A</v>
      </c>
      <c r="I90" s="12">
        <v>-6.13</v>
      </c>
      <c r="J90" s="12">
        <v>11.91</v>
      </c>
      <c r="K90" s="45" t="s">
        <v>739</v>
      </c>
      <c r="L90" s="9" t="str">
        <f t="shared" si="19"/>
        <v>Yes</v>
      </c>
    </row>
    <row r="91" spans="1:12" ht="25.5" x14ac:dyDescent="0.2">
      <c r="A91" s="2" t="s">
        <v>1185</v>
      </c>
      <c r="B91" s="35" t="s">
        <v>213</v>
      </c>
      <c r="C91" s="47">
        <v>9427883</v>
      </c>
      <c r="D91" s="44" t="str">
        <f t="shared" si="20"/>
        <v>N/A</v>
      </c>
      <c r="E91" s="47">
        <v>7301574</v>
      </c>
      <c r="F91" s="44" t="str">
        <f t="shared" si="21"/>
        <v>N/A</v>
      </c>
      <c r="G91" s="47">
        <v>4917000</v>
      </c>
      <c r="H91" s="44" t="str">
        <f t="shared" si="22"/>
        <v>N/A</v>
      </c>
      <c r="I91" s="12">
        <v>-22.6</v>
      </c>
      <c r="J91" s="12">
        <v>-32.700000000000003</v>
      </c>
      <c r="K91" s="45" t="s">
        <v>739</v>
      </c>
      <c r="L91" s="9" t="str">
        <f t="shared" si="19"/>
        <v>No</v>
      </c>
    </row>
    <row r="92" spans="1:12" x14ac:dyDescent="0.2">
      <c r="A92" s="2" t="s">
        <v>731</v>
      </c>
      <c r="B92" s="35" t="s">
        <v>213</v>
      </c>
      <c r="C92" s="47">
        <v>2901</v>
      </c>
      <c r="D92" s="44" t="str">
        <f t="shared" si="20"/>
        <v>N/A</v>
      </c>
      <c r="E92" s="36">
        <v>2531</v>
      </c>
      <c r="F92" s="44" t="str">
        <f t="shared" si="21"/>
        <v>N/A</v>
      </c>
      <c r="G92" s="36">
        <v>1887</v>
      </c>
      <c r="H92" s="44" t="str">
        <f t="shared" si="22"/>
        <v>N/A</v>
      </c>
      <c r="I92" s="12">
        <v>-12.8</v>
      </c>
      <c r="J92" s="12">
        <v>-25.4</v>
      </c>
      <c r="K92" s="45" t="s">
        <v>739</v>
      </c>
      <c r="L92" s="9" t="str">
        <f t="shared" si="19"/>
        <v>Yes</v>
      </c>
    </row>
    <row r="93" spans="1:12" ht="25.5" x14ac:dyDescent="0.2">
      <c r="A93" s="2" t="s">
        <v>1186</v>
      </c>
      <c r="B93" s="35" t="s">
        <v>213</v>
      </c>
      <c r="C93" s="47">
        <v>3249.8734918999999</v>
      </c>
      <c r="D93" s="44" t="str">
        <f t="shared" si="20"/>
        <v>N/A</v>
      </c>
      <c r="E93" s="47">
        <v>2884.8573686</v>
      </c>
      <c r="F93" s="44" t="str">
        <f t="shared" si="21"/>
        <v>N/A</v>
      </c>
      <c r="G93" s="47">
        <v>2605.7233704</v>
      </c>
      <c r="H93" s="44" t="str">
        <f t="shared" si="22"/>
        <v>N/A</v>
      </c>
      <c r="I93" s="12">
        <v>-11.2</v>
      </c>
      <c r="J93" s="12">
        <v>-9.68</v>
      </c>
      <c r="K93" s="45" t="s">
        <v>739</v>
      </c>
      <c r="L93" s="9" t="str">
        <f t="shared" si="19"/>
        <v>Yes</v>
      </c>
    </row>
    <row r="94" spans="1:12" x14ac:dyDescent="0.2">
      <c r="A94" s="2" t="s">
        <v>1187</v>
      </c>
      <c r="B94" s="35" t="s">
        <v>213</v>
      </c>
      <c r="C94" s="47">
        <v>94345921</v>
      </c>
      <c r="D94" s="44" t="str">
        <f t="shared" si="20"/>
        <v>N/A</v>
      </c>
      <c r="E94" s="47">
        <v>88939993</v>
      </c>
      <c r="F94" s="44" t="str">
        <f t="shared" si="21"/>
        <v>N/A</v>
      </c>
      <c r="G94" s="47">
        <v>83815965</v>
      </c>
      <c r="H94" s="44" t="str">
        <f t="shared" si="22"/>
        <v>N/A</v>
      </c>
      <c r="I94" s="12">
        <v>-5.73</v>
      </c>
      <c r="J94" s="12">
        <v>-5.76</v>
      </c>
      <c r="K94" s="45" t="s">
        <v>739</v>
      </c>
      <c r="L94" s="9" t="str">
        <f t="shared" si="19"/>
        <v>Yes</v>
      </c>
    </row>
    <row r="95" spans="1:12" x14ac:dyDescent="0.2">
      <c r="A95" s="2" t="s">
        <v>732</v>
      </c>
      <c r="B95" s="35" t="s">
        <v>213</v>
      </c>
      <c r="C95" s="47">
        <v>14023</v>
      </c>
      <c r="D95" s="44" t="str">
        <f t="shared" si="20"/>
        <v>N/A</v>
      </c>
      <c r="E95" s="36">
        <v>13701</v>
      </c>
      <c r="F95" s="44" t="str">
        <f t="shared" si="21"/>
        <v>N/A</v>
      </c>
      <c r="G95" s="36">
        <v>13725</v>
      </c>
      <c r="H95" s="44" t="str">
        <f t="shared" si="22"/>
        <v>N/A</v>
      </c>
      <c r="I95" s="12">
        <v>-2.2999999999999998</v>
      </c>
      <c r="J95" s="12">
        <v>0.17519999999999999</v>
      </c>
      <c r="K95" s="45" t="s">
        <v>739</v>
      </c>
      <c r="L95" s="9" t="str">
        <f t="shared" si="19"/>
        <v>Yes</v>
      </c>
    </row>
    <row r="96" spans="1:12" x14ac:dyDescent="0.2">
      <c r="A96" s="2" t="s">
        <v>1188</v>
      </c>
      <c r="B96" s="35" t="s">
        <v>213</v>
      </c>
      <c r="C96" s="47">
        <v>6727.9413107</v>
      </c>
      <c r="D96" s="44" t="str">
        <f t="shared" si="20"/>
        <v>N/A</v>
      </c>
      <c r="E96" s="47">
        <v>6491.4964601000001</v>
      </c>
      <c r="F96" s="44" t="str">
        <f t="shared" si="21"/>
        <v>N/A</v>
      </c>
      <c r="G96" s="47">
        <v>6106.8098361000002</v>
      </c>
      <c r="H96" s="44" t="str">
        <f t="shared" si="22"/>
        <v>N/A</v>
      </c>
      <c r="I96" s="12">
        <v>-3.51</v>
      </c>
      <c r="J96" s="12">
        <v>-5.93</v>
      </c>
      <c r="K96" s="45" t="s">
        <v>739</v>
      </c>
      <c r="L96" s="9" t="str">
        <f t="shared" si="19"/>
        <v>Yes</v>
      </c>
    </row>
    <row r="97" spans="1:12" x14ac:dyDescent="0.2">
      <c r="A97" s="2" t="s">
        <v>1189</v>
      </c>
      <c r="B97" s="35" t="s">
        <v>213</v>
      </c>
      <c r="C97" s="47">
        <v>21478625</v>
      </c>
      <c r="D97" s="44" t="str">
        <f t="shared" si="20"/>
        <v>N/A</v>
      </c>
      <c r="E97" s="47">
        <v>21485538</v>
      </c>
      <c r="F97" s="44" t="str">
        <f t="shared" si="21"/>
        <v>N/A</v>
      </c>
      <c r="G97" s="47">
        <v>20359707</v>
      </c>
      <c r="H97" s="44" t="str">
        <f t="shared" si="22"/>
        <v>N/A</v>
      </c>
      <c r="I97" s="12">
        <v>3.2199999999999999E-2</v>
      </c>
      <c r="J97" s="12">
        <v>-5.24</v>
      </c>
      <c r="K97" s="45" t="s">
        <v>739</v>
      </c>
      <c r="L97" s="9" t="str">
        <f t="shared" si="19"/>
        <v>Yes</v>
      </c>
    </row>
    <row r="98" spans="1:12" x14ac:dyDescent="0.2">
      <c r="A98" s="2" t="s">
        <v>520</v>
      </c>
      <c r="B98" s="35" t="s">
        <v>213</v>
      </c>
      <c r="C98" s="47">
        <v>1049</v>
      </c>
      <c r="D98" s="44" t="str">
        <f t="shared" si="20"/>
        <v>N/A</v>
      </c>
      <c r="E98" s="36">
        <v>1088</v>
      </c>
      <c r="F98" s="44" t="str">
        <f t="shared" si="21"/>
        <v>N/A</v>
      </c>
      <c r="G98" s="36">
        <v>1095</v>
      </c>
      <c r="H98" s="44" t="str">
        <f t="shared" si="22"/>
        <v>N/A</v>
      </c>
      <c r="I98" s="12">
        <v>3.718</v>
      </c>
      <c r="J98" s="12">
        <v>0.64339999999999997</v>
      </c>
      <c r="K98" s="45" t="s">
        <v>739</v>
      </c>
      <c r="L98" s="9" t="str">
        <f t="shared" si="19"/>
        <v>Yes</v>
      </c>
    </row>
    <row r="99" spans="1:12" x14ac:dyDescent="0.2">
      <c r="A99" s="2" t="s">
        <v>1190</v>
      </c>
      <c r="B99" s="35" t="s">
        <v>213</v>
      </c>
      <c r="C99" s="47">
        <v>20475.333651000001</v>
      </c>
      <c r="D99" s="44" t="str">
        <f t="shared" si="20"/>
        <v>N/A</v>
      </c>
      <c r="E99" s="47">
        <v>19747.737131999998</v>
      </c>
      <c r="F99" s="44" t="str">
        <f t="shared" si="21"/>
        <v>N/A</v>
      </c>
      <c r="G99" s="47">
        <v>18593.339725999998</v>
      </c>
      <c r="H99" s="44" t="str">
        <f t="shared" si="22"/>
        <v>N/A</v>
      </c>
      <c r="I99" s="12">
        <v>-3.55</v>
      </c>
      <c r="J99" s="12">
        <v>-5.85</v>
      </c>
      <c r="K99" s="45" t="s">
        <v>739</v>
      </c>
      <c r="L99" s="9" t="str">
        <f t="shared" si="19"/>
        <v>Yes</v>
      </c>
    </row>
    <row r="100" spans="1:12" ht="25.5" x14ac:dyDescent="0.2">
      <c r="A100" s="2" t="s">
        <v>1191</v>
      </c>
      <c r="B100" s="35" t="s">
        <v>213</v>
      </c>
      <c r="C100" s="47">
        <v>10272237</v>
      </c>
      <c r="D100" s="44" t="str">
        <f t="shared" si="20"/>
        <v>N/A</v>
      </c>
      <c r="E100" s="47">
        <v>12153054</v>
      </c>
      <c r="F100" s="44" t="str">
        <f t="shared" si="21"/>
        <v>N/A</v>
      </c>
      <c r="G100" s="47">
        <v>12393714</v>
      </c>
      <c r="H100" s="44" t="str">
        <f t="shared" si="22"/>
        <v>N/A</v>
      </c>
      <c r="I100" s="12">
        <v>18.309999999999999</v>
      </c>
      <c r="J100" s="12">
        <v>1.98</v>
      </c>
      <c r="K100" s="45" t="s">
        <v>739</v>
      </c>
      <c r="L100" s="9" t="str">
        <f t="shared" si="19"/>
        <v>Yes</v>
      </c>
    </row>
    <row r="101" spans="1:12" x14ac:dyDescent="0.2">
      <c r="A101" s="2" t="s">
        <v>521</v>
      </c>
      <c r="B101" s="35" t="s">
        <v>213</v>
      </c>
      <c r="C101" s="47">
        <v>7215</v>
      </c>
      <c r="D101" s="44" t="str">
        <f t="shared" si="20"/>
        <v>N/A</v>
      </c>
      <c r="E101" s="36">
        <v>6921</v>
      </c>
      <c r="F101" s="44" t="str">
        <f t="shared" si="21"/>
        <v>N/A</v>
      </c>
      <c r="G101" s="36">
        <v>7027</v>
      </c>
      <c r="H101" s="44" t="str">
        <f t="shared" si="22"/>
        <v>N/A</v>
      </c>
      <c r="I101" s="12">
        <v>-4.07</v>
      </c>
      <c r="J101" s="12">
        <v>1.532</v>
      </c>
      <c r="K101" s="45" t="s">
        <v>739</v>
      </c>
      <c r="L101" s="9" t="str">
        <f t="shared" si="19"/>
        <v>Yes</v>
      </c>
    </row>
    <row r="102" spans="1:12" ht="25.5" x14ac:dyDescent="0.2">
      <c r="A102" s="2" t="s">
        <v>1192</v>
      </c>
      <c r="B102" s="35" t="s">
        <v>213</v>
      </c>
      <c r="C102" s="47">
        <v>1423.7334719</v>
      </c>
      <c r="D102" s="44" t="str">
        <f t="shared" si="20"/>
        <v>N/A</v>
      </c>
      <c r="E102" s="47">
        <v>1755.9679237</v>
      </c>
      <c r="F102" s="44" t="str">
        <f t="shared" si="21"/>
        <v>N/A</v>
      </c>
      <c r="G102" s="47">
        <v>1763.7276220000001</v>
      </c>
      <c r="H102" s="44" t="str">
        <f t="shared" si="22"/>
        <v>N/A</v>
      </c>
      <c r="I102" s="12">
        <v>23.34</v>
      </c>
      <c r="J102" s="12">
        <v>0.44190000000000002</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205200577</v>
      </c>
      <c r="D106" s="44" t="str">
        <f t="shared" si="20"/>
        <v>N/A</v>
      </c>
      <c r="E106" s="47">
        <v>194366067</v>
      </c>
      <c r="F106" s="44" t="str">
        <f t="shared" si="21"/>
        <v>N/A</v>
      </c>
      <c r="G106" s="47">
        <v>212158851</v>
      </c>
      <c r="H106" s="44" t="str">
        <f t="shared" si="22"/>
        <v>N/A</v>
      </c>
      <c r="I106" s="12">
        <v>-5.28</v>
      </c>
      <c r="J106" s="12">
        <v>9.1539999999999999</v>
      </c>
      <c r="K106" s="45" t="s">
        <v>739</v>
      </c>
      <c r="L106" s="9" t="str">
        <f t="shared" si="19"/>
        <v>Yes</v>
      </c>
    </row>
    <row r="107" spans="1:12" x14ac:dyDescent="0.2">
      <c r="A107" s="2" t="s">
        <v>523</v>
      </c>
      <c r="B107" s="35" t="s">
        <v>213</v>
      </c>
      <c r="C107" s="47">
        <v>20546</v>
      </c>
      <c r="D107" s="44" t="str">
        <f t="shared" si="20"/>
        <v>N/A</v>
      </c>
      <c r="E107" s="36">
        <v>20080</v>
      </c>
      <c r="F107" s="44" t="str">
        <f t="shared" si="21"/>
        <v>N/A</v>
      </c>
      <c r="G107" s="36">
        <v>21768</v>
      </c>
      <c r="H107" s="44" t="str">
        <f t="shared" si="22"/>
        <v>N/A</v>
      </c>
      <c r="I107" s="12">
        <v>-2.27</v>
      </c>
      <c r="J107" s="12">
        <v>8.4060000000000006</v>
      </c>
      <c r="K107" s="45" t="s">
        <v>739</v>
      </c>
      <c r="L107" s="9" t="str">
        <f t="shared" si="19"/>
        <v>Yes</v>
      </c>
    </row>
    <row r="108" spans="1:12" ht="25.5" x14ac:dyDescent="0.2">
      <c r="A108" s="2" t="s">
        <v>1196</v>
      </c>
      <c r="B108" s="35" t="s">
        <v>213</v>
      </c>
      <c r="C108" s="47">
        <v>9987.3735519999991</v>
      </c>
      <c r="D108" s="44" t="str">
        <f t="shared" si="20"/>
        <v>N/A</v>
      </c>
      <c r="E108" s="47">
        <v>9679.5850100000007</v>
      </c>
      <c r="F108" s="44" t="str">
        <f t="shared" si="21"/>
        <v>N/A</v>
      </c>
      <c r="G108" s="47">
        <v>9746.3639746000008</v>
      </c>
      <c r="H108" s="44" t="str">
        <f t="shared" si="22"/>
        <v>N/A</v>
      </c>
      <c r="I108" s="12">
        <v>-3.08</v>
      </c>
      <c r="J108" s="12">
        <v>0.68989999999999996</v>
      </c>
      <c r="K108" s="45" t="s">
        <v>739</v>
      </c>
      <c r="L108" s="9" t="str">
        <f t="shared" si="19"/>
        <v>Yes</v>
      </c>
    </row>
    <row r="109" spans="1:12" ht="25.5" x14ac:dyDescent="0.2">
      <c r="A109" s="2" t="s">
        <v>1197</v>
      </c>
      <c r="B109" s="35" t="s">
        <v>213</v>
      </c>
      <c r="C109" s="47">
        <v>33099276</v>
      </c>
      <c r="D109" s="44" t="str">
        <f t="shared" si="20"/>
        <v>N/A</v>
      </c>
      <c r="E109" s="47">
        <v>31129896</v>
      </c>
      <c r="F109" s="44" t="str">
        <f t="shared" si="21"/>
        <v>N/A</v>
      </c>
      <c r="G109" s="47">
        <v>30454602</v>
      </c>
      <c r="H109" s="44" t="str">
        <f t="shared" si="22"/>
        <v>N/A</v>
      </c>
      <c r="I109" s="12">
        <v>-5.95</v>
      </c>
      <c r="J109" s="12">
        <v>-2.17</v>
      </c>
      <c r="K109" s="45" t="s">
        <v>739</v>
      </c>
      <c r="L109" s="9" t="str">
        <f t="shared" si="19"/>
        <v>Yes</v>
      </c>
    </row>
    <row r="110" spans="1:12" x14ac:dyDescent="0.2">
      <c r="A110" s="2" t="s">
        <v>524</v>
      </c>
      <c r="B110" s="35" t="s">
        <v>213</v>
      </c>
      <c r="C110" s="47">
        <v>9158</v>
      </c>
      <c r="D110" s="44" t="str">
        <f t="shared" si="20"/>
        <v>N/A</v>
      </c>
      <c r="E110" s="36">
        <v>8342</v>
      </c>
      <c r="F110" s="44" t="str">
        <f t="shared" si="21"/>
        <v>N/A</v>
      </c>
      <c r="G110" s="36">
        <v>7857</v>
      </c>
      <c r="H110" s="44" t="str">
        <f t="shared" si="22"/>
        <v>N/A</v>
      </c>
      <c r="I110" s="12">
        <v>-8.91</v>
      </c>
      <c r="J110" s="12">
        <v>-5.81</v>
      </c>
      <c r="K110" s="45" t="s">
        <v>739</v>
      </c>
      <c r="L110" s="9" t="str">
        <f t="shared" si="19"/>
        <v>Yes</v>
      </c>
    </row>
    <row r="111" spans="1:12" ht="25.5" x14ac:dyDescent="0.2">
      <c r="A111" s="2" t="s">
        <v>1198</v>
      </c>
      <c r="B111" s="35" t="s">
        <v>213</v>
      </c>
      <c r="C111" s="47">
        <v>3614.2472155</v>
      </c>
      <c r="D111" s="44" t="str">
        <f t="shared" si="20"/>
        <v>N/A</v>
      </c>
      <c r="E111" s="47">
        <v>3731.7065452000002</v>
      </c>
      <c r="F111" s="44" t="str">
        <f t="shared" si="21"/>
        <v>N/A</v>
      </c>
      <c r="G111" s="47">
        <v>3876.1107293</v>
      </c>
      <c r="H111" s="44" t="str">
        <f t="shared" si="22"/>
        <v>N/A</v>
      </c>
      <c r="I111" s="12">
        <v>3.25</v>
      </c>
      <c r="J111" s="12">
        <v>3.87</v>
      </c>
      <c r="K111" s="45" t="s">
        <v>739</v>
      </c>
      <c r="L111" s="9" t="str">
        <f t="shared" si="19"/>
        <v>Yes</v>
      </c>
    </row>
    <row r="112" spans="1:12" ht="25.5" x14ac:dyDescent="0.2">
      <c r="A112" s="2" t="s">
        <v>1199</v>
      </c>
      <c r="B112" s="35" t="s">
        <v>213</v>
      </c>
      <c r="C112" s="47">
        <v>40225314</v>
      </c>
      <c r="D112" s="44" t="str">
        <f t="shared" si="20"/>
        <v>N/A</v>
      </c>
      <c r="E112" s="47">
        <v>99629989</v>
      </c>
      <c r="F112" s="44" t="str">
        <f t="shared" si="21"/>
        <v>N/A</v>
      </c>
      <c r="G112" s="47">
        <v>95123582</v>
      </c>
      <c r="H112" s="44" t="str">
        <f t="shared" si="22"/>
        <v>N/A</v>
      </c>
      <c r="I112" s="12">
        <v>147.69999999999999</v>
      </c>
      <c r="J112" s="12">
        <v>-4.5199999999999996</v>
      </c>
      <c r="K112" s="45" t="s">
        <v>739</v>
      </c>
      <c r="L112" s="9" t="str">
        <f t="shared" si="19"/>
        <v>Yes</v>
      </c>
    </row>
    <row r="113" spans="1:12" ht="25.5" x14ac:dyDescent="0.2">
      <c r="A113" s="2" t="s">
        <v>525</v>
      </c>
      <c r="B113" s="35" t="s">
        <v>213</v>
      </c>
      <c r="C113" s="47">
        <v>7729</v>
      </c>
      <c r="D113" s="44" t="str">
        <f t="shared" si="20"/>
        <v>N/A</v>
      </c>
      <c r="E113" s="36">
        <v>9352</v>
      </c>
      <c r="F113" s="44" t="str">
        <f t="shared" si="21"/>
        <v>N/A</v>
      </c>
      <c r="G113" s="36">
        <v>8675</v>
      </c>
      <c r="H113" s="44" t="str">
        <f t="shared" si="22"/>
        <v>N/A</v>
      </c>
      <c r="I113" s="12">
        <v>21</v>
      </c>
      <c r="J113" s="12">
        <v>-7.24</v>
      </c>
      <c r="K113" s="45" t="s">
        <v>739</v>
      </c>
      <c r="L113" s="9" t="str">
        <f t="shared" si="19"/>
        <v>Yes</v>
      </c>
    </row>
    <row r="114" spans="1:12" ht="25.5" x14ac:dyDescent="0.2">
      <c r="A114" s="2" t="s">
        <v>1200</v>
      </c>
      <c r="B114" s="35" t="s">
        <v>213</v>
      </c>
      <c r="C114" s="47">
        <v>5204.4655194999996</v>
      </c>
      <c r="D114" s="44" t="str">
        <f t="shared" si="20"/>
        <v>N/A</v>
      </c>
      <c r="E114" s="47">
        <v>10653.335009</v>
      </c>
      <c r="F114" s="44" t="str">
        <f t="shared" si="21"/>
        <v>N/A</v>
      </c>
      <c r="G114" s="47">
        <v>10965.254408999999</v>
      </c>
      <c r="H114" s="44" t="str">
        <f t="shared" si="22"/>
        <v>N/A</v>
      </c>
      <c r="I114" s="12">
        <v>104.7</v>
      </c>
      <c r="J114" s="12">
        <v>2.9279999999999999</v>
      </c>
      <c r="K114" s="45" t="s">
        <v>739</v>
      </c>
      <c r="L114" s="9" t="str">
        <f t="shared" si="19"/>
        <v>Yes</v>
      </c>
    </row>
    <row r="115" spans="1:12" ht="25.5" x14ac:dyDescent="0.2">
      <c r="A115" s="2" t="s">
        <v>1201</v>
      </c>
      <c r="B115" s="35" t="s">
        <v>213</v>
      </c>
      <c r="C115" s="47">
        <v>20255524</v>
      </c>
      <c r="D115" s="44" t="str">
        <f t="shared" ref="D115:D146" si="23">IF($B115="N/A","N/A",IF(C115&gt;10,"No",IF(C115&lt;-10,"No","Yes")))</f>
        <v>N/A</v>
      </c>
      <c r="E115" s="47">
        <v>16360959</v>
      </c>
      <c r="F115" s="44" t="str">
        <f t="shared" ref="F115:F146" si="24">IF($B115="N/A","N/A",IF(E115&gt;10,"No",IF(E115&lt;-10,"No","Yes")))</f>
        <v>N/A</v>
      </c>
      <c r="G115" s="47">
        <v>13742699</v>
      </c>
      <c r="H115" s="44" t="str">
        <f t="shared" ref="H115:H146" si="25">IF($B115="N/A","N/A",IF(G115&gt;10,"No",IF(G115&lt;-10,"No","Yes")))</f>
        <v>N/A</v>
      </c>
      <c r="I115" s="12">
        <v>-19.2</v>
      </c>
      <c r="J115" s="12">
        <v>-16</v>
      </c>
      <c r="K115" s="45" t="s">
        <v>739</v>
      </c>
      <c r="L115" s="9" t="str">
        <f t="shared" si="19"/>
        <v>Yes</v>
      </c>
    </row>
    <row r="116" spans="1:12" ht="25.5" x14ac:dyDescent="0.2">
      <c r="A116" s="2" t="s">
        <v>526</v>
      </c>
      <c r="B116" s="35" t="s">
        <v>213</v>
      </c>
      <c r="C116" s="47">
        <v>10540</v>
      </c>
      <c r="D116" s="44" t="str">
        <f t="shared" si="23"/>
        <v>N/A</v>
      </c>
      <c r="E116" s="36">
        <v>8948</v>
      </c>
      <c r="F116" s="44" t="str">
        <f t="shared" si="24"/>
        <v>N/A</v>
      </c>
      <c r="G116" s="36">
        <v>7900</v>
      </c>
      <c r="H116" s="44" t="str">
        <f t="shared" si="25"/>
        <v>N/A</v>
      </c>
      <c r="I116" s="12">
        <v>-15.1</v>
      </c>
      <c r="J116" s="12">
        <v>-11.7</v>
      </c>
      <c r="K116" s="45" t="s">
        <v>739</v>
      </c>
      <c r="L116" s="9" t="str">
        <f t="shared" si="19"/>
        <v>Yes</v>
      </c>
    </row>
    <row r="117" spans="1:12" ht="25.5" x14ac:dyDescent="0.2">
      <c r="A117" s="2" t="s">
        <v>1202</v>
      </c>
      <c r="B117" s="35" t="s">
        <v>213</v>
      </c>
      <c r="C117" s="47">
        <v>1921.7764706</v>
      </c>
      <c r="D117" s="44" t="str">
        <f t="shared" si="23"/>
        <v>N/A</v>
      </c>
      <c r="E117" s="47">
        <v>1828.4487036</v>
      </c>
      <c r="F117" s="44" t="str">
        <f t="shared" si="24"/>
        <v>N/A</v>
      </c>
      <c r="G117" s="47">
        <v>1739.5821519000001</v>
      </c>
      <c r="H117" s="44" t="str">
        <f t="shared" si="25"/>
        <v>N/A</v>
      </c>
      <c r="I117" s="12">
        <v>-4.8600000000000003</v>
      </c>
      <c r="J117" s="12">
        <v>-4.8600000000000003</v>
      </c>
      <c r="K117" s="45" t="s">
        <v>739</v>
      </c>
      <c r="L117" s="9" t="str">
        <f t="shared" si="19"/>
        <v>Yes</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1747</v>
      </c>
      <c r="J118" s="12" t="s">
        <v>1747</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1747</v>
      </c>
      <c r="J119" s="12" t="s">
        <v>1747</v>
      </c>
      <c r="K119" s="45" t="s">
        <v>739</v>
      </c>
      <c r="L119" s="9" t="str">
        <f t="shared" si="19"/>
        <v>N/A</v>
      </c>
    </row>
    <row r="120" spans="1:12" ht="25.5" x14ac:dyDescent="0.2">
      <c r="A120" s="2" t="s">
        <v>1204</v>
      </c>
      <c r="B120" s="35" t="s">
        <v>213</v>
      </c>
      <c r="C120" s="47" t="s">
        <v>1747</v>
      </c>
      <c r="D120" s="44" t="str">
        <f t="shared" si="23"/>
        <v>N/A</v>
      </c>
      <c r="E120" s="47" t="s">
        <v>1747</v>
      </c>
      <c r="F120" s="44" t="str">
        <f t="shared" si="24"/>
        <v>N/A</v>
      </c>
      <c r="G120" s="47" t="s">
        <v>1747</v>
      </c>
      <c r="H120" s="44" t="str">
        <f t="shared" si="25"/>
        <v>N/A</v>
      </c>
      <c r="I120" s="12" t="s">
        <v>1747</v>
      </c>
      <c r="J120" s="12" t="s">
        <v>1747</v>
      </c>
      <c r="K120" s="45" t="s">
        <v>739</v>
      </c>
      <c r="L120" s="9" t="str">
        <f t="shared" si="19"/>
        <v>N/A</v>
      </c>
    </row>
    <row r="121" spans="1:12" ht="25.5" x14ac:dyDescent="0.2">
      <c r="A121" s="2" t="s">
        <v>1205</v>
      </c>
      <c r="B121" s="35" t="s">
        <v>213</v>
      </c>
      <c r="C121" s="47">
        <v>141219346</v>
      </c>
      <c r="D121" s="44" t="str">
        <f t="shared" si="23"/>
        <v>N/A</v>
      </c>
      <c r="E121" s="47">
        <v>129814687</v>
      </c>
      <c r="F121" s="44" t="str">
        <f t="shared" si="24"/>
        <v>N/A</v>
      </c>
      <c r="G121" s="47">
        <v>99945752</v>
      </c>
      <c r="H121" s="44" t="str">
        <f t="shared" si="25"/>
        <v>N/A</v>
      </c>
      <c r="I121" s="12">
        <v>-8.08</v>
      </c>
      <c r="J121" s="12">
        <v>-23</v>
      </c>
      <c r="K121" s="45" t="s">
        <v>739</v>
      </c>
      <c r="L121" s="9" t="str">
        <f t="shared" si="19"/>
        <v>Yes</v>
      </c>
    </row>
    <row r="122" spans="1:12" x14ac:dyDescent="0.2">
      <c r="A122" s="2" t="s">
        <v>528</v>
      </c>
      <c r="B122" s="35" t="s">
        <v>213</v>
      </c>
      <c r="C122" s="47">
        <v>9684</v>
      </c>
      <c r="D122" s="44" t="str">
        <f t="shared" si="23"/>
        <v>N/A</v>
      </c>
      <c r="E122" s="36">
        <v>8907</v>
      </c>
      <c r="F122" s="44" t="str">
        <f t="shared" si="24"/>
        <v>N/A</v>
      </c>
      <c r="G122" s="36">
        <v>8065</v>
      </c>
      <c r="H122" s="44" t="str">
        <f t="shared" si="25"/>
        <v>N/A</v>
      </c>
      <c r="I122" s="12">
        <v>-8.02</v>
      </c>
      <c r="J122" s="12">
        <v>-9.4499999999999993</v>
      </c>
      <c r="K122" s="45" t="s">
        <v>739</v>
      </c>
      <c r="L122" s="9" t="str">
        <f t="shared" si="19"/>
        <v>Yes</v>
      </c>
    </row>
    <row r="123" spans="1:12" ht="25.5" x14ac:dyDescent="0.2">
      <c r="A123" s="2" t="s">
        <v>1206</v>
      </c>
      <c r="B123" s="35" t="s">
        <v>213</v>
      </c>
      <c r="C123" s="47">
        <v>14582.749484</v>
      </c>
      <c r="D123" s="44" t="str">
        <f t="shared" si="23"/>
        <v>N/A</v>
      </c>
      <c r="E123" s="47">
        <v>14574.456832</v>
      </c>
      <c r="F123" s="44" t="str">
        <f t="shared" si="24"/>
        <v>N/A</v>
      </c>
      <c r="G123" s="47">
        <v>12392.529696</v>
      </c>
      <c r="H123" s="44" t="str">
        <f t="shared" si="25"/>
        <v>N/A</v>
      </c>
      <c r="I123" s="12">
        <v>-5.7000000000000002E-2</v>
      </c>
      <c r="J123" s="12">
        <v>-15</v>
      </c>
      <c r="K123" s="45" t="s">
        <v>739</v>
      </c>
      <c r="L123" s="9" t="str">
        <f t="shared" si="19"/>
        <v>Yes</v>
      </c>
    </row>
    <row r="124" spans="1:12" ht="25.5" x14ac:dyDescent="0.2">
      <c r="A124" s="2" t="s">
        <v>1207</v>
      </c>
      <c r="B124" s="35" t="s">
        <v>213</v>
      </c>
      <c r="C124" s="47">
        <v>32685107</v>
      </c>
      <c r="D124" s="44" t="str">
        <f t="shared" si="23"/>
        <v>N/A</v>
      </c>
      <c r="E124" s="47">
        <v>28936421</v>
      </c>
      <c r="F124" s="44" t="str">
        <f t="shared" si="24"/>
        <v>N/A</v>
      </c>
      <c r="G124" s="47">
        <v>30025264</v>
      </c>
      <c r="H124" s="44" t="str">
        <f t="shared" si="25"/>
        <v>N/A</v>
      </c>
      <c r="I124" s="12">
        <v>-11.5</v>
      </c>
      <c r="J124" s="12">
        <v>3.7629999999999999</v>
      </c>
      <c r="K124" s="45" t="s">
        <v>739</v>
      </c>
      <c r="L124" s="9" t="str">
        <f t="shared" si="19"/>
        <v>Yes</v>
      </c>
    </row>
    <row r="125" spans="1:12" ht="25.5" x14ac:dyDescent="0.2">
      <c r="A125" s="2" t="s">
        <v>529</v>
      </c>
      <c r="B125" s="35" t="s">
        <v>213</v>
      </c>
      <c r="C125" s="47">
        <v>22884</v>
      </c>
      <c r="D125" s="44" t="str">
        <f t="shared" si="23"/>
        <v>N/A</v>
      </c>
      <c r="E125" s="36">
        <v>22445</v>
      </c>
      <c r="F125" s="44" t="str">
        <f t="shared" si="24"/>
        <v>N/A</v>
      </c>
      <c r="G125" s="36">
        <v>22044</v>
      </c>
      <c r="H125" s="44" t="str">
        <f t="shared" si="25"/>
        <v>N/A</v>
      </c>
      <c r="I125" s="12">
        <v>-1.92</v>
      </c>
      <c r="J125" s="12">
        <v>-1.79</v>
      </c>
      <c r="K125" s="45" t="s">
        <v>739</v>
      </c>
      <c r="L125" s="9" t="str">
        <f t="shared" si="19"/>
        <v>Yes</v>
      </c>
    </row>
    <row r="126" spans="1:12" ht="25.5" x14ac:dyDescent="0.2">
      <c r="A126" s="2" t="s">
        <v>1208</v>
      </c>
      <c r="B126" s="35" t="s">
        <v>213</v>
      </c>
      <c r="C126" s="47">
        <v>1428.2951843999999</v>
      </c>
      <c r="D126" s="44" t="str">
        <f t="shared" si="23"/>
        <v>N/A</v>
      </c>
      <c r="E126" s="47">
        <v>1289.2145688999999</v>
      </c>
      <c r="F126" s="44" t="str">
        <f t="shared" si="24"/>
        <v>N/A</v>
      </c>
      <c r="G126" s="47">
        <v>1362.0606061000001</v>
      </c>
      <c r="H126" s="44" t="str">
        <f t="shared" si="25"/>
        <v>N/A</v>
      </c>
      <c r="I126" s="12">
        <v>-9.74</v>
      </c>
      <c r="J126" s="12">
        <v>5.65</v>
      </c>
      <c r="K126" s="45" t="s">
        <v>739</v>
      </c>
      <c r="L126" s="9" t="str">
        <f t="shared" si="19"/>
        <v>Yes</v>
      </c>
    </row>
    <row r="127" spans="1:12" ht="25.5" x14ac:dyDescent="0.2">
      <c r="A127" s="2" t="s">
        <v>1209</v>
      </c>
      <c r="B127" s="35" t="s">
        <v>213</v>
      </c>
      <c r="C127" s="47">
        <v>35237562</v>
      </c>
      <c r="D127" s="44" t="str">
        <f t="shared" si="23"/>
        <v>N/A</v>
      </c>
      <c r="E127" s="47">
        <v>31693895</v>
      </c>
      <c r="F127" s="44" t="str">
        <f t="shared" si="24"/>
        <v>N/A</v>
      </c>
      <c r="G127" s="47">
        <v>27413097</v>
      </c>
      <c r="H127" s="44" t="str">
        <f t="shared" si="25"/>
        <v>N/A</v>
      </c>
      <c r="I127" s="12">
        <v>-10.1</v>
      </c>
      <c r="J127" s="12">
        <v>-13.5</v>
      </c>
      <c r="K127" s="45" t="s">
        <v>739</v>
      </c>
      <c r="L127" s="9" t="str">
        <f t="shared" si="19"/>
        <v>Yes</v>
      </c>
    </row>
    <row r="128" spans="1:12" x14ac:dyDescent="0.2">
      <c r="A128" s="2" t="s">
        <v>530</v>
      </c>
      <c r="B128" s="35" t="s">
        <v>213</v>
      </c>
      <c r="C128" s="47">
        <v>11006</v>
      </c>
      <c r="D128" s="44" t="str">
        <f t="shared" si="23"/>
        <v>N/A</v>
      </c>
      <c r="E128" s="36">
        <v>10381</v>
      </c>
      <c r="F128" s="44" t="str">
        <f t="shared" si="24"/>
        <v>N/A</v>
      </c>
      <c r="G128" s="36">
        <v>9424</v>
      </c>
      <c r="H128" s="44" t="str">
        <f t="shared" si="25"/>
        <v>N/A</v>
      </c>
      <c r="I128" s="12">
        <v>-5.68</v>
      </c>
      <c r="J128" s="12">
        <v>-9.2200000000000006</v>
      </c>
      <c r="K128" s="45" t="s">
        <v>739</v>
      </c>
      <c r="L128" s="9" t="str">
        <f t="shared" si="19"/>
        <v>Yes</v>
      </c>
    </row>
    <row r="129" spans="1:12" ht="25.5" x14ac:dyDescent="0.2">
      <c r="A129" s="2" t="s">
        <v>1210</v>
      </c>
      <c r="B129" s="35" t="s">
        <v>213</v>
      </c>
      <c r="C129" s="47">
        <v>3201.6683627000002</v>
      </c>
      <c r="D129" s="44" t="str">
        <f t="shared" si="23"/>
        <v>N/A</v>
      </c>
      <c r="E129" s="47">
        <v>3053.0676235000001</v>
      </c>
      <c r="F129" s="44" t="str">
        <f t="shared" si="24"/>
        <v>N/A</v>
      </c>
      <c r="G129" s="47">
        <v>2908.8600382</v>
      </c>
      <c r="H129" s="44" t="str">
        <f t="shared" si="25"/>
        <v>N/A</v>
      </c>
      <c r="I129" s="12">
        <v>-4.6399999999999997</v>
      </c>
      <c r="J129" s="12">
        <v>-4.72</v>
      </c>
      <c r="K129" s="45" t="s">
        <v>739</v>
      </c>
      <c r="L129" s="9" t="str">
        <f t="shared" si="19"/>
        <v>Yes</v>
      </c>
    </row>
    <row r="130" spans="1:12" ht="25.5" x14ac:dyDescent="0.2">
      <c r="A130" s="2" t="s">
        <v>1211</v>
      </c>
      <c r="B130" s="35" t="s">
        <v>213</v>
      </c>
      <c r="C130" s="47">
        <v>62890</v>
      </c>
      <c r="D130" s="44" t="str">
        <f t="shared" si="23"/>
        <v>N/A</v>
      </c>
      <c r="E130" s="47">
        <v>130353</v>
      </c>
      <c r="F130" s="44" t="str">
        <f t="shared" si="24"/>
        <v>N/A</v>
      </c>
      <c r="G130" s="47">
        <v>13872</v>
      </c>
      <c r="H130" s="44" t="str">
        <f t="shared" si="25"/>
        <v>N/A</v>
      </c>
      <c r="I130" s="12">
        <v>107.3</v>
      </c>
      <c r="J130" s="12">
        <v>-89.4</v>
      </c>
      <c r="K130" s="45" t="s">
        <v>739</v>
      </c>
      <c r="L130" s="9" t="str">
        <f t="shared" si="19"/>
        <v>No</v>
      </c>
    </row>
    <row r="131" spans="1:12" ht="25.5" x14ac:dyDescent="0.2">
      <c r="A131" s="2" t="s">
        <v>531</v>
      </c>
      <c r="B131" s="35" t="s">
        <v>213</v>
      </c>
      <c r="C131" s="47">
        <v>11</v>
      </c>
      <c r="D131" s="44" t="str">
        <f t="shared" si="23"/>
        <v>N/A</v>
      </c>
      <c r="E131" s="36">
        <v>13</v>
      </c>
      <c r="F131" s="44" t="str">
        <f t="shared" si="24"/>
        <v>N/A</v>
      </c>
      <c r="G131" s="36">
        <v>11</v>
      </c>
      <c r="H131" s="44" t="str">
        <f t="shared" si="25"/>
        <v>N/A</v>
      </c>
      <c r="I131" s="12">
        <v>116.7</v>
      </c>
      <c r="J131" s="12">
        <v>-84.6</v>
      </c>
      <c r="K131" s="45" t="s">
        <v>739</v>
      </c>
      <c r="L131" s="9" t="str">
        <f t="shared" si="19"/>
        <v>No</v>
      </c>
    </row>
    <row r="132" spans="1:12" ht="25.5" x14ac:dyDescent="0.2">
      <c r="A132" s="2" t="s">
        <v>1212</v>
      </c>
      <c r="B132" s="35" t="s">
        <v>213</v>
      </c>
      <c r="C132" s="47">
        <v>10481.666667</v>
      </c>
      <c r="D132" s="44" t="str">
        <f t="shared" si="23"/>
        <v>N/A</v>
      </c>
      <c r="E132" s="47">
        <v>10027.153845999999</v>
      </c>
      <c r="F132" s="44" t="str">
        <f t="shared" si="24"/>
        <v>N/A</v>
      </c>
      <c r="G132" s="47">
        <v>6936</v>
      </c>
      <c r="H132" s="44" t="str">
        <f t="shared" si="25"/>
        <v>N/A</v>
      </c>
      <c r="I132" s="12">
        <v>-4.34</v>
      </c>
      <c r="J132" s="12">
        <v>-30.8</v>
      </c>
      <c r="K132" s="45" t="s">
        <v>739</v>
      </c>
      <c r="L132" s="9" t="str">
        <f t="shared" si="19"/>
        <v>No</v>
      </c>
    </row>
    <row r="133" spans="1:12" ht="25.5" x14ac:dyDescent="0.2">
      <c r="A133" s="2" t="s">
        <v>1213</v>
      </c>
      <c r="B133" s="35" t="s">
        <v>213</v>
      </c>
      <c r="C133" s="47">
        <v>52011504</v>
      </c>
      <c r="D133" s="44" t="str">
        <f t="shared" si="23"/>
        <v>N/A</v>
      </c>
      <c r="E133" s="47">
        <v>0</v>
      </c>
      <c r="F133" s="44" t="str">
        <f t="shared" si="24"/>
        <v>N/A</v>
      </c>
      <c r="G133" s="47">
        <v>0</v>
      </c>
      <c r="H133" s="44" t="str">
        <f t="shared" si="25"/>
        <v>N/A</v>
      </c>
      <c r="I133" s="12">
        <v>-100</v>
      </c>
      <c r="J133" s="12" t="s">
        <v>1747</v>
      </c>
      <c r="K133" s="45" t="s">
        <v>739</v>
      </c>
      <c r="L133" s="9" t="str">
        <f t="shared" si="19"/>
        <v>N/A</v>
      </c>
    </row>
    <row r="134" spans="1:12" x14ac:dyDescent="0.2">
      <c r="A134" s="2" t="s">
        <v>532</v>
      </c>
      <c r="B134" s="35" t="s">
        <v>213</v>
      </c>
      <c r="C134" s="47">
        <v>2108</v>
      </c>
      <c r="D134" s="44" t="str">
        <f t="shared" si="23"/>
        <v>N/A</v>
      </c>
      <c r="E134" s="36">
        <v>0</v>
      </c>
      <c r="F134" s="44" t="str">
        <f t="shared" si="24"/>
        <v>N/A</v>
      </c>
      <c r="G134" s="36">
        <v>0</v>
      </c>
      <c r="H134" s="44" t="str">
        <f t="shared" si="25"/>
        <v>N/A</v>
      </c>
      <c r="I134" s="12">
        <v>-100</v>
      </c>
      <c r="J134" s="12" t="s">
        <v>1747</v>
      </c>
      <c r="K134" s="45" t="s">
        <v>739</v>
      </c>
      <c r="L134" s="9" t="str">
        <f t="shared" si="19"/>
        <v>N/A</v>
      </c>
    </row>
    <row r="135" spans="1:12" ht="25.5" x14ac:dyDescent="0.2">
      <c r="A135" s="2" t="s">
        <v>1214</v>
      </c>
      <c r="B135" s="35" t="s">
        <v>213</v>
      </c>
      <c r="C135" s="47">
        <v>24673.388994000001</v>
      </c>
      <c r="D135" s="44" t="str">
        <f t="shared" si="23"/>
        <v>N/A</v>
      </c>
      <c r="E135" s="47" t="s">
        <v>1747</v>
      </c>
      <c r="F135" s="44" t="str">
        <f t="shared" si="24"/>
        <v>N/A</v>
      </c>
      <c r="G135" s="47" t="s">
        <v>1747</v>
      </c>
      <c r="H135" s="44" t="str">
        <f t="shared" si="25"/>
        <v>N/A</v>
      </c>
      <c r="I135" s="12" t="s">
        <v>1747</v>
      </c>
      <c r="J135" s="12" t="s">
        <v>1747</v>
      </c>
      <c r="K135" s="45" t="s">
        <v>739</v>
      </c>
      <c r="L135" s="9" t="str">
        <f t="shared" si="19"/>
        <v>N/A</v>
      </c>
    </row>
    <row r="136" spans="1:12" x14ac:dyDescent="0.2">
      <c r="A136" s="2" t="s">
        <v>1215</v>
      </c>
      <c r="B136" s="35" t="s">
        <v>213</v>
      </c>
      <c r="C136" s="47">
        <v>46760162</v>
      </c>
      <c r="D136" s="44" t="str">
        <f t="shared" si="23"/>
        <v>N/A</v>
      </c>
      <c r="E136" s="47">
        <v>48810028</v>
      </c>
      <c r="F136" s="44" t="str">
        <f t="shared" si="24"/>
        <v>N/A</v>
      </c>
      <c r="G136" s="47">
        <v>54016565</v>
      </c>
      <c r="H136" s="44" t="str">
        <f t="shared" si="25"/>
        <v>N/A</v>
      </c>
      <c r="I136" s="12">
        <v>4.3840000000000003</v>
      </c>
      <c r="J136" s="12">
        <v>10.67</v>
      </c>
      <c r="K136" s="45" t="s">
        <v>739</v>
      </c>
      <c r="L136" s="9" t="str">
        <f t="shared" si="19"/>
        <v>Yes</v>
      </c>
    </row>
    <row r="137" spans="1:12" x14ac:dyDescent="0.2">
      <c r="A137" s="2" t="s">
        <v>533</v>
      </c>
      <c r="B137" s="35" t="s">
        <v>213</v>
      </c>
      <c r="C137" s="47">
        <v>908</v>
      </c>
      <c r="D137" s="44" t="str">
        <f t="shared" si="23"/>
        <v>N/A</v>
      </c>
      <c r="E137" s="36">
        <v>981</v>
      </c>
      <c r="F137" s="44" t="str">
        <f t="shared" si="24"/>
        <v>N/A</v>
      </c>
      <c r="G137" s="36">
        <v>1032</v>
      </c>
      <c r="H137" s="44" t="str">
        <f t="shared" si="25"/>
        <v>N/A</v>
      </c>
      <c r="I137" s="12">
        <v>8.0399999999999991</v>
      </c>
      <c r="J137" s="12">
        <v>5.1989999999999998</v>
      </c>
      <c r="K137" s="45" t="s">
        <v>739</v>
      </c>
      <c r="L137" s="9" t="str">
        <f t="shared" si="19"/>
        <v>Yes</v>
      </c>
    </row>
    <row r="138" spans="1:12" x14ac:dyDescent="0.2">
      <c r="A138" s="2" t="s">
        <v>1216</v>
      </c>
      <c r="B138" s="35" t="s">
        <v>213</v>
      </c>
      <c r="C138" s="47">
        <v>51497.975770999998</v>
      </c>
      <c r="D138" s="44" t="str">
        <f t="shared" si="23"/>
        <v>N/A</v>
      </c>
      <c r="E138" s="47">
        <v>49755.380224</v>
      </c>
      <c r="F138" s="44" t="str">
        <f t="shared" si="24"/>
        <v>N/A</v>
      </c>
      <c r="G138" s="47">
        <v>52341.632751999998</v>
      </c>
      <c r="H138" s="44" t="str">
        <f t="shared" si="25"/>
        <v>N/A</v>
      </c>
      <c r="I138" s="12">
        <v>-3.38</v>
      </c>
      <c r="J138" s="12">
        <v>5.1980000000000004</v>
      </c>
      <c r="K138" s="45" t="s">
        <v>739</v>
      </c>
      <c r="L138" s="9" t="str">
        <f t="shared" si="19"/>
        <v>Yes</v>
      </c>
    </row>
    <row r="139" spans="1:12" x14ac:dyDescent="0.2">
      <c r="A139" s="58" t="s">
        <v>406</v>
      </c>
      <c r="B139" s="14" t="s">
        <v>213</v>
      </c>
      <c r="C139" s="14">
        <v>14684803742</v>
      </c>
      <c r="D139" s="11" t="str">
        <f t="shared" si="23"/>
        <v>N/A</v>
      </c>
      <c r="E139" s="14">
        <v>15736741377</v>
      </c>
      <c r="F139" s="11" t="str">
        <f t="shared" si="24"/>
        <v>N/A</v>
      </c>
      <c r="G139" s="14">
        <v>15459009109</v>
      </c>
      <c r="H139" s="11" t="str">
        <f t="shared" si="25"/>
        <v>N/A</v>
      </c>
      <c r="I139" s="12">
        <v>7.1630000000000003</v>
      </c>
      <c r="J139" s="12">
        <v>-1.76</v>
      </c>
      <c r="K139" s="14" t="s">
        <v>213</v>
      </c>
      <c r="L139" s="9" t="str">
        <f t="shared" ref="L139:L158" si="26">IF(J139="Div by 0", "N/A", IF(K139="N/A","N/A", IF(J139&gt;VALUE(MID(K139,1,2)), "No", IF(J139&lt;-1*VALUE(MID(K139,1,2)), "No", "Yes"))))</f>
        <v>N/A</v>
      </c>
    </row>
    <row r="140" spans="1:12" x14ac:dyDescent="0.2">
      <c r="A140" s="58" t="s">
        <v>1217</v>
      </c>
      <c r="B140" s="14" t="s">
        <v>213</v>
      </c>
      <c r="C140" s="14">
        <v>4507.1762024</v>
      </c>
      <c r="D140" s="11" t="str">
        <f t="shared" si="23"/>
        <v>N/A</v>
      </c>
      <c r="E140" s="14">
        <v>4593.2340486000003</v>
      </c>
      <c r="F140" s="11" t="str">
        <f t="shared" si="24"/>
        <v>N/A</v>
      </c>
      <c r="G140" s="14">
        <v>4351.9326406999999</v>
      </c>
      <c r="H140" s="11" t="str">
        <f t="shared" si="25"/>
        <v>N/A</v>
      </c>
      <c r="I140" s="12">
        <v>1.909</v>
      </c>
      <c r="J140" s="12">
        <v>-5.25</v>
      </c>
      <c r="K140" s="14" t="s">
        <v>213</v>
      </c>
      <c r="L140" s="9" t="str">
        <f t="shared" si="26"/>
        <v>N/A</v>
      </c>
    </row>
    <row r="141" spans="1:12" x14ac:dyDescent="0.2">
      <c r="A141" s="58" t="s">
        <v>407</v>
      </c>
      <c r="B141" s="14" t="s">
        <v>213</v>
      </c>
      <c r="C141" s="14">
        <v>133101554</v>
      </c>
      <c r="D141" s="11" t="str">
        <f t="shared" si="23"/>
        <v>N/A</v>
      </c>
      <c r="E141" s="14">
        <v>155333857</v>
      </c>
      <c r="F141" s="11" t="str">
        <f t="shared" si="24"/>
        <v>N/A</v>
      </c>
      <c r="G141" s="14">
        <v>143191900</v>
      </c>
      <c r="H141" s="11" t="str">
        <f t="shared" si="25"/>
        <v>N/A</v>
      </c>
      <c r="I141" s="12">
        <v>16.7</v>
      </c>
      <c r="J141" s="12">
        <v>-7.82</v>
      </c>
      <c r="K141" s="14" t="s">
        <v>213</v>
      </c>
      <c r="L141" s="9" t="str">
        <f t="shared" si="26"/>
        <v>N/A</v>
      </c>
    </row>
    <row r="142" spans="1:12" x14ac:dyDescent="0.2">
      <c r="A142" s="58" t="s">
        <v>1218</v>
      </c>
      <c r="B142" s="14" t="s">
        <v>213</v>
      </c>
      <c r="C142" s="14">
        <v>7488.1324332000004</v>
      </c>
      <c r="D142" s="11" t="str">
        <f t="shared" si="23"/>
        <v>N/A</v>
      </c>
      <c r="E142" s="14">
        <v>6965.0191463000001</v>
      </c>
      <c r="F142" s="11" t="str">
        <f t="shared" si="24"/>
        <v>N/A</v>
      </c>
      <c r="G142" s="14">
        <v>6534.2657662000001</v>
      </c>
      <c r="H142" s="11" t="str">
        <f t="shared" si="25"/>
        <v>N/A</v>
      </c>
      <c r="I142" s="12">
        <v>-6.99</v>
      </c>
      <c r="J142" s="12">
        <v>-6.18</v>
      </c>
      <c r="K142" s="14" t="s">
        <v>213</v>
      </c>
      <c r="L142" s="9" t="str">
        <f t="shared" si="26"/>
        <v>N/A</v>
      </c>
    </row>
    <row r="143" spans="1:12" x14ac:dyDescent="0.2">
      <c r="A143" s="58" t="s">
        <v>408</v>
      </c>
      <c r="B143" s="14" t="s">
        <v>213</v>
      </c>
      <c r="C143" s="14">
        <v>93727564</v>
      </c>
      <c r="D143" s="11" t="str">
        <f t="shared" si="23"/>
        <v>N/A</v>
      </c>
      <c r="E143" s="14">
        <v>81359009</v>
      </c>
      <c r="F143" s="11" t="str">
        <f t="shared" si="24"/>
        <v>N/A</v>
      </c>
      <c r="G143" s="14">
        <v>85213748</v>
      </c>
      <c r="H143" s="11" t="str">
        <f t="shared" si="25"/>
        <v>N/A</v>
      </c>
      <c r="I143" s="12">
        <v>-13.2</v>
      </c>
      <c r="J143" s="12">
        <v>4.7380000000000004</v>
      </c>
      <c r="K143" s="14" t="s">
        <v>213</v>
      </c>
      <c r="L143" s="9" t="str">
        <f t="shared" si="26"/>
        <v>N/A</v>
      </c>
    </row>
    <row r="144" spans="1:12" ht="25.5" x14ac:dyDescent="0.2">
      <c r="A144" s="58" t="s">
        <v>1219</v>
      </c>
      <c r="B144" s="14" t="s">
        <v>213</v>
      </c>
      <c r="C144" s="14">
        <v>325.36384906000001</v>
      </c>
      <c r="D144" s="11" t="str">
        <f t="shared" si="23"/>
        <v>N/A</v>
      </c>
      <c r="E144" s="14">
        <v>254.58422723000001</v>
      </c>
      <c r="F144" s="11" t="str">
        <f t="shared" si="24"/>
        <v>N/A</v>
      </c>
      <c r="G144" s="14">
        <v>242.99643834</v>
      </c>
      <c r="H144" s="11" t="str">
        <f t="shared" si="25"/>
        <v>N/A</v>
      </c>
      <c r="I144" s="12">
        <v>-21.8</v>
      </c>
      <c r="J144" s="12">
        <v>-4.55</v>
      </c>
      <c r="K144" s="14" t="s">
        <v>213</v>
      </c>
      <c r="L144" s="9" t="str">
        <f t="shared" si="26"/>
        <v>N/A</v>
      </c>
    </row>
    <row r="145" spans="1:13" x14ac:dyDescent="0.2">
      <c r="A145" s="58" t="s">
        <v>409</v>
      </c>
      <c r="B145" s="14" t="s">
        <v>213</v>
      </c>
      <c r="C145" s="14">
        <v>147167726</v>
      </c>
      <c r="D145" s="11" t="str">
        <f t="shared" si="23"/>
        <v>N/A</v>
      </c>
      <c r="E145" s="14">
        <v>135860562</v>
      </c>
      <c r="F145" s="11" t="str">
        <f t="shared" si="24"/>
        <v>N/A</v>
      </c>
      <c r="G145" s="14">
        <v>130598050</v>
      </c>
      <c r="H145" s="11" t="str">
        <f t="shared" si="25"/>
        <v>N/A</v>
      </c>
      <c r="I145" s="12">
        <v>-7.68</v>
      </c>
      <c r="J145" s="12">
        <v>-3.87</v>
      </c>
      <c r="K145" s="14" t="s">
        <v>213</v>
      </c>
      <c r="L145" s="9" t="str">
        <f t="shared" si="26"/>
        <v>N/A</v>
      </c>
    </row>
    <row r="146" spans="1:13" x14ac:dyDescent="0.2">
      <c r="A146" s="58" t="s">
        <v>1220</v>
      </c>
      <c r="B146" s="14" t="s">
        <v>213</v>
      </c>
      <c r="C146" s="14">
        <v>4000.6449736</v>
      </c>
      <c r="D146" s="11" t="str">
        <f t="shared" si="23"/>
        <v>N/A</v>
      </c>
      <c r="E146" s="14">
        <v>4078.1822056999999</v>
      </c>
      <c r="F146" s="11" t="str">
        <f t="shared" si="24"/>
        <v>N/A</v>
      </c>
      <c r="G146" s="14">
        <v>4175.2629559999996</v>
      </c>
      <c r="H146" s="11" t="str">
        <f t="shared" si="25"/>
        <v>N/A</v>
      </c>
      <c r="I146" s="12">
        <v>1.9379999999999999</v>
      </c>
      <c r="J146" s="12">
        <v>2.38</v>
      </c>
      <c r="K146" s="14" t="s">
        <v>213</v>
      </c>
      <c r="L146" s="9" t="str">
        <f t="shared" si="26"/>
        <v>N/A</v>
      </c>
    </row>
    <row r="147" spans="1:13" x14ac:dyDescent="0.2">
      <c r="A147" s="58" t="s">
        <v>410</v>
      </c>
      <c r="B147" s="14" t="s">
        <v>213</v>
      </c>
      <c r="C147" s="14">
        <v>919766935</v>
      </c>
      <c r="D147" s="11" t="str">
        <f t="shared" ref="D147:D160" si="27">IF($B147="N/A","N/A",IF(C147&gt;10,"No",IF(C147&lt;-10,"No","Yes")))</f>
        <v>N/A</v>
      </c>
      <c r="E147" s="14">
        <v>1118215364</v>
      </c>
      <c r="F147" s="11" t="str">
        <f t="shared" ref="F147:F160" si="28">IF($B147="N/A","N/A",IF(E147&gt;10,"No",IF(E147&lt;-10,"No","Yes")))</f>
        <v>N/A</v>
      </c>
      <c r="G147" s="14">
        <v>1152819898</v>
      </c>
      <c r="H147" s="11" t="str">
        <f t="shared" ref="H147:H160" si="29">IF($B147="N/A","N/A",IF(G147&gt;10,"No",IF(G147&lt;-10,"No","Yes")))</f>
        <v>N/A</v>
      </c>
      <c r="I147" s="12">
        <v>21.58</v>
      </c>
      <c r="J147" s="12">
        <v>3.0950000000000002</v>
      </c>
      <c r="K147" s="14" t="s">
        <v>213</v>
      </c>
      <c r="L147" s="9" t="str">
        <f t="shared" si="26"/>
        <v>N/A</v>
      </c>
    </row>
    <row r="148" spans="1:13" x14ac:dyDescent="0.2">
      <c r="A148" s="58" t="s">
        <v>1221</v>
      </c>
      <c r="B148" s="14" t="s">
        <v>213</v>
      </c>
      <c r="C148" s="14">
        <v>3751.9761404000001</v>
      </c>
      <c r="D148" s="11" t="str">
        <f t="shared" si="27"/>
        <v>N/A</v>
      </c>
      <c r="E148" s="14">
        <v>3476.3135914</v>
      </c>
      <c r="F148" s="11" t="str">
        <f t="shared" si="28"/>
        <v>N/A</v>
      </c>
      <c r="G148" s="14">
        <v>3348.0477744999998</v>
      </c>
      <c r="H148" s="11" t="str">
        <f t="shared" si="29"/>
        <v>N/A</v>
      </c>
      <c r="I148" s="12">
        <v>-7.35</v>
      </c>
      <c r="J148" s="12">
        <v>-3.69</v>
      </c>
      <c r="K148" s="14" t="s">
        <v>213</v>
      </c>
      <c r="L148" s="9" t="str">
        <f t="shared" si="26"/>
        <v>N/A</v>
      </c>
    </row>
    <row r="149" spans="1:13" x14ac:dyDescent="0.2">
      <c r="A149" s="58" t="s">
        <v>411</v>
      </c>
      <c r="B149" s="14" t="s">
        <v>213</v>
      </c>
      <c r="C149" s="14">
        <v>508750</v>
      </c>
      <c r="D149" s="11" t="str">
        <f t="shared" si="27"/>
        <v>N/A</v>
      </c>
      <c r="E149" s="14">
        <v>873808</v>
      </c>
      <c r="F149" s="11" t="str">
        <f t="shared" si="28"/>
        <v>N/A</v>
      </c>
      <c r="G149" s="14">
        <v>1926185</v>
      </c>
      <c r="H149" s="11" t="str">
        <f t="shared" si="29"/>
        <v>N/A</v>
      </c>
      <c r="I149" s="12">
        <v>71.760000000000005</v>
      </c>
      <c r="J149" s="12">
        <v>120.4</v>
      </c>
      <c r="K149" s="14" t="s">
        <v>213</v>
      </c>
      <c r="L149" s="9" t="str">
        <f t="shared" si="26"/>
        <v>N/A</v>
      </c>
    </row>
    <row r="150" spans="1:13" x14ac:dyDescent="0.2">
      <c r="A150" s="58" t="s">
        <v>1222</v>
      </c>
      <c r="B150" s="14" t="s">
        <v>213</v>
      </c>
      <c r="C150" s="14">
        <v>218.44139115999999</v>
      </c>
      <c r="D150" s="11" t="str">
        <f t="shared" si="27"/>
        <v>N/A</v>
      </c>
      <c r="E150" s="14">
        <v>25.190498155</v>
      </c>
      <c r="F150" s="11" t="str">
        <f t="shared" si="28"/>
        <v>N/A</v>
      </c>
      <c r="G150" s="14">
        <v>35.937628269999998</v>
      </c>
      <c r="H150" s="11" t="str">
        <f t="shared" si="29"/>
        <v>N/A</v>
      </c>
      <c r="I150" s="12">
        <v>-88.5</v>
      </c>
      <c r="J150" s="12">
        <v>42.66</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6"/>
    </row>
    <row r="154" spans="1:13" x14ac:dyDescent="0.2">
      <c r="A154" s="58"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v>2496.1365154999999</v>
      </c>
      <c r="D164" s="135" t="str">
        <f t="shared" ref="D164" si="31">IF($B164="N/A","N/A",IF(C164&gt;10,"No",IF(C164&lt;-10,"No","Yes")))</f>
        <v>N/A</v>
      </c>
      <c r="E164" s="134">
        <v>2760.2640293999998</v>
      </c>
      <c r="F164" s="135" t="str">
        <f t="shared" ref="F164" si="32">IF($B164="N/A","N/A",IF(E164&gt;10,"No",IF(E164&lt;-10,"No","Yes")))</f>
        <v>N/A</v>
      </c>
      <c r="G164" s="134">
        <v>2819.8018476000002</v>
      </c>
      <c r="H164" s="135" t="str">
        <f t="shared" ref="H164" si="33">IF($B164="N/A","N/A",IF(G164&gt;10,"No",IF(G164&lt;-10,"No","Yes")))</f>
        <v>N/A</v>
      </c>
      <c r="I164" s="136">
        <v>10.58</v>
      </c>
      <c r="J164" s="136">
        <v>2.157</v>
      </c>
      <c r="K164" s="137" t="s">
        <v>739</v>
      </c>
      <c r="L164" s="138" t="str">
        <f>IF(J164="Div by 0", "N/A", IF(OR(J164="N/A",K164="N/A"),"N/A", IF(J164&gt;VALUE(MID(K164,1,2)), "No", IF(J164&lt;-1*VALUE(MID(K164,1,2)), "No", "Yes"))))</f>
        <v>Yes</v>
      </c>
      <c r="N164" s="67"/>
    </row>
    <row r="165" spans="1:16" x14ac:dyDescent="0.2">
      <c r="A165" s="58" t="s">
        <v>1229</v>
      </c>
      <c r="B165" s="14" t="s">
        <v>213</v>
      </c>
      <c r="C165" s="14">
        <v>2496.1365154999999</v>
      </c>
      <c r="D165" s="11" t="str">
        <f t="shared" ref="D165:D171" si="34">IF($B165="N/A","N/A",IF(C165&gt;10,"No",IF(C165&lt;-10,"No","Yes")))</f>
        <v>N/A</v>
      </c>
      <c r="E165" s="14">
        <v>2760.2640293999998</v>
      </c>
      <c r="F165" s="11" t="str">
        <f t="shared" ref="F165:F171" si="35">IF($B165="N/A","N/A",IF(E165&gt;10,"No",IF(E165&lt;-10,"No","Yes")))</f>
        <v>N/A</v>
      </c>
      <c r="G165" s="14">
        <v>2821.1048983000001</v>
      </c>
      <c r="H165" s="11" t="str">
        <f t="shared" ref="H165:H171" si="36">IF($B165="N/A","N/A",IF(G165&gt;10,"No",IF(G165&lt;-10,"No","Yes")))</f>
        <v>N/A</v>
      </c>
      <c r="I165" s="12">
        <v>10.58</v>
      </c>
      <c r="J165" s="12">
        <v>2.2040000000000002</v>
      </c>
      <c r="K165" s="45" t="s">
        <v>739</v>
      </c>
      <c r="L165" s="9" t="str">
        <f>IF(J165="Div by 0", "N/A", IF(OR(J165="N/A",K165="N/A"),"N/A", IF(J165&gt;VALUE(MID(K165,1,2)), "No", IF(J165&lt;-1*VALUE(MID(K165,1,2)), "No", "Yes"))))</f>
        <v>Yes</v>
      </c>
      <c r="N165" s="67"/>
    </row>
    <row r="166" spans="1:16" x14ac:dyDescent="0.2">
      <c r="A166" s="58" t="s">
        <v>1230</v>
      </c>
      <c r="B166" s="14" t="s">
        <v>213</v>
      </c>
      <c r="C166" s="14" t="s">
        <v>1747</v>
      </c>
      <c r="D166" s="11" t="str">
        <f t="shared" si="34"/>
        <v>N/A</v>
      </c>
      <c r="E166" s="14" t="s">
        <v>1747</v>
      </c>
      <c r="F166" s="11" t="str">
        <f t="shared" si="35"/>
        <v>N/A</v>
      </c>
      <c r="G166" s="14">
        <v>0</v>
      </c>
      <c r="H166" s="11" t="str">
        <f t="shared" si="36"/>
        <v>N/A</v>
      </c>
      <c r="I166" s="12" t="s">
        <v>1747</v>
      </c>
      <c r="J166" s="12" t="s">
        <v>1747</v>
      </c>
      <c r="K166" s="45" t="s">
        <v>739</v>
      </c>
      <c r="L166" s="9" t="str">
        <f t="shared" ref="L166" si="37">IF(J166="Div by 0", "N/A", IF(OR(J166="N/A",K166="N/A"),"N/A", IF(J166&gt;VALUE(MID(K166,1,2)), "No", IF(J166&lt;-1*VALUE(MID(K166,1,2)), "No", "Yes"))))</f>
        <v>N/A</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3440329</v>
      </c>
      <c r="D6" s="11" t="str">
        <f t="shared" ref="D6:D11" si="0">IF($B6="N/A","N/A",IF(C6&gt;10,"No",IF(C6&lt;-10,"No","Yes")))</f>
        <v>N/A</v>
      </c>
      <c r="E6" s="1">
        <v>3658150</v>
      </c>
      <c r="F6" s="11" t="str">
        <f t="shared" ref="F6:F11" si="1">IF($B6="N/A","N/A",IF(E6&gt;10,"No",IF(E6&lt;-10,"No","Yes")))</f>
        <v>N/A</v>
      </c>
      <c r="G6" s="1">
        <v>3798458</v>
      </c>
      <c r="H6" s="11" t="str">
        <f t="shared" ref="H6:H11" si="2">IF($B6="N/A","N/A",IF(G6&gt;10,"No",IF(G6&lt;-10,"No","Yes")))</f>
        <v>N/A</v>
      </c>
      <c r="I6" s="12">
        <v>6.3310000000000004</v>
      </c>
      <c r="J6" s="12">
        <v>3.835</v>
      </c>
      <c r="K6" s="1" t="s">
        <v>739</v>
      </c>
      <c r="L6" s="9" t="str">
        <f t="shared" ref="L6:L14" si="3">IF(J6="Div by 0", "N/A", IF(K6="N/A","N/A", IF(J6&gt;VALUE(MID(K6,1,2)), "No", IF(J6&lt;-1*VALUE(MID(K6,1,2)), "No", "Yes"))))</f>
        <v>Yes</v>
      </c>
    </row>
    <row r="7" spans="1:12" x14ac:dyDescent="0.2">
      <c r="A7" s="18" t="s">
        <v>100</v>
      </c>
      <c r="B7" s="48" t="s">
        <v>213</v>
      </c>
      <c r="C7" s="1">
        <v>252469</v>
      </c>
      <c r="D7" s="11" t="str">
        <f t="shared" si="0"/>
        <v>N/A</v>
      </c>
      <c r="E7" s="1">
        <v>266900</v>
      </c>
      <c r="F7" s="11" t="str">
        <f t="shared" si="1"/>
        <v>N/A</v>
      </c>
      <c r="G7" s="1">
        <v>277927</v>
      </c>
      <c r="H7" s="11" t="str">
        <f t="shared" si="2"/>
        <v>N/A</v>
      </c>
      <c r="I7" s="12">
        <v>5.7160000000000002</v>
      </c>
      <c r="J7" s="12">
        <v>4.1319999999999997</v>
      </c>
      <c r="K7" s="48" t="s">
        <v>739</v>
      </c>
      <c r="L7" s="9" t="str">
        <f t="shared" si="3"/>
        <v>Yes</v>
      </c>
    </row>
    <row r="8" spans="1:12" x14ac:dyDescent="0.2">
      <c r="A8" s="18" t="s">
        <v>101</v>
      </c>
      <c r="B8" s="48" t="s">
        <v>213</v>
      </c>
      <c r="C8" s="1">
        <v>528577</v>
      </c>
      <c r="D8" s="11" t="str">
        <f t="shared" si="0"/>
        <v>N/A</v>
      </c>
      <c r="E8" s="1">
        <v>559091</v>
      </c>
      <c r="F8" s="11" t="str">
        <f t="shared" si="1"/>
        <v>N/A</v>
      </c>
      <c r="G8" s="1">
        <v>569481</v>
      </c>
      <c r="H8" s="11" t="str">
        <f t="shared" si="2"/>
        <v>N/A</v>
      </c>
      <c r="I8" s="12">
        <v>5.7729999999999997</v>
      </c>
      <c r="J8" s="12">
        <v>1.8580000000000001</v>
      </c>
      <c r="K8" s="48" t="s">
        <v>739</v>
      </c>
      <c r="L8" s="9" t="str">
        <f t="shared" si="3"/>
        <v>Yes</v>
      </c>
    </row>
    <row r="9" spans="1:12" x14ac:dyDescent="0.2">
      <c r="A9" s="18" t="s">
        <v>104</v>
      </c>
      <c r="B9" s="48" t="s">
        <v>213</v>
      </c>
      <c r="C9" s="1">
        <v>1919707</v>
      </c>
      <c r="D9" s="11" t="str">
        <f t="shared" si="0"/>
        <v>N/A</v>
      </c>
      <c r="E9" s="1">
        <v>2026998</v>
      </c>
      <c r="F9" s="11" t="str">
        <f t="shared" si="1"/>
        <v>N/A</v>
      </c>
      <c r="G9" s="1">
        <v>2098145</v>
      </c>
      <c r="H9" s="11" t="str">
        <f t="shared" si="2"/>
        <v>N/A</v>
      </c>
      <c r="I9" s="12">
        <v>5.5890000000000004</v>
      </c>
      <c r="J9" s="12">
        <v>3.51</v>
      </c>
      <c r="K9" s="48" t="s">
        <v>739</v>
      </c>
      <c r="L9" s="9" t="str">
        <f t="shared" si="3"/>
        <v>Yes</v>
      </c>
    </row>
    <row r="10" spans="1:12" x14ac:dyDescent="0.2">
      <c r="A10" s="18" t="s">
        <v>105</v>
      </c>
      <c r="B10" s="48" t="s">
        <v>213</v>
      </c>
      <c r="C10" s="1">
        <v>739576</v>
      </c>
      <c r="D10" s="11" t="str">
        <f t="shared" si="0"/>
        <v>N/A</v>
      </c>
      <c r="E10" s="1">
        <v>805161</v>
      </c>
      <c r="F10" s="11" t="str">
        <f t="shared" si="1"/>
        <v>N/A</v>
      </c>
      <c r="G10" s="1">
        <v>852905</v>
      </c>
      <c r="H10" s="11" t="str">
        <f t="shared" si="2"/>
        <v>N/A</v>
      </c>
      <c r="I10" s="12">
        <v>8.8680000000000003</v>
      </c>
      <c r="J10" s="12">
        <v>5.93</v>
      </c>
      <c r="K10" s="48" t="s">
        <v>739</v>
      </c>
      <c r="L10" s="9" t="str">
        <f t="shared" si="3"/>
        <v>Yes</v>
      </c>
    </row>
    <row r="11" spans="1:12" x14ac:dyDescent="0.2">
      <c r="A11" s="18" t="s">
        <v>77</v>
      </c>
      <c r="B11" s="1" t="s">
        <v>213</v>
      </c>
      <c r="C11" s="1">
        <v>2619430.52</v>
      </c>
      <c r="D11" s="44" t="str">
        <f t="shared" si="0"/>
        <v>N/A</v>
      </c>
      <c r="E11" s="1">
        <v>2803158.21</v>
      </c>
      <c r="F11" s="11" t="str">
        <f t="shared" si="1"/>
        <v>N/A</v>
      </c>
      <c r="G11" s="1">
        <v>2956735.45</v>
      </c>
      <c r="H11" s="11" t="str">
        <f t="shared" si="2"/>
        <v>N/A</v>
      </c>
      <c r="I11" s="12">
        <v>7.0140000000000002</v>
      </c>
      <c r="J11" s="12">
        <v>5.4790000000000001</v>
      </c>
      <c r="K11" s="1" t="s">
        <v>740</v>
      </c>
      <c r="L11" s="9" t="str">
        <f t="shared" si="3"/>
        <v>Yes</v>
      </c>
    </row>
    <row r="12" spans="1:12" x14ac:dyDescent="0.2">
      <c r="A12" s="18" t="s">
        <v>115</v>
      </c>
      <c r="B12" s="1" t="s">
        <v>213</v>
      </c>
      <c r="C12" s="1">
        <v>399539</v>
      </c>
      <c r="D12" s="1" t="s">
        <v>213</v>
      </c>
      <c r="E12" s="1">
        <v>420684</v>
      </c>
      <c r="F12" s="1" t="s">
        <v>213</v>
      </c>
      <c r="G12" s="1">
        <v>431293</v>
      </c>
      <c r="H12" s="1" t="s">
        <v>213</v>
      </c>
      <c r="I12" s="12">
        <v>5.2919999999999998</v>
      </c>
      <c r="J12" s="12">
        <v>2.5219999999999998</v>
      </c>
      <c r="K12" s="1" t="s">
        <v>740</v>
      </c>
      <c r="L12" s="9" t="str">
        <f t="shared" si="3"/>
        <v>Yes</v>
      </c>
    </row>
    <row r="13" spans="1:12" x14ac:dyDescent="0.2">
      <c r="A13" s="18" t="s">
        <v>449</v>
      </c>
      <c r="B13" s="1" t="s">
        <v>213</v>
      </c>
      <c r="C13" s="1">
        <v>227723</v>
      </c>
      <c r="D13" s="1" t="s">
        <v>213</v>
      </c>
      <c r="E13" s="1">
        <v>238869</v>
      </c>
      <c r="F13" s="1" t="s">
        <v>213</v>
      </c>
      <c r="G13" s="1">
        <v>247646</v>
      </c>
      <c r="H13" s="1" t="s">
        <v>213</v>
      </c>
      <c r="I13" s="12">
        <v>4.8949999999999996</v>
      </c>
      <c r="J13" s="12">
        <v>3.6739999999999999</v>
      </c>
      <c r="K13" s="1" t="s">
        <v>740</v>
      </c>
      <c r="L13" s="9" t="str">
        <f t="shared" si="3"/>
        <v>Yes</v>
      </c>
    </row>
    <row r="14" spans="1:12" x14ac:dyDescent="0.2">
      <c r="A14" s="18" t="s">
        <v>450</v>
      </c>
      <c r="B14" s="1" t="s">
        <v>213</v>
      </c>
      <c r="C14" s="1">
        <v>168091</v>
      </c>
      <c r="D14" s="1" t="s">
        <v>213</v>
      </c>
      <c r="E14" s="1">
        <v>177602</v>
      </c>
      <c r="F14" s="1" t="s">
        <v>213</v>
      </c>
      <c r="G14" s="1">
        <v>179152</v>
      </c>
      <c r="H14" s="1" t="s">
        <v>213</v>
      </c>
      <c r="I14" s="12">
        <v>5.6580000000000004</v>
      </c>
      <c r="J14" s="12">
        <v>0.87270000000000003</v>
      </c>
      <c r="K14" s="1" t="s">
        <v>740</v>
      </c>
      <c r="L14" s="9" t="str">
        <f t="shared" si="3"/>
        <v>Yes</v>
      </c>
    </row>
    <row r="15" spans="1:12" x14ac:dyDescent="0.2">
      <c r="A15" s="4" t="s">
        <v>58</v>
      </c>
      <c r="B15" s="48" t="s">
        <v>213</v>
      </c>
      <c r="C15" s="14">
        <v>15221647750</v>
      </c>
      <c r="D15" s="11" t="str">
        <f t="shared" ref="D15:D20" si="4">IF($B15="N/A","N/A",IF(C15&gt;10,"No",IF(C15&lt;-10,"No","Yes")))</f>
        <v>N/A</v>
      </c>
      <c r="E15" s="14">
        <v>16371946816</v>
      </c>
      <c r="F15" s="11" t="str">
        <f t="shared" ref="F15:F20" si="5">IF($B15="N/A","N/A",IF(E15&gt;10,"No",IF(E15&lt;-10,"No","Yes")))</f>
        <v>N/A</v>
      </c>
      <c r="G15" s="14">
        <v>16130294420</v>
      </c>
      <c r="H15" s="11" t="str">
        <f t="shared" ref="H15:H20" si="6">IF($B15="N/A","N/A",IF(G15&gt;10,"No",IF(G15&lt;-10,"No","Yes")))</f>
        <v>N/A</v>
      </c>
      <c r="I15" s="12">
        <v>7.5570000000000004</v>
      </c>
      <c r="J15" s="12">
        <v>-1.48</v>
      </c>
      <c r="K15" s="48" t="s">
        <v>739</v>
      </c>
      <c r="L15" s="9" t="str">
        <f t="shared" ref="L15:L20" si="7">IF(J15="Div by 0", "N/A", IF(K15="N/A","N/A", IF(J15&gt;VALUE(MID(K15,1,2)), "No", IF(J15&lt;-1*VALUE(MID(K15,1,2)), "No", "Yes"))))</f>
        <v>Yes</v>
      </c>
    </row>
    <row r="16" spans="1:12" x14ac:dyDescent="0.2">
      <c r="A16" s="4" t="s">
        <v>1133</v>
      </c>
      <c r="B16" s="48" t="s">
        <v>213</v>
      </c>
      <c r="C16" s="14">
        <v>4424.4744471000004</v>
      </c>
      <c r="D16" s="11" t="str">
        <f t="shared" si="4"/>
        <v>N/A</v>
      </c>
      <c r="E16" s="14">
        <v>4475.4717045999996</v>
      </c>
      <c r="F16" s="11" t="str">
        <f t="shared" si="5"/>
        <v>N/A</v>
      </c>
      <c r="G16" s="14">
        <v>4246.5375212999998</v>
      </c>
      <c r="H16" s="11" t="str">
        <f t="shared" si="6"/>
        <v>N/A</v>
      </c>
      <c r="I16" s="12">
        <v>1.153</v>
      </c>
      <c r="J16" s="12">
        <v>-5.12</v>
      </c>
      <c r="K16" s="48" t="s">
        <v>739</v>
      </c>
      <c r="L16" s="9" t="str">
        <f t="shared" si="7"/>
        <v>Yes</v>
      </c>
    </row>
    <row r="17" spans="1:12" x14ac:dyDescent="0.2">
      <c r="A17" s="4" t="s">
        <v>1233</v>
      </c>
      <c r="B17" s="48" t="s">
        <v>213</v>
      </c>
      <c r="C17" s="14">
        <v>13318.583949</v>
      </c>
      <c r="D17" s="11" t="str">
        <f t="shared" si="4"/>
        <v>N/A</v>
      </c>
      <c r="E17" s="14">
        <v>12838.291506</v>
      </c>
      <c r="F17" s="11" t="str">
        <f t="shared" si="5"/>
        <v>N/A</v>
      </c>
      <c r="G17" s="14">
        <v>12402.772724</v>
      </c>
      <c r="H17" s="11" t="str">
        <f t="shared" si="6"/>
        <v>N/A</v>
      </c>
      <c r="I17" s="12">
        <v>-3.61</v>
      </c>
      <c r="J17" s="12">
        <v>-3.39</v>
      </c>
      <c r="K17" s="48" t="s">
        <v>739</v>
      </c>
      <c r="L17" s="9" t="str">
        <f t="shared" si="7"/>
        <v>Yes</v>
      </c>
    </row>
    <row r="18" spans="1:12" x14ac:dyDescent="0.2">
      <c r="A18" s="4" t="s">
        <v>1234</v>
      </c>
      <c r="B18" s="48" t="s">
        <v>213</v>
      </c>
      <c r="C18" s="14">
        <v>12756.378359</v>
      </c>
      <c r="D18" s="11" t="str">
        <f t="shared" si="4"/>
        <v>N/A</v>
      </c>
      <c r="E18" s="14">
        <v>13055.469991</v>
      </c>
      <c r="F18" s="11" t="str">
        <f t="shared" si="5"/>
        <v>N/A</v>
      </c>
      <c r="G18" s="14">
        <v>12303.89286</v>
      </c>
      <c r="H18" s="11" t="str">
        <f t="shared" si="6"/>
        <v>N/A</v>
      </c>
      <c r="I18" s="12">
        <v>2.3450000000000002</v>
      </c>
      <c r="J18" s="12">
        <v>-5.76</v>
      </c>
      <c r="K18" s="48" t="s">
        <v>739</v>
      </c>
      <c r="L18" s="9" t="str">
        <f t="shared" si="7"/>
        <v>Yes</v>
      </c>
    </row>
    <row r="19" spans="1:12" x14ac:dyDescent="0.2">
      <c r="A19" s="4" t="s">
        <v>1235</v>
      </c>
      <c r="B19" s="48" t="s">
        <v>213</v>
      </c>
      <c r="C19" s="14">
        <v>1584.0957911999999</v>
      </c>
      <c r="D19" s="11" t="str">
        <f t="shared" si="4"/>
        <v>N/A</v>
      </c>
      <c r="E19" s="14">
        <v>1658.0063177</v>
      </c>
      <c r="F19" s="11" t="str">
        <f t="shared" si="5"/>
        <v>N/A</v>
      </c>
      <c r="G19" s="14">
        <v>1591.3657487999999</v>
      </c>
      <c r="H19" s="11" t="str">
        <f t="shared" si="6"/>
        <v>N/A</v>
      </c>
      <c r="I19" s="12">
        <v>4.6660000000000004</v>
      </c>
      <c r="J19" s="12">
        <v>-4.0199999999999996</v>
      </c>
      <c r="K19" s="48" t="s">
        <v>739</v>
      </c>
      <c r="L19" s="9" t="str">
        <f t="shared" si="7"/>
        <v>Yes</v>
      </c>
    </row>
    <row r="20" spans="1:12" x14ac:dyDescent="0.2">
      <c r="A20" s="4" t="s">
        <v>1236</v>
      </c>
      <c r="B20" s="48" t="s">
        <v>213</v>
      </c>
      <c r="C20" s="14">
        <v>2806.1892164999999</v>
      </c>
      <c r="D20" s="11" t="str">
        <f t="shared" si="4"/>
        <v>N/A</v>
      </c>
      <c r="E20" s="14">
        <v>2838.4826760999999</v>
      </c>
      <c r="F20" s="11" t="str">
        <f t="shared" si="5"/>
        <v>N/A</v>
      </c>
      <c r="G20" s="14">
        <v>2740.6096880999999</v>
      </c>
      <c r="H20" s="11" t="str">
        <f t="shared" si="6"/>
        <v>N/A</v>
      </c>
      <c r="I20" s="12">
        <v>1.151</v>
      </c>
      <c r="J20" s="12">
        <v>-3.45</v>
      </c>
      <c r="K20" s="48" t="s">
        <v>739</v>
      </c>
      <c r="L20" s="9" t="str">
        <f t="shared" si="7"/>
        <v>Yes</v>
      </c>
    </row>
    <row r="21" spans="1:12" x14ac:dyDescent="0.2">
      <c r="A21" s="2" t="s">
        <v>1137</v>
      </c>
      <c r="B21" s="48" t="s">
        <v>213</v>
      </c>
      <c r="C21" s="14">
        <v>4570.8909028999997</v>
      </c>
      <c r="D21" s="11" t="str">
        <f t="shared" ref="D21:D22" si="8">IF($B21="N/A","N/A",IF(C21&gt;10,"No",IF(C21&lt;-10,"No","Yes")))</f>
        <v>N/A</v>
      </c>
      <c r="E21" s="14">
        <v>4602.1630421999998</v>
      </c>
      <c r="F21" s="11" t="str">
        <f t="shared" ref="F21:F22" si="9">IF($B21="N/A","N/A",IF(E21&gt;10,"No",IF(E21&lt;-10,"No","Yes")))</f>
        <v>N/A</v>
      </c>
      <c r="G21" s="14">
        <v>4388.8860135000004</v>
      </c>
      <c r="H21" s="11" t="str">
        <f t="shared" ref="H21:H22" si="10">IF($B21="N/A","N/A",IF(G21&gt;10,"No",IF(G21&lt;-10,"No","Yes")))</f>
        <v>N/A</v>
      </c>
      <c r="I21" s="12">
        <v>0.68420000000000003</v>
      </c>
      <c r="J21" s="12">
        <v>-4.63</v>
      </c>
      <c r="K21" s="48" t="s">
        <v>739</v>
      </c>
      <c r="L21" s="9" t="str">
        <f>IF(J21="Div by 0", "N/A", IF(OR(J21="N/A",K21="N/A"),"N/A", IF(J21&gt;VALUE(MID(K21,1,2)), "No", IF(J21&lt;-1*VALUE(MID(K21,1,2)), "No", "Yes"))))</f>
        <v>Yes</v>
      </c>
    </row>
    <row r="22" spans="1:12" x14ac:dyDescent="0.2">
      <c r="A22" s="2" t="s">
        <v>1138</v>
      </c>
      <c r="B22" s="48" t="s">
        <v>213</v>
      </c>
      <c r="C22" s="14">
        <v>4241.4907743000003</v>
      </c>
      <c r="D22" s="11" t="str">
        <f t="shared" si="8"/>
        <v>N/A</v>
      </c>
      <c r="E22" s="14">
        <v>4312.3754545000002</v>
      </c>
      <c r="F22" s="11" t="str">
        <f t="shared" si="9"/>
        <v>N/A</v>
      </c>
      <c r="G22" s="14">
        <v>4061.8597338999998</v>
      </c>
      <c r="H22" s="11" t="str">
        <f t="shared" si="10"/>
        <v>N/A</v>
      </c>
      <c r="I22" s="12">
        <v>1.671</v>
      </c>
      <c r="J22" s="12">
        <v>-5.81</v>
      </c>
      <c r="K22" s="48" t="s">
        <v>739</v>
      </c>
      <c r="L22" s="9" t="str">
        <f>IF(J22="Div by 0", "N/A", IF(OR(J22="N/A",K22="N/A"),"N/A", IF(J22&gt;VALUE(MID(K22,1,2)), "No", IF(J22&lt;-1*VALUE(MID(K22,1,2)), "No", "Yes"))))</f>
        <v>Yes</v>
      </c>
    </row>
    <row r="23" spans="1:12" x14ac:dyDescent="0.2">
      <c r="A23" s="4" t="s">
        <v>1237</v>
      </c>
      <c r="B23" s="48" t="s">
        <v>213</v>
      </c>
      <c r="C23" s="14">
        <v>11603.565995000001</v>
      </c>
      <c r="D23" s="11" t="str">
        <f>IF($B23="N/A","N/A",IF(C23&gt;10,"No",IF(C23&lt;-10,"No","Yes")))</f>
        <v>N/A</v>
      </c>
      <c r="E23" s="14">
        <v>11084.058303</v>
      </c>
      <c r="F23" s="11" t="str">
        <f>IF($B23="N/A","N/A",IF(E23&gt;10,"No",IF(E23&lt;-10,"No","Yes")))</f>
        <v>N/A</v>
      </c>
      <c r="G23" s="14">
        <v>10805.646078</v>
      </c>
      <c r="H23" s="11" t="str">
        <f>IF($B23="N/A","N/A",IF(G23&gt;10,"No",IF(G23&lt;-10,"No","Yes")))</f>
        <v>N/A</v>
      </c>
      <c r="I23" s="12">
        <v>-4.4800000000000004</v>
      </c>
      <c r="J23" s="12">
        <v>-2.5099999999999998</v>
      </c>
      <c r="K23" s="48" t="s">
        <v>739</v>
      </c>
      <c r="L23" s="9" t="str">
        <f>IF(J23="Div by 0", "N/A", IF(K23="N/A","N/A", IF(J23&gt;VALUE(MID(K23,1,2)), "No", IF(J23&lt;-1*VALUE(MID(K23,1,2)), "No", "Yes"))))</f>
        <v>Yes</v>
      </c>
    </row>
    <row r="24" spans="1:12" x14ac:dyDescent="0.2">
      <c r="A24" s="4" t="s">
        <v>1238</v>
      </c>
      <c r="B24" s="48" t="s">
        <v>213</v>
      </c>
      <c r="C24" s="14">
        <v>13692.814936999999</v>
      </c>
      <c r="D24" s="11" t="str">
        <f>IF($B24="N/A","N/A",IF(C24&gt;10,"No",IF(C24&lt;-10,"No","Yes")))</f>
        <v>N/A</v>
      </c>
      <c r="E24" s="14">
        <v>13114.867702</v>
      </c>
      <c r="F24" s="11" t="str">
        <f>IF($B24="N/A","N/A",IF(E24&gt;10,"No",IF(E24&lt;-10,"No","Yes")))</f>
        <v>N/A</v>
      </c>
      <c r="G24" s="14">
        <v>12764.557441000001</v>
      </c>
      <c r="H24" s="11" t="str">
        <f>IF($B24="N/A","N/A",IF(G24&gt;10,"No",IF(G24&lt;-10,"No","Yes")))</f>
        <v>N/A</v>
      </c>
      <c r="I24" s="12">
        <v>-4.22</v>
      </c>
      <c r="J24" s="12">
        <v>-2.67</v>
      </c>
      <c r="K24" s="48" t="s">
        <v>739</v>
      </c>
      <c r="L24" s="9" t="str">
        <f>IF(J24="Div by 0", "N/A", IF(K24="N/A","N/A", IF(J24&gt;VALUE(MID(K24,1,2)), "No", IF(J24&lt;-1*VALUE(MID(K24,1,2)), "No", "Yes"))))</f>
        <v>Yes</v>
      </c>
    </row>
    <row r="25" spans="1:12" x14ac:dyDescent="0.2">
      <c r="A25" s="4" t="s">
        <v>1239</v>
      </c>
      <c r="B25" s="48" t="s">
        <v>213</v>
      </c>
      <c r="C25" s="14">
        <v>8955.1584676999992</v>
      </c>
      <c r="D25" s="11" t="str">
        <f>IF($B25="N/A","N/A",IF(C25&gt;10,"No",IF(C25&lt;-10,"No","Yes")))</f>
        <v>N/A</v>
      </c>
      <c r="E25" s="14">
        <v>8543.6931172000004</v>
      </c>
      <c r="F25" s="11" t="str">
        <f>IF($B25="N/A","N/A",IF(E25&gt;10,"No",IF(E25&lt;-10,"No","Yes")))</f>
        <v>N/A</v>
      </c>
      <c r="G25" s="14">
        <v>8290.5881654000004</v>
      </c>
      <c r="H25" s="11" t="str">
        <f>IF($B25="N/A","N/A",IF(G25&gt;10,"No",IF(G25&lt;-10,"No","Yes")))</f>
        <v>N/A</v>
      </c>
      <c r="I25" s="12">
        <v>-4.59</v>
      </c>
      <c r="J25" s="12">
        <v>-2.96</v>
      </c>
      <c r="K25" s="48" t="s">
        <v>739</v>
      </c>
      <c r="L25" s="9" t="str">
        <f>IF(J25="Div by 0", "N/A", IF(K25="N/A","N/A", IF(J25&gt;VALUE(MID(K25,1,2)), "No", IF(J25&lt;-1*VALUE(MID(K25,1,2)), "No", "Yes"))))</f>
        <v>Yes</v>
      </c>
    </row>
    <row r="26" spans="1:12" x14ac:dyDescent="0.2">
      <c r="A26" s="4" t="s">
        <v>1240</v>
      </c>
      <c r="B26" s="48" t="s">
        <v>213</v>
      </c>
      <c r="C26" s="14">
        <v>11907.136175</v>
      </c>
      <c r="D26" s="11" t="str">
        <f t="shared" ref="D26:D27" si="11">IF($B26="N/A","N/A",IF(C26&gt;10,"No",IF(C26&lt;-10,"No","Yes")))</f>
        <v>N/A</v>
      </c>
      <c r="E26" s="14">
        <v>11394.883666</v>
      </c>
      <c r="F26" s="11" t="str">
        <f t="shared" ref="F26:F30" si="12">IF($B26="N/A","N/A",IF(E26&gt;10,"No",IF(E26&lt;-10,"No","Yes")))</f>
        <v>N/A</v>
      </c>
      <c r="G26" s="14">
        <v>11106.454358000001</v>
      </c>
      <c r="H26" s="11" t="str">
        <f t="shared" ref="H26:H27" si="13">IF($B26="N/A","N/A",IF(G26&gt;10,"No",IF(G26&lt;-10,"No","Yes")))</f>
        <v>N/A</v>
      </c>
      <c r="I26" s="12">
        <v>-4.3</v>
      </c>
      <c r="J26" s="12">
        <v>-2.5299999999999998</v>
      </c>
      <c r="K26" s="48" t="s">
        <v>739</v>
      </c>
      <c r="L26" s="9" t="str">
        <f>IF(J26="Div by 0", "N/A", IF(OR(J26="N/A",K26="N/A"),"N/A", IF(J26&gt;VALUE(MID(K26,1,2)), "No", IF(J26&lt;-1*VALUE(MID(K26,1,2)), "No", "Yes"))))</f>
        <v>Yes</v>
      </c>
    </row>
    <row r="27" spans="1:12" x14ac:dyDescent="0.2">
      <c r="A27" s="4" t="s">
        <v>1241</v>
      </c>
      <c r="B27" s="48" t="s">
        <v>213</v>
      </c>
      <c r="C27" s="14">
        <v>11082.607784</v>
      </c>
      <c r="D27" s="11" t="str">
        <f t="shared" si="11"/>
        <v>N/A</v>
      </c>
      <c r="E27" s="14">
        <v>10563.219327999999</v>
      </c>
      <c r="F27" s="11" t="str">
        <f t="shared" si="12"/>
        <v>N/A</v>
      </c>
      <c r="G27" s="14">
        <v>10303.326287</v>
      </c>
      <c r="H27" s="11" t="str">
        <f t="shared" si="13"/>
        <v>N/A</v>
      </c>
      <c r="I27" s="12">
        <v>-4.6900000000000004</v>
      </c>
      <c r="J27" s="12">
        <v>-2.46</v>
      </c>
      <c r="K27" s="48" t="s">
        <v>739</v>
      </c>
      <c r="L27" s="9" t="str">
        <f>IF(J27="Div by 0", "N/A", IF(OR(J27="N/A",K27="N/A"),"N/A", IF(J27&gt;VALUE(MID(K27,1,2)), "No", IF(J27&lt;-1*VALUE(MID(K27,1,2)), "No", "Yes"))))</f>
        <v>Yes</v>
      </c>
    </row>
    <row r="28" spans="1:12" x14ac:dyDescent="0.2">
      <c r="A28" s="58" t="s">
        <v>1242</v>
      </c>
      <c r="B28" s="14" t="s">
        <v>213</v>
      </c>
      <c r="C28" s="14">
        <v>2496.1365154999999</v>
      </c>
      <c r="D28" s="11" t="str">
        <f t="shared" ref="D28:D30" si="14">IF($B28="N/A","N/A",IF(C28&gt;10,"No",IF(C28&lt;-10,"No","Yes")))</f>
        <v>N/A</v>
      </c>
      <c r="E28" s="14">
        <v>2760.2640293999998</v>
      </c>
      <c r="F28" s="11" t="str">
        <f t="shared" si="12"/>
        <v>N/A</v>
      </c>
      <c r="G28" s="14">
        <v>2819.8018476000002</v>
      </c>
      <c r="H28" s="11" t="str">
        <f t="shared" ref="H28:H30" si="15">IF($B28="N/A","N/A",IF(G28&gt;10,"No",IF(G28&lt;-10,"No","Yes")))</f>
        <v>N/A</v>
      </c>
      <c r="I28" s="12">
        <v>10.58</v>
      </c>
      <c r="J28" s="12">
        <v>2.157</v>
      </c>
      <c r="K28" s="45" t="s">
        <v>739</v>
      </c>
      <c r="L28" s="9" t="str">
        <f>IF(J28="Div by 0", "N/A", IF(OR(J28="N/A",K28="N/A"),"N/A", IF(J28&gt;VALUE(MID(K28,1,2)), "No", IF(J28&lt;-1*VALUE(MID(K28,1,2)), "No", "Yes"))))</f>
        <v>Yes</v>
      </c>
    </row>
    <row r="29" spans="1:12" x14ac:dyDescent="0.2">
      <c r="A29" s="58" t="s">
        <v>1243</v>
      </c>
      <c r="B29" s="14" t="s">
        <v>213</v>
      </c>
      <c r="C29" s="14">
        <v>2496.1365154999999</v>
      </c>
      <c r="D29" s="11" t="str">
        <f t="shared" si="14"/>
        <v>N/A</v>
      </c>
      <c r="E29" s="14">
        <v>2760.2640293999998</v>
      </c>
      <c r="F29" s="11" t="str">
        <f t="shared" si="12"/>
        <v>N/A</v>
      </c>
      <c r="G29" s="14">
        <v>2821.1048983000001</v>
      </c>
      <c r="H29" s="11" t="str">
        <f t="shared" si="15"/>
        <v>N/A</v>
      </c>
      <c r="I29" s="12">
        <v>10.58</v>
      </c>
      <c r="J29" s="12">
        <v>2.2040000000000002</v>
      </c>
      <c r="K29" s="45" t="s">
        <v>739</v>
      </c>
      <c r="L29" s="9" t="str">
        <f t="shared" ref="L29:L30" si="16">IF(J29="Div by 0", "N/A", IF(OR(J29="N/A",K29="N/A"),"N/A", IF(J29&gt;VALUE(MID(K29,1,2)), "No", IF(J29&lt;-1*VALUE(MID(K29,1,2)), "No", "Yes"))))</f>
        <v>Yes</v>
      </c>
    </row>
    <row r="30" spans="1:12" x14ac:dyDescent="0.2">
      <c r="A30" s="58" t="s">
        <v>1244</v>
      </c>
      <c r="B30" s="14" t="s">
        <v>213</v>
      </c>
      <c r="C30" s="14" t="s">
        <v>1747</v>
      </c>
      <c r="D30" s="11" t="str">
        <f t="shared" si="14"/>
        <v>N/A</v>
      </c>
      <c r="E30" s="14" t="s">
        <v>1747</v>
      </c>
      <c r="F30" s="11" t="str">
        <f t="shared" si="12"/>
        <v>N/A</v>
      </c>
      <c r="G30" s="14">
        <v>0</v>
      </c>
      <c r="H30" s="11" t="str">
        <f t="shared" si="15"/>
        <v>N/A</v>
      </c>
      <c r="I30" s="12" t="s">
        <v>1747</v>
      </c>
      <c r="J30" s="12" t="s">
        <v>1747</v>
      </c>
      <c r="K30" s="45" t="s">
        <v>739</v>
      </c>
      <c r="L30" s="9" t="str">
        <f t="shared" si="16"/>
        <v>N/A</v>
      </c>
    </row>
    <row r="31" spans="1:12" x14ac:dyDescent="0.2">
      <c r="A31" s="46" t="s">
        <v>2</v>
      </c>
      <c r="B31" s="35" t="s">
        <v>213</v>
      </c>
      <c r="C31" s="13">
        <v>73.200906075999995</v>
      </c>
      <c r="D31" s="44" t="str">
        <f t="shared" ref="D31:D69" si="17">IF($B31="N/A","N/A",IF(C31&gt;10,"No",IF(C31&lt;-10,"No","Yes")))</f>
        <v>N/A</v>
      </c>
      <c r="E31" s="13">
        <v>70.566379181000002</v>
      </c>
      <c r="F31" s="44" t="str">
        <f t="shared" ref="F31:F69" si="18">IF($B31="N/A","N/A",IF(E31&gt;10,"No",IF(E31&lt;-10,"No","Yes")))</f>
        <v>N/A</v>
      </c>
      <c r="G31" s="13">
        <v>73.019367333000005</v>
      </c>
      <c r="H31" s="44" t="str">
        <f t="shared" ref="H31:H69" si="19">IF($B31="N/A","N/A",IF(G31&gt;10,"No",IF(G31&lt;-10,"No","Yes")))</f>
        <v>N/A</v>
      </c>
      <c r="I31" s="12">
        <v>-3.6</v>
      </c>
      <c r="J31" s="12">
        <v>3.476</v>
      </c>
      <c r="K31" s="45" t="s">
        <v>739</v>
      </c>
      <c r="L31" s="9" t="str">
        <f t="shared" ref="L31:L99" si="20">IF(J31="Div by 0", "N/A", IF(K31="N/A","N/A", IF(J31&gt;VALUE(MID(K31,1,2)), "No", IF(J31&lt;-1*VALUE(MID(K31,1,2)), "No", "Yes"))))</f>
        <v>Yes</v>
      </c>
    </row>
    <row r="32" spans="1:12" x14ac:dyDescent="0.2">
      <c r="A32" s="46" t="s">
        <v>22</v>
      </c>
      <c r="B32" s="35" t="s">
        <v>213</v>
      </c>
      <c r="C32" s="1">
        <v>2518352</v>
      </c>
      <c r="D32" s="44" t="str">
        <f t="shared" si="17"/>
        <v>N/A</v>
      </c>
      <c r="E32" s="1">
        <v>2581424</v>
      </c>
      <c r="F32" s="44" t="str">
        <f t="shared" si="18"/>
        <v>N/A</v>
      </c>
      <c r="G32" s="1">
        <v>2773610</v>
      </c>
      <c r="H32" s="44" t="str">
        <f t="shared" si="19"/>
        <v>N/A</v>
      </c>
      <c r="I32" s="12">
        <v>2.504</v>
      </c>
      <c r="J32" s="12">
        <v>7.4450000000000003</v>
      </c>
      <c r="K32" s="45" t="s">
        <v>739</v>
      </c>
      <c r="L32" s="9" t="str">
        <f t="shared" si="20"/>
        <v>Yes</v>
      </c>
    </row>
    <row r="33" spans="1:12" x14ac:dyDescent="0.2">
      <c r="A33" s="46" t="s">
        <v>451</v>
      </c>
      <c r="B33" s="48" t="s">
        <v>213</v>
      </c>
      <c r="C33" s="1">
        <v>39886</v>
      </c>
      <c r="D33" s="1" t="str">
        <f t="shared" si="17"/>
        <v>N/A</v>
      </c>
      <c r="E33" s="1">
        <v>44064</v>
      </c>
      <c r="F33" s="1" t="str">
        <f t="shared" si="18"/>
        <v>N/A</v>
      </c>
      <c r="G33" s="1">
        <v>46567</v>
      </c>
      <c r="H33" s="11" t="str">
        <f t="shared" si="19"/>
        <v>N/A</v>
      </c>
      <c r="I33" s="12">
        <v>10.47</v>
      </c>
      <c r="J33" s="12">
        <v>5.68</v>
      </c>
      <c r="K33" s="48" t="s">
        <v>739</v>
      </c>
      <c r="L33" s="9" t="str">
        <f t="shared" si="20"/>
        <v>Yes</v>
      </c>
    </row>
    <row r="34" spans="1:12" x14ac:dyDescent="0.2">
      <c r="A34" s="46" t="s">
        <v>1245</v>
      </c>
      <c r="B34" s="5" t="s">
        <v>213</v>
      </c>
      <c r="C34" s="1">
        <v>23759</v>
      </c>
      <c r="D34" s="9" t="str">
        <f t="shared" ref="D34:D38" si="21">IF($B34="N/A","N/A",IF(C34&lt;0,"No","Yes"))</f>
        <v>N/A</v>
      </c>
      <c r="E34" s="1">
        <v>25954</v>
      </c>
      <c r="F34" s="9" t="str">
        <f t="shared" ref="F34:F38" si="22">IF($B34="N/A","N/A",IF(E34&lt;0,"No","Yes"))</f>
        <v>N/A</v>
      </c>
      <c r="G34" s="1">
        <v>26969</v>
      </c>
      <c r="H34" s="9" t="str">
        <f t="shared" ref="H34:H38" si="23">IF($B34="N/A","N/A",IF(G34&lt;0,"No","Yes"))</f>
        <v>N/A</v>
      </c>
      <c r="I34" s="12">
        <v>9.2390000000000008</v>
      </c>
      <c r="J34" s="12">
        <v>3.911</v>
      </c>
      <c r="K34" s="1" t="s">
        <v>739</v>
      </c>
      <c r="L34" s="9" t="str">
        <f t="shared" si="20"/>
        <v>Yes</v>
      </c>
    </row>
    <row r="35" spans="1:12" x14ac:dyDescent="0.2">
      <c r="A35" s="46" t="s">
        <v>1246</v>
      </c>
      <c r="B35" s="5" t="s">
        <v>213</v>
      </c>
      <c r="C35" s="1">
        <v>410</v>
      </c>
      <c r="D35" s="9" t="str">
        <f t="shared" si="21"/>
        <v>N/A</v>
      </c>
      <c r="E35" s="1">
        <v>638</v>
      </c>
      <c r="F35" s="9" t="str">
        <f t="shared" si="22"/>
        <v>N/A</v>
      </c>
      <c r="G35" s="1">
        <v>715</v>
      </c>
      <c r="H35" s="9" t="str">
        <f t="shared" si="23"/>
        <v>N/A</v>
      </c>
      <c r="I35" s="12">
        <v>55.61</v>
      </c>
      <c r="J35" s="12">
        <v>12.07</v>
      </c>
      <c r="K35" s="1" t="s">
        <v>739</v>
      </c>
      <c r="L35" s="9" t="str">
        <f t="shared" si="20"/>
        <v>Yes</v>
      </c>
    </row>
    <row r="36" spans="1:12" x14ac:dyDescent="0.2">
      <c r="A36" s="46" t="s">
        <v>1247</v>
      </c>
      <c r="B36" s="5" t="s">
        <v>213</v>
      </c>
      <c r="C36" s="1">
        <v>1728</v>
      </c>
      <c r="D36" s="9" t="str">
        <f t="shared" si="21"/>
        <v>N/A</v>
      </c>
      <c r="E36" s="1">
        <v>2268</v>
      </c>
      <c r="F36" s="9" t="str">
        <f t="shared" si="22"/>
        <v>N/A</v>
      </c>
      <c r="G36" s="1">
        <v>2257</v>
      </c>
      <c r="H36" s="9" t="str">
        <f t="shared" si="23"/>
        <v>N/A</v>
      </c>
      <c r="I36" s="12">
        <v>31.25</v>
      </c>
      <c r="J36" s="12">
        <v>-0.48499999999999999</v>
      </c>
      <c r="K36" s="1" t="s">
        <v>739</v>
      </c>
      <c r="L36" s="9" t="str">
        <f t="shared" si="20"/>
        <v>Yes</v>
      </c>
    </row>
    <row r="37" spans="1:12" x14ac:dyDescent="0.2">
      <c r="A37" s="46" t="s">
        <v>1248</v>
      </c>
      <c r="B37" s="5" t="s">
        <v>213</v>
      </c>
      <c r="C37" s="1">
        <v>603</v>
      </c>
      <c r="D37" s="9" t="str">
        <f t="shared" si="21"/>
        <v>N/A</v>
      </c>
      <c r="E37" s="1">
        <v>708</v>
      </c>
      <c r="F37" s="9" t="str">
        <f t="shared" si="22"/>
        <v>N/A</v>
      </c>
      <c r="G37" s="1">
        <v>811</v>
      </c>
      <c r="H37" s="9" t="str">
        <f t="shared" si="23"/>
        <v>N/A</v>
      </c>
      <c r="I37" s="12">
        <v>17.41</v>
      </c>
      <c r="J37" s="12">
        <v>14.55</v>
      </c>
      <c r="K37" s="1" t="s">
        <v>739</v>
      </c>
      <c r="L37" s="9" t="str">
        <f t="shared" si="20"/>
        <v>Yes</v>
      </c>
    </row>
    <row r="38" spans="1:12" x14ac:dyDescent="0.2">
      <c r="A38" s="46" t="s">
        <v>1249</v>
      </c>
      <c r="B38" s="5" t="s">
        <v>213</v>
      </c>
      <c r="C38" s="1">
        <v>13386</v>
      </c>
      <c r="D38" s="9" t="str">
        <f t="shared" si="21"/>
        <v>N/A</v>
      </c>
      <c r="E38" s="1">
        <v>14496</v>
      </c>
      <c r="F38" s="9" t="str">
        <f t="shared" si="22"/>
        <v>N/A</v>
      </c>
      <c r="G38" s="1">
        <v>15815</v>
      </c>
      <c r="H38" s="9" t="str">
        <f t="shared" si="23"/>
        <v>N/A</v>
      </c>
      <c r="I38" s="12">
        <v>8.2919999999999998</v>
      </c>
      <c r="J38" s="12">
        <v>9.0990000000000002</v>
      </c>
      <c r="K38" s="1" t="s">
        <v>739</v>
      </c>
      <c r="L38" s="9" t="str">
        <f t="shared" si="20"/>
        <v>Yes</v>
      </c>
    </row>
    <row r="39" spans="1:12" x14ac:dyDescent="0.2">
      <c r="A39" s="46" t="s">
        <v>452</v>
      </c>
      <c r="B39" s="48" t="s">
        <v>213</v>
      </c>
      <c r="C39" s="1">
        <v>329418</v>
      </c>
      <c r="D39" s="1" t="str">
        <f t="shared" si="17"/>
        <v>N/A</v>
      </c>
      <c r="E39" s="1">
        <v>337109</v>
      </c>
      <c r="F39" s="1" t="str">
        <f t="shared" si="18"/>
        <v>N/A</v>
      </c>
      <c r="G39" s="1">
        <v>351628</v>
      </c>
      <c r="H39" s="11" t="str">
        <f t="shared" si="19"/>
        <v>N/A</v>
      </c>
      <c r="I39" s="12">
        <v>2.335</v>
      </c>
      <c r="J39" s="12">
        <v>4.3070000000000004</v>
      </c>
      <c r="K39" s="48" t="s">
        <v>739</v>
      </c>
      <c r="L39" s="9" t="str">
        <f t="shared" si="20"/>
        <v>Yes</v>
      </c>
    </row>
    <row r="40" spans="1:12" x14ac:dyDescent="0.2">
      <c r="A40" s="46" t="s">
        <v>1250</v>
      </c>
      <c r="B40" s="5" t="s">
        <v>213</v>
      </c>
      <c r="C40" s="1">
        <v>296185</v>
      </c>
      <c r="D40" s="9" t="str">
        <f t="shared" ref="D40:D45" si="24">IF($B40="N/A","N/A",IF(C40&lt;0,"No","Yes"))</f>
        <v>N/A</v>
      </c>
      <c r="E40" s="1">
        <v>302017</v>
      </c>
      <c r="F40" s="9" t="str">
        <f t="shared" ref="F40:F45" si="25">IF($B40="N/A","N/A",IF(E40&lt;0,"No","Yes"))</f>
        <v>N/A</v>
      </c>
      <c r="G40" s="1">
        <v>315896</v>
      </c>
      <c r="H40" s="9" t="str">
        <f t="shared" ref="H40:H45" si="26">IF($B40="N/A","N/A",IF(G40&lt;0,"No","Yes"))</f>
        <v>N/A</v>
      </c>
      <c r="I40" s="12">
        <v>1.9690000000000001</v>
      </c>
      <c r="J40" s="12">
        <v>4.5949999999999998</v>
      </c>
      <c r="K40" s="1" t="s">
        <v>739</v>
      </c>
      <c r="L40" s="9" t="str">
        <f t="shared" si="20"/>
        <v>Yes</v>
      </c>
    </row>
    <row r="41" spans="1:12" x14ac:dyDescent="0.2">
      <c r="A41" s="46" t="s">
        <v>1251</v>
      </c>
      <c r="B41" s="5" t="s">
        <v>213</v>
      </c>
      <c r="C41" s="1">
        <v>2836</v>
      </c>
      <c r="D41" s="9" t="str">
        <f t="shared" si="24"/>
        <v>N/A</v>
      </c>
      <c r="E41" s="1">
        <v>2975</v>
      </c>
      <c r="F41" s="9" t="str">
        <f t="shared" si="25"/>
        <v>N/A</v>
      </c>
      <c r="G41" s="1">
        <v>2916</v>
      </c>
      <c r="H41" s="9" t="str">
        <f t="shared" si="26"/>
        <v>N/A</v>
      </c>
      <c r="I41" s="12">
        <v>4.9009999999999998</v>
      </c>
      <c r="J41" s="12">
        <v>-1.98</v>
      </c>
      <c r="K41" s="1" t="s">
        <v>739</v>
      </c>
      <c r="L41" s="9" t="str">
        <f t="shared" si="20"/>
        <v>Yes</v>
      </c>
    </row>
    <row r="42" spans="1:12" x14ac:dyDescent="0.2">
      <c r="A42" s="46" t="s">
        <v>1252</v>
      </c>
      <c r="B42" s="5" t="s">
        <v>213</v>
      </c>
      <c r="C42" s="1">
        <v>4586</v>
      </c>
      <c r="D42" s="9" t="str">
        <f t="shared" si="24"/>
        <v>N/A</v>
      </c>
      <c r="E42" s="1">
        <v>5109</v>
      </c>
      <c r="F42" s="9" t="str">
        <f t="shared" si="25"/>
        <v>N/A</v>
      </c>
      <c r="G42" s="1">
        <v>4747</v>
      </c>
      <c r="H42" s="9" t="str">
        <f t="shared" si="26"/>
        <v>N/A</v>
      </c>
      <c r="I42" s="12">
        <v>11.4</v>
      </c>
      <c r="J42" s="12">
        <v>-7.09</v>
      </c>
      <c r="K42" s="1" t="s">
        <v>739</v>
      </c>
      <c r="L42" s="9" t="str">
        <f t="shared" si="20"/>
        <v>Yes</v>
      </c>
    </row>
    <row r="43" spans="1:12" x14ac:dyDescent="0.2">
      <c r="A43" s="46" t="s">
        <v>1253</v>
      </c>
      <c r="B43" s="5" t="s">
        <v>213</v>
      </c>
      <c r="C43" s="1">
        <v>19</v>
      </c>
      <c r="D43" s="9" t="str">
        <f t="shared" si="24"/>
        <v>N/A</v>
      </c>
      <c r="E43" s="1">
        <v>28</v>
      </c>
      <c r="F43" s="9" t="str">
        <f t="shared" si="25"/>
        <v>N/A</v>
      </c>
      <c r="G43" s="1">
        <v>11</v>
      </c>
      <c r="H43" s="9" t="str">
        <f t="shared" si="26"/>
        <v>N/A</v>
      </c>
      <c r="I43" s="12">
        <v>47.37</v>
      </c>
      <c r="J43" s="12">
        <v>-67.900000000000006</v>
      </c>
      <c r="K43" s="1" t="s">
        <v>739</v>
      </c>
      <c r="L43" s="9" t="str">
        <f t="shared" si="20"/>
        <v>No</v>
      </c>
    </row>
    <row r="44" spans="1:12" x14ac:dyDescent="0.2">
      <c r="A44" s="46" t="s">
        <v>1254</v>
      </c>
      <c r="B44" s="5" t="s">
        <v>213</v>
      </c>
      <c r="C44" s="1">
        <v>6685</v>
      </c>
      <c r="D44" s="9" t="str">
        <f t="shared" si="24"/>
        <v>N/A</v>
      </c>
      <c r="E44" s="1">
        <v>6205</v>
      </c>
      <c r="F44" s="9" t="str">
        <f t="shared" si="25"/>
        <v>N/A</v>
      </c>
      <c r="G44" s="1">
        <v>6232</v>
      </c>
      <c r="H44" s="9" t="str">
        <f t="shared" si="26"/>
        <v>N/A</v>
      </c>
      <c r="I44" s="12">
        <v>-7.18</v>
      </c>
      <c r="J44" s="12">
        <v>0.43509999999999999</v>
      </c>
      <c r="K44" s="1" t="s">
        <v>739</v>
      </c>
      <c r="L44" s="9" t="str">
        <f t="shared" si="20"/>
        <v>Yes</v>
      </c>
    </row>
    <row r="45" spans="1:12" x14ac:dyDescent="0.2">
      <c r="A45" s="46" t="s">
        <v>1255</v>
      </c>
      <c r="B45" s="5" t="s">
        <v>213</v>
      </c>
      <c r="C45" s="1">
        <v>19107</v>
      </c>
      <c r="D45" s="9" t="str">
        <f t="shared" si="24"/>
        <v>N/A</v>
      </c>
      <c r="E45" s="1">
        <v>20775</v>
      </c>
      <c r="F45" s="9" t="str">
        <f t="shared" si="25"/>
        <v>N/A</v>
      </c>
      <c r="G45" s="1">
        <v>21828</v>
      </c>
      <c r="H45" s="9" t="str">
        <f t="shared" si="26"/>
        <v>N/A</v>
      </c>
      <c r="I45" s="12">
        <v>8.73</v>
      </c>
      <c r="J45" s="12">
        <v>5.069</v>
      </c>
      <c r="K45" s="1" t="s">
        <v>739</v>
      </c>
      <c r="L45" s="9" t="str">
        <f t="shared" si="20"/>
        <v>Yes</v>
      </c>
    </row>
    <row r="46" spans="1:12" x14ac:dyDescent="0.2">
      <c r="A46" s="46" t="s">
        <v>453</v>
      </c>
      <c r="B46" s="48" t="s">
        <v>213</v>
      </c>
      <c r="C46" s="1">
        <v>1723643</v>
      </c>
      <c r="D46" s="1" t="str">
        <f t="shared" si="17"/>
        <v>N/A</v>
      </c>
      <c r="E46" s="1">
        <v>1769374</v>
      </c>
      <c r="F46" s="1" t="str">
        <f t="shared" si="18"/>
        <v>N/A</v>
      </c>
      <c r="G46" s="1">
        <v>1913521</v>
      </c>
      <c r="H46" s="11" t="str">
        <f t="shared" si="19"/>
        <v>N/A</v>
      </c>
      <c r="I46" s="12">
        <v>2.653</v>
      </c>
      <c r="J46" s="12">
        <v>8.1470000000000002</v>
      </c>
      <c r="K46" s="48" t="s">
        <v>739</v>
      </c>
      <c r="L46" s="9" t="str">
        <f t="shared" si="20"/>
        <v>Yes</v>
      </c>
    </row>
    <row r="47" spans="1:12" x14ac:dyDescent="0.2">
      <c r="A47" s="46" t="s">
        <v>1256</v>
      </c>
      <c r="B47" s="5" t="s">
        <v>213</v>
      </c>
      <c r="C47" s="1">
        <v>425786</v>
      </c>
      <c r="D47" s="9" t="str">
        <f t="shared" ref="D47:D53" si="27">IF($B47="N/A","N/A",IF(C47&lt;0,"No","Yes"))</f>
        <v>N/A</v>
      </c>
      <c r="E47" s="1">
        <v>431815</v>
      </c>
      <c r="F47" s="9" t="str">
        <f t="shared" ref="F47:F53" si="28">IF($B47="N/A","N/A",IF(E47&lt;0,"No","Yes"))</f>
        <v>N/A</v>
      </c>
      <c r="G47" s="1">
        <v>467823</v>
      </c>
      <c r="H47" s="9" t="str">
        <f t="shared" ref="H47:H53" si="29">IF($B47="N/A","N/A",IF(G47&lt;0,"No","Yes"))</f>
        <v>N/A</v>
      </c>
      <c r="I47" s="12">
        <v>1.4159999999999999</v>
      </c>
      <c r="J47" s="12">
        <v>8.3390000000000004</v>
      </c>
      <c r="K47" s="1" t="s">
        <v>739</v>
      </c>
      <c r="L47" s="9" t="str">
        <f t="shared" si="20"/>
        <v>Yes</v>
      </c>
    </row>
    <row r="48" spans="1:12" x14ac:dyDescent="0.2">
      <c r="A48" s="46" t="s">
        <v>1257</v>
      </c>
      <c r="B48" s="5" t="s">
        <v>213</v>
      </c>
      <c r="C48" s="1">
        <v>137754</v>
      </c>
      <c r="D48" s="9" t="str">
        <f t="shared" si="27"/>
        <v>N/A</v>
      </c>
      <c r="E48" s="1">
        <v>140034</v>
      </c>
      <c r="F48" s="9" t="str">
        <f t="shared" si="28"/>
        <v>N/A</v>
      </c>
      <c r="G48" s="1">
        <v>143441</v>
      </c>
      <c r="H48" s="9" t="str">
        <f t="shared" si="29"/>
        <v>N/A</v>
      </c>
      <c r="I48" s="12">
        <v>1.655</v>
      </c>
      <c r="J48" s="12">
        <v>2.4329999999999998</v>
      </c>
      <c r="K48" s="1" t="s">
        <v>739</v>
      </c>
      <c r="L48" s="9" t="str">
        <f t="shared" si="20"/>
        <v>Yes</v>
      </c>
    </row>
    <row r="49" spans="1:12" x14ac:dyDescent="0.2">
      <c r="A49" s="46" t="s">
        <v>1258</v>
      </c>
      <c r="B49" s="5" t="s">
        <v>213</v>
      </c>
      <c r="C49" s="1">
        <v>9554</v>
      </c>
      <c r="D49" s="9" t="str">
        <f t="shared" si="27"/>
        <v>N/A</v>
      </c>
      <c r="E49" s="1">
        <v>14237</v>
      </c>
      <c r="F49" s="9" t="str">
        <f t="shared" si="28"/>
        <v>N/A</v>
      </c>
      <c r="G49" s="1">
        <v>14926</v>
      </c>
      <c r="H49" s="9" t="str">
        <f t="shared" si="29"/>
        <v>N/A</v>
      </c>
      <c r="I49" s="12">
        <v>49.02</v>
      </c>
      <c r="J49" s="12">
        <v>4.84</v>
      </c>
      <c r="K49" s="1" t="s">
        <v>739</v>
      </c>
      <c r="L49" s="9" t="str">
        <f t="shared" si="20"/>
        <v>Yes</v>
      </c>
    </row>
    <row r="50" spans="1:12" x14ac:dyDescent="0.2">
      <c r="A50" s="46" t="s">
        <v>1259</v>
      </c>
      <c r="B50" s="5" t="s">
        <v>213</v>
      </c>
      <c r="C50" s="1">
        <v>865605</v>
      </c>
      <c r="D50" s="9" t="str">
        <f t="shared" si="27"/>
        <v>N/A</v>
      </c>
      <c r="E50" s="1">
        <v>882781</v>
      </c>
      <c r="F50" s="9" t="str">
        <f t="shared" si="28"/>
        <v>N/A</v>
      </c>
      <c r="G50" s="1">
        <v>933283</v>
      </c>
      <c r="H50" s="9" t="str">
        <f t="shared" si="29"/>
        <v>N/A</v>
      </c>
      <c r="I50" s="12">
        <v>1.984</v>
      </c>
      <c r="J50" s="12">
        <v>5.7210000000000001</v>
      </c>
      <c r="K50" s="1" t="s">
        <v>739</v>
      </c>
      <c r="L50" s="9" t="str">
        <f t="shared" si="20"/>
        <v>Yes</v>
      </c>
    </row>
    <row r="51" spans="1:12" x14ac:dyDescent="0.2">
      <c r="A51" s="46" t="s">
        <v>1260</v>
      </c>
      <c r="B51" s="5" t="s">
        <v>213</v>
      </c>
      <c r="C51" s="1">
        <v>252298</v>
      </c>
      <c r="D51" s="9" t="str">
        <f t="shared" si="27"/>
        <v>N/A</v>
      </c>
      <c r="E51" s="1">
        <v>266855</v>
      </c>
      <c r="F51" s="9" t="str">
        <f t="shared" si="28"/>
        <v>N/A</v>
      </c>
      <c r="G51" s="1">
        <v>302968</v>
      </c>
      <c r="H51" s="9" t="str">
        <f t="shared" si="29"/>
        <v>N/A</v>
      </c>
      <c r="I51" s="12">
        <v>5.77</v>
      </c>
      <c r="J51" s="12">
        <v>13.53</v>
      </c>
      <c r="K51" s="1" t="s">
        <v>739</v>
      </c>
      <c r="L51" s="9" t="str">
        <f t="shared" si="20"/>
        <v>Yes</v>
      </c>
    </row>
    <row r="52" spans="1:12" x14ac:dyDescent="0.2">
      <c r="A52" s="46" t="s">
        <v>1261</v>
      </c>
      <c r="B52" s="5" t="s">
        <v>213</v>
      </c>
      <c r="C52" s="1">
        <v>32534</v>
      </c>
      <c r="D52" s="9" t="str">
        <f t="shared" si="27"/>
        <v>N/A</v>
      </c>
      <c r="E52" s="1">
        <v>32360</v>
      </c>
      <c r="F52" s="9" t="str">
        <f t="shared" si="28"/>
        <v>N/A</v>
      </c>
      <c r="G52" s="1">
        <v>48919</v>
      </c>
      <c r="H52" s="9" t="str">
        <f t="shared" si="29"/>
        <v>N/A</v>
      </c>
      <c r="I52" s="12">
        <v>-0.53500000000000003</v>
      </c>
      <c r="J52" s="12">
        <v>51.17</v>
      </c>
      <c r="K52" s="1" t="s">
        <v>739</v>
      </c>
      <c r="L52" s="9" t="str">
        <f t="shared" si="20"/>
        <v>No</v>
      </c>
    </row>
    <row r="53" spans="1:12" x14ac:dyDescent="0.2">
      <c r="A53" s="46" t="s">
        <v>1262</v>
      </c>
      <c r="B53" s="5" t="s">
        <v>213</v>
      </c>
      <c r="C53" s="1">
        <v>112</v>
      </c>
      <c r="D53" s="9" t="str">
        <f t="shared" si="27"/>
        <v>N/A</v>
      </c>
      <c r="E53" s="1">
        <v>1292</v>
      </c>
      <c r="F53" s="9" t="str">
        <f t="shared" si="28"/>
        <v>N/A</v>
      </c>
      <c r="G53" s="1">
        <v>2161</v>
      </c>
      <c r="H53" s="9" t="str">
        <f t="shared" si="29"/>
        <v>N/A</v>
      </c>
      <c r="I53" s="12">
        <v>1054</v>
      </c>
      <c r="J53" s="12">
        <v>67.260000000000005</v>
      </c>
      <c r="K53" s="1" t="s">
        <v>739</v>
      </c>
      <c r="L53" s="9" t="str">
        <f t="shared" si="20"/>
        <v>No</v>
      </c>
    </row>
    <row r="54" spans="1:12" x14ac:dyDescent="0.2">
      <c r="A54" s="46" t="s">
        <v>454</v>
      </c>
      <c r="B54" s="48" t="s">
        <v>213</v>
      </c>
      <c r="C54" s="1">
        <v>425405</v>
      </c>
      <c r="D54" s="1" t="str">
        <f t="shared" si="17"/>
        <v>N/A</v>
      </c>
      <c r="E54" s="1">
        <v>430877</v>
      </c>
      <c r="F54" s="1" t="str">
        <f t="shared" si="18"/>
        <v>N/A</v>
      </c>
      <c r="G54" s="1">
        <v>461894</v>
      </c>
      <c r="H54" s="11" t="str">
        <f t="shared" si="19"/>
        <v>N/A</v>
      </c>
      <c r="I54" s="12">
        <v>1.286</v>
      </c>
      <c r="J54" s="12">
        <v>7.1989999999999998</v>
      </c>
      <c r="K54" s="48" t="s">
        <v>739</v>
      </c>
      <c r="L54" s="9" t="str">
        <f t="shared" si="20"/>
        <v>Yes</v>
      </c>
    </row>
    <row r="55" spans="1:12" x14ac:dyDescent="0.2">
      <c r="A55" s="46" t="s">
        <v>1263</v>
      </c>
      <c r="B55" s="5" t="s">
        <v>213</v>
      </c>
      <c r="C55" s="1">
        <v>171958</v>
      </c>
      <c r="D55" s="9" t="str">
        <f t="shared" ref="D55:D60" si="30">IF($B55="N/A","N/A",IF(C55&lt;0,"No","Yes"))</f>
        <v>N/A</v>
      </c>
      <c r="E55" s="1">
        <v>168503</v>
      </c>
      <c r="F55" s="9" t="str">
        <f t="shared" ref="F55:F60" si="31">IF($B55="N/A","N/A",IF(E55&lt;0,"No","Yes"))</f>
        <v>N/A</v>
      </c>
      <c r="G55" s="1">
        <v>186794</v>
      </c>
      <c r="H55" s="9" t="str">
        <f t="shared" ref="H55:H60" si="32">IF($B55="N/A","N/A",IF(G55&lt;0,"No","Yes"))</f>
        <v>N/A</v>
      </c>
      <c r="I55" s="12">
        <v>-2.0099999999999998</v>
      </c>
      <c r="J55" s="12">
        <v>10.85</v>
      </c>
      <c r="K55" s="1" t="s">
        <v>739</v>
      </c>
      <c r="L55" s="9" t="str">
        <f t="shared" si="20"/>
        <v>Yes</v>
      </c>
    </row>
    <row r="56" spans="1:12" x14ac:dyDescent="0.2">
      <c r="A56" s="46" t="s">
        <v>1264</v>
      </c>
      <c r="B56" s="5" t="s">
        <v>213</v>
      </c>
      <c r="C56" s="1">
        <v>117982</v>
      </c>
      <c r="D56" s="9" t="str">
        <f t="shared" si="30"/>
        <v>N/A</v>
      </c>
      <c r="E56" s="1">
        <v>117816</v>
      </c>
      <c r="F56" s="9" t="str">
        <f t="shared" si="31"/>
        <v>N/A</v>
      </c>
      <c r="G56" s="1">
        <v>117659</v>
      </c>
      <c r="H56" s="9" t="str">
        <f t="shared" si="32"/>
        <v>N/A</v>
      </c>
      <c r="I56" s="12">
        <v>-0.14099999999999999</v>
      </c>
      <c r="J56" s="12">
        <v>-0.13300000000000001</v>
      </c>
      <c r="K56" s="1" t="s">
        <v>739</v>
      </c>
      <c r="L56" s="9" t="str">
        <f t="shared" si="20"/>
        <v>Yes</v>
      </c>
    </row>
    <row r="57" spans="1:12" x14ac:dyDescent="0.2">
      <c r="A57" s="46" t="s">
        <v>1265</v>
      </c>
      <c r="B57" s="5" t="s">
        <v>213</v>
      </c>
      <c r="C57" s="1">
        <v>20549</v>
      </c>
      <c r="D57" s="9" t="str">
        <f t="shared" si="30"/>
        <v>N/A</v>
      </c>
      <c r="E57" s="1">
        <v>23964</v>
      </c>
      <c r="F57" s="9" t="str">
        <f t="shared" si="31"/>
        <v>N/A</v>
      </c>
      <c r="G57" s="1">
        <v>23428</v>
      </c>
      <c r="H57" s="9" t="str">
        <f t="shared" si="32"/>
        <v>N/A</v>
      </c>
      <c r="I57" s="12">
        <v>16.62</v>
      </c>
      <c r="J57" s="12">
        <v>-2.2400000000000002</v>
      </c>
      <c r="K57" s="1" t="s">
        <v>739</v>
      </c>
      <c r="L57" s="9" t="str">
        <f t="shared" si="20"/>
        <v>Yes</v>
      </c>
    </row>
    <row r="58" spans="1:12" x14ac:dyDescent="0.2">
      <c r="A58" s="46" t="s">
        <v>1266</v>
      </c>
      <c r="B58" s="5" t="s">
        <v>213</v>
      </c>
      <c r="C58" s="1">
        <v>20699</v>
      </c>
      <c r="D58" s="9" t="str">
        <f t="shared" si="30"/>
        <v>N/A</v>
      </c>
      <c r="E58" s="1">
        <v>17587</v>
      </c>
      <c r="F58" s="9" t="str">
        <f t="shared" si="31"/>
        <v>N/A</v>
      </c>
      <c r="G58" s="1">
        <v>21873</v>
      </c>
      <c r="H58" s="9" t="str">
        <f t="shared" si="32"/>
        <v>N/A</v>
      </c>
      <c r="I58" s="12">
        <v>-15</v>
      </c>
      <c r="J58" s="12">
        <v>24.37</v>
      </c>
      <c r="K58" s="1" t="s">
        <v>739</v>
      </c>
      <c r="L58" s="9" t="str">
        <f t="shared" si="20"/>
        <v>Yes</v>
      </c>
    </row>
    <row r="59" spans="1:12" x14ac:dyDescent="0.2">
      <c r="A59" s="46" t="s">
        <v>1267</v>
      </c>
      <c r="B59" s="5" t="s">
        <v>213</v>
      </c>
      <c r="C59" s="1">
        <v>93944</v>
      </c>
      <c r="D59" s="9" t="str">
        <f t="shared" si="30"/>
        <v>N/A</v>
      </c>
      <c r="E59" s="1">
        <v>99078</v>
      </c>
      <c r="F59" s="9" t="str">
        <f t="shared" si="31"/>
        <v>N/A</v>
      </c>
      <c r="G59" s="1">
        <v>107358</v>
      </c>
      <c r="H59" s="9" t="str">
        <f t="shared" si="32"/>
        <v>N/A</v>
      </c>
      <c r="I59" s="12">
        <v>5.4649999999999999</v>
      </c>
      <c r="J59" s="12">
        <v>8.3569999999999993</v>
      </c>
      <c r="K59" s="1" t="s">
        <v>739</v>
      </c>
      <c r="L59" s="9" t="str">
        <f t="shared" si="20"/>
        <v>Yes</v>
      </c>
    </row>
    <row r="60" spans="1:12" x14ac:dyDescent="0.2">
      <c r="A60" s="46" t="s">
        <v>1268</v>
      </c>
      <c r="B60" s="5" t="s">
        <v>213</v>
      </c>
      <c r="C60" s="1">
        <v>273</v>
      </c>
      <c r="D60" s="9" t="str">
        <f t="shared" si="30"/>
        <v>N/A</v>
      </c>
      <c r="E60" s="1">
        <v>3929</v>
      </c>
      <c r="F60" s="9" t="str">
        <f t="shared" si="31"/>
        <v>N/A</v>
      </c>
      <c r="G60" s="1">
        <v>4782</v>
      </c>
      <c r="H60" s="9" t="str">
        <f t="shared" si="32"/>
        <v>N/A</v>
      </c>
      <c r="I60" s="12">
        <v>1339</v>
      </c>
      <c r="J60" s="12">
        <v>21.71</v>
      </c>
      <c r="K60" s="1" t="s">
        <v>739</v>
      </c>
      <c r="L60" s="9" t="str">
        <f t="shared" si="20"/>
        <v>Yes</v>
      </c>
    </row>
    <row r="61" spans="1:12" x14ac:dyDescent="0.2">
      <c r="A61" s="3" t="s">
        <v>186</v>
      </c>
      <c r="B61" s="35" t="s">
        <v>213</v>
      </c>
      <c r="C61" s="1">
        <v>1543394</v>
      </c>
      <c r="D61" s="1" t="str">
        <f t="shared" si="17"/>
        <v>N/A</v>
      </c>
      <c r="E61" s="1">
        <v>1578958</v>
      </c>
      <c r="F61" s="1" t="str">
        <f t="shared" si="18"/>
        <v>N/A</v>
      </c>
      <c r="G61" s="1">
        <v>1688000</v>
      </c>
      <c r="H61" s="11" t="str">
        <f t="shared" si="19"/>
        <v>N/A</v>
      </c>
      <c r="I61" s="12">
        <v>2.3039999999999998</v>
      </c>
      <c r="J61" s="12">
        <v>6.9059999999999997</v>
      </c>
      <c r="K61" s="45" t="s">
        <v>739</v>
      </c>
      <c r="L61" s="9" t="str">
        <f>IF(J61="Div by 0", "N/A", IF(OR(J61="N/A",K61="N/A"),"N/A", IF(J61&gt;VALUE(MID(K61,1,2)), "No", IF(J61&lt;-1*VALUE(MID(K61,1,2)), "No", "Yes"))))</f>
        <v>Yes</v>
      </c>
    </row>
    <row r="62" spans="1:12" x14ac:dyDescent="0.2">
      <c r="A62" s="3" t="s">
        <v>187</v>
      </c>
      <c r="B62" s="35" t="s">
        <v>213</v>
      </c>
      <c r="C62" s="1">
        <v>305165</v>
      </c>
      <c r="D62" s="1" t="str">
        <f t="shared" si="17"/>
        <v>N/A</v>
      </c>
      <c r="E62" s="1">
        <v>322960</v>
      </c>
      <c r="F62" s="1" t="str">
        <f t="shared" si="18"/>
        <v>N/A</v>
      </c>
      <c r="G62" s="1">
        <v>1554420</v>
      </c>
      <c r="H62" s="11" t="str">
        <f t="shared" si="19"/>
        <v>N/A</v>
      </c>
      <c r="I62" s="12">
        <v>5.8310000000000004</v>
      </c>
      <c r="J62" s="12">
        <v>381.3</v>
      </c>
      <c r="K62" s="45" t="s">
        <v>739</v>
      </c>
      <c r="L62" s="9" t="str">
        <f t="shared" ref="L62:L69" si="33">IF(J62="Div by 0", "N/A", IF(OR(J62="N/A",K62="N/A"),"N/A", IF(J62&gt;VALUE(MID(K62,1,2)), "No", IF(J62&lt;-1*VALUE(MID(K62,1,2)), "No", "Yes"))))</f>
        <v>No</v>
      </c>
    </row>
    <row r="63" spans="1:12" x14ac:dyDescent="0.2">
      <c r="A63" s="3" t="s">
        <v>188</v>
      </c>
      <c r="B63" s="35" t="s">
        <v>213</v>
      </c>
      <c r="C63" s="1">
        <v>937913</v>
      </c>
      <c r="D63" s="1" t="str">
        <f t="shared" si="17"/>
        <v>N/A</v>
      </c>
      <c r="E63" s="1">
        <v>861697</v>
      </c>
      <c r="F63" s="1" t="str">
        <f t="shared" si="18"/>
        <v>N/A</v>
      </c>
      <c r="G63" s="1">
        <v>709882</v>
      </c>
      <c r="H63" s="11" t="str">
        <f t="shared" si="19"/>
        <v>N/A</v>
      </c>
      <c r="I63" s="12">
        <v>-8.1300000000000008</v>
      </c>
      <c r="J63" s="12">
        <v>-17.600000000000001</v>
      </c>
      <c r="K63" s="45" t="s">
        <v>739</v>
      </c>
      <c r="L63" s="9" t="str">
        <f t="shared" si="33"/>
        <v>Yes</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541</v>
      </c>
      <c r="D66" s="1" t="str">
        <f t="shared" si="17"/>
        <v>N/A</v>
      </c>
      <c r="E66" s="1">
        <v>738</v>
      </c>
      <c r="F66" s="1" t="str">
        <f t="shared" si="18"/>
        <v>N/A</v>
      </c>
      <c r="G66" s="1">
        <v>934</v>
      </c>
      <c r="H66" s="11" t="str">
        <f t="shared" si="19"/>
        <v>N/A</v>
      </c>
      <c r="I66" s="12">
        <v>36.409999999999997</v>
      </c>
      <c r="J66" s="12">
        <v>26.56</v>
      </c>
      <c r="K66" s="45" t="s">
        <v>739</v>
      </c>
      <c r="L66" s="9" t="str">
        <f t="shared" si="33"/>
        <v>Yes</v>
      </c>
    </row>
    <row r="67" spans="1:12" x14ac:dyDescent="0.2">
      <c r="A67" s="3" t="s">
        <v>192</v>
      </c>
      <c r="B67" s="35" t="s">
        <v>213</v>
      </c>
      <c r="C67" s="1">
        <v>992493</v>
      </c>
      <c r="D67" s="1" t="str">
        <f t="shared" si="17"/>
        <v>N/A</v>
      </c>
      <c r="E67" s="1">
        <v>1035333</v>
      </c>
      <c r="F67" s="1" t="str">
        <f t="shared" si="18"/>
        <v>N/A</v>
      </c>
      <c r="G67" s="1">
        <v>1044166</v>
      </c>
      <c r="H67" s="11" t="str">
        <f t="shared" si="19"/>
        <v>N/A</v>
      </c>
      <c r="I67" s="12">
        <v>4.3159999999999998</v>
      </c>
      <c r="J67" s="12">
        <v>0.85319999999999996</v>
      </c>
      <c r="K67" s="45" t="s">
        <v>739</v>
      </c>
      <c r="L67" s="9" t="str">
        <f t="shared" si="33"/>
        <v>Yes</v>
      </c>
    </row>
    <row r="68" spans="1:12" x14ac:dyDescent="0.2">
      <c r="A68" s="2" t="s">
        <v>193</v>
      </c>
      <c r="B68" s="48" t="s">
        <v>213</v>
      </c>
      <c r="C68" s="1">
        <v>0</v>
      </c>
      <c r="D68" s="1" t="str">
        <f t="shared" si="17"/>
        <v>N/A</v>
      </c>
      <c r="E68" s="1">
        <v>0</v>
      </c>
      <c r="F68" s="1" t="str">
        <f t="shared" si="18"/>
        <v>N/A</v>
      </c>
      <c r="G68" s="1">
        <v>0</v>
      </c>
      <c r="H68" s="11" t="str">
        <f t="shared" si="19"/>
        <v>N/A</v>
      </c>
      <c r="I68" s="57" t="s">
        <v>1747</v>
      </c>
      <c r="J68" s="57" t="s">
        <v>1747</v>
      </c>
      <c r="K68" s="48" t="s">
        <v>739</v>
      </c>
      <c r="L68" s="9" t="str">
        <f t="shared" si="33"/>
        <v>N/A</v>
      </c>
    </row>
    <row r="69" spans="1:12" x14ac:dyDescent="0.2">
      <c r="A69" s="2" t="s">
        <v>194</v>
      </c>
      <c r="B69" s="48" t="s">
        <v>213</v>
      </c>
      <c r="C69" s="1">
        <v>1127909</v>
      </c>
      <c r="D69" s="1" t="str">
        <f t="shared" si="17"/>
        <v>N/A</v>
      </c>
      <c r="E69" s="1">
        <v>1074550</v>
      </c>
      <c r="F69" s="1" t="str">
        <f t="shared" si="18"/>
        <v>N/A</v>
      </c>
      <c r="G69" s="1">
        <v>1815186</v>
      </c>
      <c r="H69" s="11" t="str">
        <f t="shared" si="19"/>
        <v>N/A</v>
      </c>
      <c r="I69" s="57">
        <v>-4.7300000000000004</v>
      </c>
      <c r="J69" s="57">
        <v>68.930000000000007</v>
      </c>
      <c r="K69" s="48" t="s">
        <v>739</v>
      </c>
      <c r="L69" s="9" t="str">
        <f t="shared" si="33"/>
        <v>No</v>
      </c>
    </row>
    <row r="70" spans="1:12" x14ac:dyDescent="0.2">
      <c r="A70" s="46" t="s">
        <v>78</v>
      </c>
      <c r="B70" s="48" t="s">
        <v>294</v>
      </c>
      <c r="C70" s="13">
        <v>9.7146961873999995</v>
      </c>
      <c r="D70" s="44" t="str">
        <f>IF($B70="N/A","N/A",IF(C70&gt;=20,"No",IF(C70&lt;0,"No","Yes")))</f>
        <v>Yes</v>
      </c>
      <c r="E70" s="13">
        <v>9.8808131519</v>
      </c>
      <c r="F70" s="44" t="str">
        <f>IF($B70="N/A","N/A",IF(E70&gt;=20,"No",IF(E70&lt;0,"No","Yes")))</f>
        <v>Yes</v>
      </c>
      <c r="G70" s="13">
        <v>9.6718472128999995</v>
      </c>
      <c r="H70" s="44" t="str">
        <f>IF($B70="N/A","N/A",IF(G70&gt;=20,"No",IF(G70&lt;0,"No","Yes")))</f>
        <v>Yes</v>
      </c>
      <c r="I70" s="12">
        <v>1.71</v>
      </c>
      <c r="J70" s="12">
        <v>-2.11</v>
      </c>
      <c r="K70" s="45" t="s">
        <v>739</v>
      </c>
      <c r="L70" s="9" t="str">
        <f t="shared" si="20"/>
        <v>Yes</v>
      </c>
    </row>
    <row r="71" spans="1:12" x14ac:dyDescent="0.2">
      <c r="A71" s="46" t="s">
        <v>79</v>
      </c>
      <c r="B71" s="35" t="s">
        <v>213</v>
      </c>
      <c r="C71" s="13">
        <v>2.7396574552000001</v>
      </c>
      <c r="D71" s="44" t="str">
        <f>IF($B71="N/A","N/A",IF(C71&gt;10,"No",IF(C71&lt;-10,"No","Yes")))</f>
        <v>N/A</v>
      </c>
      <c r="E71" s="13">
        <v>2.4880908234999999</v>
      </c>
      <c r="F71" s="44" t="str">
        <f>IF($B71="N/A","N/A",IF(E71&gt;10,"No",IF(E71&lt;-10,"No","Yes")))</f>
        <v>N/A</v>
      </c>
      <c r="G71" s="13">
        <v>2.0450134826999999</v>
      </c>
      <c r="H71" s="44" t="str">
        <f>IF($B71="N/A","N/A",IF(G71&gt;10,"No",IF(G71&lt;-10,"No","Yes")))</f>
        <v>N/A</v>
      </c>
      <c r="I71" s="12">
        <v>-9.18</v>
      </c>
      <c r="J71" s="12">
        <v>-17.8</v>
      </c>
      <c r="K71" s="45" t="s">
        <v>739</v>
      </c>
      <c r="L71" s="9" t="str">
        <f t="shared" si="20"/>
        <v>Yes</v>
      </c>
    </row>
    <row r="72" spans="1:12" x14ac:dyDescent="0.2">
      <c r="A72" s="46" t="s">
        <v>80</v>
      </c>
      <c r="B72" s="35" t="s">
        <v>213</v>
      </c>
      <c r="C72" s="13">
        <v>0.64198989340000001</v>
      </c>
      <c r="D72" s="44" t="str">
        <f>IF($B72="N/A","N/A",IF(C72&gt;10,"No",IF(C72&lt;-10,"No","Yes")))</f>
        <v>N/A</v>
      </c>
      <c r="E72" s="13">
        <v>0.98886575200000004</v>
      </c>
      <c r="F72" s="44" t="str">
        <f>IF($B72="N/A","N/A",IF(E72&gt;10,"No",IF(E72&lt;-10,"No","Yes")))</f>
        <v>N/A</v>
      </c>
      <c r="G72" s="13">
        <v>1.0890508309</v>
      </c>
      <c r="H72" s="44" t="str">
        <f>IF($B72="N/A","N/A",IF(G72&gt;10,"No",IF(G72&lt;-10,"No","Yes")))</f>
        <v>N/A</v>
      </c>
      <c r="I72" s="12">
        <v>54.03</v>
      </c>
      <c r="J72" s="12">
        <v>10.130000000000001</v>
      </c>
      <c r="K72" s="45" t="s">
        <v>739</v>
      </c>
      <c r="L72" s="9" t="str">
        <f t="shared" si="20"/>
        <v>Yes</v>
      </c>
    </row>
    <row r="73" spans="1:12" x14ac:dyDescent="0.2">
      <c r="A73" s="46" t="s">
        <v>81</v>
      </c>
      <c r="B73" s="35" t="s">
        <v>213</v>
      </c>
      <c r="C73" s="13">
        <v>5.1405320814</v>
      </c>
      <c r="D73" s="44" t="str">
        <f>IF($B73="N/A","N/A",IF(C73&gt;10,"No",IF(C73&lt;-10,"No","Yes")))</f>
        <v>N/A</v>
      </c>
      <c r="E73" s="13">
        <v>5.2440033085</v>
      </c>
      <c r="F73" s="44" t="str">
        <f>IF($B73="N/A","N/A",IF(E73&gt;10,"No",IF(E73&lt;-10,"No","Yes")))</f>
        <v>N/A</v>
      </c>
      <c r="G73" s="13">
        <v>5.0163162155999999</v>
      </c>
      <c r="H73" s="44" t="str">
        <f>IF($B73="N/A","N/A",IF(G73&gt;10,"No",IF(G73&lt;-10,"No","Yes")))</f>
        <v>N/A</v>
      </c>
      <c r="I73" s="12">
        <v>2.0129999999999999</v>
      </c>
      <c r="J73" s="12">
        <v>-4.34</v>
      </c>
      <c r="K73" s="45" t="s">
        <v>739</v>
      </c>
      <c r="L73" s="9" t="str">
        <f t="shared" si="20"/>
        <v>Yes</v>
      </c>
    </row>
    <row r="74" spans="1:12" x14ac:dyDescent="0.2">
      <c r="A74" s="46" t="s">
        <v>121</v>
      </c>
      <c r="B74" s="35" t="s">
        <v>213</v>
      </c>
      <c r="C74" s="13">
        <v>13.954303598999999</v>
      </c>
      <c r="D74" s="44" t="str">
        <f>IF($B74="N/A","N/A",IF(C74&gt;10,"No",IF(C74&lt;-10,"No","Yes")))</f>
        <v>N/A</v>
      </c>
      <c r="E74" s="13">
        <v>13.356238468000001</v>
      </c>
      <c r="F74" s="44" t="str">
        <f>IF($B74="N/A","N/A",IF(E74&gt;10,"No",IF(E74&lt;-10,"No","Yes")))</f>
        <v>N/A</v>
      </c>
      <c r="G74" s="13">
        <v>13.543685747</v>
      </c>
      <c r="H74" s="44" t="str">
        <f>IF($B74="N/A","N/A",IF(G74&gt;10,"No",IF(G74&lt;-10,"No","Yes")))</f>
        <v>N/A</v>
      </c>
      <c r="I74" s="12">
        <v>-4.29</v>
      </c>
      <c r="J74" s="12">
        <v>1.403</v>
      </c>
      <c r="K74" s="45" t="s">
        <v>739</v>
      </c>
      <c r="L74" s="9" t="str">
        <f t="shared" si="20"/>
        <v>Yes</v>
      </c>
    </row>
    <row r="75" spans="1:12" x14ac:dyDescent="0.2">
      <c r="A75" s="46" t="s">
        <v>82</v>
      </c>
      <c r="B75" s="35" t="s">
        <v>213</v>
      </c>
      <c r="C75" s="13">
        <v>1.7953051643</v>
      </c>
      <c r="D75" s="44" t="str">
        <f>IF($B75="N/A","N/A",IF(C75&gt;10,"No",IF(C75&lt;-10,"No","Yes")))</f>
        <v>N/A</v>
      </c>
      <c r="E75" s="13">
        <v>1.8591334224</v>
      </c>
      <c r="F75" s="44" t="str">
        <f>IF($B75="N/A","N/A",IF(E75&gt;10,"No",IF(E75&lt;-10,"No","Yes")))</f>
        <v>N/A</v>
      </c>
      <c r="G75" s="13">
        <v>1.5911377187</v>
      </c>
      <c r="H75" s="44" t="str">
        <f>IF($B75="N/A","N/A",IF(G75&gt;10,"No",IF(G75&lt;-10,"No","Yes")))</f>
        <v>N/A</v>
      </c>
      <c r="I75" s="12">
        <v>3.5550000000000002</v>
      </c>
      <c r="J75" s="12">
        <v>-14.4</v>
      </c>
      <c r="K75" s="45" t="s">
        <v>739</v>
      </c>
      <c r="L75" s="9" t="str">
        <f t="shared" si="20"/>
        <v>Yes</v>
      </c>
    </row>
    <row r="76" spans="1:12" x14ac:dyDescent="0.2">
      <c r="A76" s="46" t="s">
        <v>195</v>
      </c>
      <c r="B76" s="35" t="s">
        <v>213</v>
      </c>
      <c r="C76" s="13">
        <v>48.305489260000002</v>
      </c>
      <c r="D76" s="44" t="str">
        <f t="shared" ref="D76:D98" si="34">IF($B76="N/A","N/A",IF(C76&gt;10,"No",IF(C76&lt;-10,"No","Yes")))</f>
        <v>N/A</v>
      </c>
      <c r="E76" s="13">
        <v>47.654093836000001</v>
      </c>
      <c r="F76" s="44" t="str">
        <f t="shared" ref="F76:F98" si="35">IF($B76="N/A","N/A",IF(E76&gt;10,"No",IF(E76&lt;-10,"No","Yes")))</f>
        <v>N/A</v>
      </c>
      <c r="G76" s="13">
        <v>49.630314233</v>
      </c>
      <c r="H76" s="44" t="str">
        <f t="shared" ref="H76:H98" si="36">IF($B76="N/A","N/A",IF(G76&gt;10,"No",IF(G76&lt;-10,"No","Yes")))</f>
        <v>N/A</v>
      </c>
      <c r="I76" s="12">
        <v>-1.35</v>
      </c>
      <c r="J76" s="12">
        <v>4.1470000000000002</v>
      </c>
      <c r="K76" s="45" t="s">
        <v>739</v>
      </c>
      <c r="L76" s="9" t="str">
        <f>IF(J76="Div by 0", "N/A", IF(OR(J76="N/A",K76="N/A"),"N/A", IF(J76&gt;VALUE(MID(K76,1,2)), "No", IF(J76&lt;-1*VALUE(MID(K76,1,2)), "No", "Yes"))))</f>
        <v>Yes</v>
      </c>
    </row>
    <row r="77" spans="1:12" x14ac:dyDescent="0.2">
      <c r="A77" s="46" t="s">
        <v>196</v>
      </c>
      <c r="B77" s="35" t="s">
        <v>213</v>
      </c>
      <c r="C77" s="13">
        <v>31.933174223999998</v>
      </c>
      <c r="D77" s="44" t="str">
        <f t="shared" si="34"/>
        <v>N/A</v>
      </c>
      <c r="E77" s="13">
        <v>27.506899724</v>
      </c>
      <c r="F77" s="44" t="str">
        <f t="shared" si="35"/>
        <v>N/A</v>
      </c>
      <c r="G77" s="13">
        <v>28.835489834000001</v>
      </c>
      <c r="H77" s="44" t="str">
        <f t="shared" si="36"/>
        <v>N/A</v>
      </c>
      <c r="I77" s="12">
        <v>-13.9</v>
      </c>
      <c r="J77" s="12">
        <v>4.83</v>
      </c>
      <c r="K77" s="45" t="s">
        <v>739</v>
      </c>
      <c r="L77" s="9" t="str">
        <f t="shared" ref="L77:L81" si="37">IF(J77="Div by 0", "N/A", IF(OR(J77="N/A",K77="N/A"),"N/A", IF(J77&gt;VALUE(MID(K77,1,2)), "No", IF(J77&lt;-1*VALUE(MID(K77,1,2)), "No", "Yes"))))</f>
        <v>Yes</v>
      </c>
    </row>
    <row r="78" spans="1:12" x14ac:dyDescent="0.2">
      <c r="A78" s="46" t="s">
        <v>197</v>
      </c>
      <c r="B78" s="35" t="s">
        <v>213</v>
      </c>
      <c r="C78" s="13">
        <v>6.1097852029000004</v>
      </c>
      <c r="D78" s="44" t="str">
        <f t="shared" si="34"/>
        <v>N/A</v>
      </c>
      <c r="E78" s="13">
        <v>6.7617295308000003</v>
      </c>
      <c r="F78" s="44" t="str">
        <f t="shared" si="35"/>
        <v>N/A</v>
      </c>
      <c r="G78" s="13">
        <v>6.9316081331000001</v>
      </c>
      <c r="H78" s="44" t="str">
        <f t="shared" si="36"/>
        <v>N/A</v>
      </c>
      <c r="I78" s="12">
        <v>10.67</v>
      </c>
      <c r="J78" s="12">
        <v>2.512</v>
      </c>
      <c r="K78" s="45" t="s">
        <v>739</v>
      </c>
      <c r="L78" s="9" t="str">
        <f t="shared" si="37"/>
        <v>Yes</v>
      </c>
    </row>
    <row r="79" spans="1:12" x14ac:dyDescent="0.2">
      <c r="A79" s="46" t="s">
        <v>198</v>
      </c>
      <c r="B79" s="35" t="s">
        <v>213</v>
      </c>
      <c r="C79" s="13" t="s">
        <v>1747</v>
      </c>
      <c r="D79" s="44" t="str">
        <f t="shared" si="34"/>
        <v>N/A</v>
      </c>
      <c r="E79" s="13" t="s">
        <v>1747</v>
      </c>
      <c r="F79" s="44" t="str">
        <f t="shared" si="35"/>
        <v>N/A</v>
      </c>
      <c r="G79" s="13">
        <v>0</v>
      </c>
      <c r="H79" s="44" t="str">
        <f t="shared" si="36"/>
        <v>N/A</v>
      </c>
      <c r="I79" s="12" t="s">
        <v>1747</v>
      </c>
      <c r="J79" s="12" t="s">
        <v>1747</v>
      </c>
      <c r="K79" s="45" t="s">
        <v>739</v>
      </c>
      <c r="L79" s="9" t="str">
        <f t="shared" si="37"/>
        <v>N/A</v>
      </c>
    </row>
    <row r="80" spans="1:12" x14ac:dyDescent="0.2">
      <c r="A80" s="46" t="s">
        <v>199</v>
      </c>
      <c r="B80" s="35" t="s">
        <v>213</v>
      </c>
      <c r="C80" s="13" t="s">
        <v>1747</v>
      </c>
      <c r="D80" s="44" t="str">
        <f t="shared" si="34"/>
        <v>N/A</v>
      </c>
      <c r="E80" s="13" t="s">
        <v>1747</v>
      </c>
      <c r="F80" s="44" t="str">
        <f t="shared" si="35"/>
        <v>N/A</v>
      </c>
      <c r="G80" s="13">
        <v>0</v>
      </c>
      <c r="H80" s="44" t="str">
        <f t="shared" si="36"/>
        <v>N/A</v>
      </c>
      <c r="I80" s="12" t="s">
        <v>1747</v>
      </c>
      <c r="J80" s="12" t="s">
        <v>1747</v>
      </c>
      <c r="K80" s="45" t="s">
        <v>739</v>
      </c>
      <c r="L80" s="9" t="str">
        <f t="shared" si="37"/>
        <v>N/A</v>
      </c>
    </row>
    <row r="81" spans="1:12" x14ac:dyDescent="0.2">
      <c r="A81" s="46" t="s">
        <v>200</v>
      </c>
      <c r="B81" s="48" t="s">
        <v>213</v>
      </c>
      <c r="C81" s="13" t="s">
        <v>1747</v>
      </c>
      <c r="D81" s="44" t="str">
        <f t="shared" si="34"/>
        <v>N/A</v>
      </c>
      <c r="E81" s="13" t="s">
        <v>1747</v>
      </c>
      <c r="F81" s="44" t="str">
        <f t="shared" si="35"/>
        <v>N/A</v>
      </c>
      <c r="G81" s="13">
        <v>0</v>
      </c>
      <c r="H81" s="44" t="str">
        <f t="shared" si="36"/>
        <v>N/A</v>
      </c>
      <c r="I81" s="12" t="s">
        <v>1747</v>
      </c>
      <c r="J81" s="12" t="s">
        <v>1747</v>
      </c>
      <c r="K81" s="48" t="s">
        <v>739</v>
      </c>
      <c r="L81" s="9" t="str">
        <f t="shared" si="37"/>
        <v>N/A</v>
      </c>
    </row>
    <row r="82" spans="1:12" x14ac:dyDescent="0.2">
      <c r="A82" s="46" t="s">
        <v>73</v>
      </c>
      <c r="B82" s="35" t="s">
        <v>213</v>
      </c>
      <c r="C82" s="36">
        <v>2569741</v>
      </c>
      <c r="D82" s="44" t="str">
        <f t="shared" si="34"/>
        <v>N/A</v>
      </c>
      <c r="E82" s="36">
        <v>2777776</v>
      </c>
      <c r="F82" s="44" t="str">
        <f t="shared" si="35"/>
        <v>N/A</v>
      </c>
      <c r="G82" s="36">
        <v>2945517</v>
      </c>
      <c r="H82" s="44" t="str">
        <f t="shared" si="36"/>
        <v>N/A</v>
      </c>
      <c r="I82" s="12">
        <v>8.0960000000000001</v>
      </c>
      <c r="J82" s="12">
        <v>6.0389999999999997</v>
      </c>
      <c r="K82" s="45" t="s">
        <v>739</v>
      </c>
      <c r="L82" s="9" t="str">
        <f t="shared" si="20"/>
        <v>Yes</v>
      </c>
    </row>
    <row r="83" spans="1:12" x14ac:dyDescent="0.2">
      <c r="A83" s="46" t="s">
        <v>1269</v>
      </c>
      <c r="B83" s="35" t="s">
        <v>213</v>
      </c>
      <c r="C83" s="8">
        <v>35.143502789000003</v>
      </c>
      <c r="D83" s="44" t="str">
        <f t="shared" si="34"/>
        <v>N/A</v>
      </c>
      <c r="E83" s="8">
        <v>35.604634787000002</v>
      </c>
      <c r="F83" s="44" t="str">
        <f t="shared" si="35"/>
        <v>N/A</v>
      </c>
      <c r="G83" s="8">
        <v>33.215425340000003</v>
      </c>
      <c r="H83" s="44" t="str">
        <f t="shared" si="36"/>
        <v>N/A</v>
      </c>
      <c r="I83" s="12">
        <v>1.3120000000000001</v>
      </c>
      <c r="J83" s="12">
        <v>-6.71</v>
      </c>
      <c r="K83" s="45" t="s">
        <v>739</v>
      </c>
      <c r="L83" s="9" t="str">
        <f t="shared" si="20"/>
        <v>Yes</v>
      </c>
    </row>
    <row r="84" spans="1:12" x14ac:dyDescent="0.2">
      <c r="A84" s="46" t="s">
        <v>1270</v>
      </c>
      <c r="B84" s="35" t="s">
        <v>213</v>
      </c>
      <c r="C84" s="8">
        <v>0.48619685800000001</v>
      </c>
      <c r="D84" s="44" t="str">
        <f t="shared" si="34"/>
        <v>N/A</v>
      </c>
      <c r="E84" s="8">
        <v>0.61988439669999995</v>
      </c>
      <c r="F84" s="44" t="str">
        <f t="shared" si="35"/>
        <v>N/A</v>
      </c>
      <c r="G84" s="8">
        <v>1.332465574</v>
      </c>
      <c r="H84" s="44" t="str">
        <f t="shared" si="36"/>
        <v>N/A</v>
      </c>
      <c r="I84" s="12">
        <v>27.5</v>
      </c>
      <c r="J84" s="12">
        <v>115</v>
      </c>
      <c r="K84" s="45" t="s">
        <v>739</v>
      </c>
      <c r="L84" s="9" t="str">
        <f t="shared" si="20"/>
        <v>No</v>
      </c>
    </row>
    <row r="85" spans="1:12" x14ac:dyDescent="0.2">
      <c r="A85" s="46" t="s">
        <v>1271</v>
      </c>
      <c r="B85" s="35" t="s">
        <v>213</v>
      </c>
      <c r="C85" s="8">
        <v>3.6771410037000001</v>
      </c>
      <c r="D85" s="44" t="str">
        <f t="shared" si="34"/>
        <v>N/A</v>
      </c>
      <c r="E85" s="8">
        <v>1.4652009400000001E-2</v>
      </c>
      <c r="F85" s="44" t="str">
        <f t="shared" si="35"/>
        <v>N/A</v>
      </c>
      <c r="G85" s="8">
        <v>8.1208154599999999E-2</v>
      </c>
      <c r="H85" s="44" t="str">
        <f t="shared" si="36"/>
        <v>N/A</v>
      </c>
      <c r="I85" s="12">
        <v>-99.6</v>
      </c>
      <c r="J85" s="12">
        <v>454.2</v>
      </c>
      <c r="K85" s="45" t="s">
        <v>739</v>
      </c>
      <c r="L85" s="9" t="str">
        <f t="shared" si="20"/>
        <v>No</v>
      </c>
    </row>
    <row r="86" spans="1:12" x14ac:dyDescent="0.2">
      <c r="A86" s="46" t="s">
        <v>1272</v>
      </c>
      <c r="B86" s="35" t="s">
        <v>213</v>
      </c>
      <c r="C86" s="8">
        <v>4.7765124967999997</v>
      </c>
      <c r="D86" s="44" t="str">
        <f t="shared" si="34"/>
        <v>N/A</v>
      </c>
      <c r="E86" s="8">
        <v>5.0798552510999997</v>
      </c>
      <c r="F86" s="44" t="str">
        <f t="shared" si="35"/>
        <v>N/A</v>
      </c>
      <c r="G86" s="8">
        <v>5.0837255394999996</v>
      </c>
      <c r="H86" s="44" t="str">
        <f t="shared" si="36"/>
        <v>N/A</v>
      </c>
      <c r="I86" s="12">
        <v>6.351</v>
      </c>
      <c r="J86" s="12">
        <v>7.6200000000000004E-2</v>
      </c>
      <c r="K86" s="45" t="s">
        <v>739</v>
      </c>
      <c r="L86" s="9" t="str">
        <f t="shared" si="20"/>
        <v>Yes</v>
      </c>
    </row>
    <row r="87" spans="1:12" x14ac:dyDescent="0.2">
      <c r="A87" s="46" t="s">
        <v>1273</v>
      </c>
      <c r="B87" s="35" t="s">
        <v>213</v>
      </c>
      <c r="C87" s="8">
        <v>1.3853536200000001E-2</v>
      </c>
      <c r="D87" s="44" t="str">
        <f t="shared" si="34"/>
        <v>N/A</v>
      </c>
      <c r="E87" s="8">
        <v>1.8756011999999999E-2</v>
      </c>
      <c r="F87" s="44" t="str">
        <f t="shared" si="35"/>
        <v>N/A</v>
      </c>
      <c r="G87" s="8">
        <v>2.1795834100000001E-2</v>
      </c>
      <c r="H87" s="44" t="str">
        <f t="shared" si="36"/>
        <v>N/A</v>
      </c>
      <c r="I87" s="12">
        <v>35.39</v>
      </c>
      <c r="J87" s="12">
        <v>16.21</v>
      </c>
      <c r="K87" s="45" t="s">
        <v>739</v>
      </c>
      <c r="L87" s="9" t="str">
        <f t="shared" si="20"/>
        <v>Yes</v>
      </c>
    </row>
    <row r="88" spans="1:12" x14ac:dyDescent="0.2">
      <c r="A88" s="46" t="s">
        <v>1274</v>
      </c>
      <c r="B88" s="35" t="s">
        <v>213</v>
      </c>
      <c r="C88" s="8">
        <v>4.5329081801999997</v>
      </c>
      <c r="D88" s="44" t="str">
        <f t="shared" si="34"/>
        <v>N/A</v>
      </c>
      <c r="E88" s="8">
        <v>4.2460587175000004</v>
      </c>
      <c r="F88" s="44" t="str">
        <f t="shared" si="35"/>
        <v>N/A</v>
      </c>
      <c r="G88" s="8">
        <v>6.1590206404999996</v>
      </c>
      <c r="H88" s="44" t="str">
        <f t="shared" si="36"/>
        <v>N/A</v>
      </c>
      <c r="I88" s="12">
        <v>-6.33</v>
      </c>
      <c r="J88" s="12">
        <v>45.05</v>
      </c>
      <c r="K88" s="45" t="s">
        <v>739</v>
      </c>
      <c r="L88" s="9" t="str">
        <f t="shared" si="20"/>
        <v>No</v>
      </c>
    </row>
    <row r="89" spans="1:12" x14ac:dyDescent="0.2">
      <c r="A89" s="46" t="s">
        <v>1275</v>
      </c>
      <c r="B89" s="35" t="s">
        <v>213</v>
      </c>
      <c r="C89" s="8">
        <v>1.36200496E-2</v>
      </c>
      <c r="D89" s="44" t="str">
        <f t="shared" si="34"/>
        <v>N/A</v>
      </c>
      <c r="E89" s="8">
        <v>1.8000009999999999E-4</v>
      </c>
      <c r="F89" s="44" t="str">
        <f t="shared" si="35"/>
        <v>N/A</v>
      </c>
      <c r="G89" s="8">
        <v>2.2406931999999998E-3</v>
      </c>
      <c r="H89" s="44" t="str">
        <f t="shared" si="36"/>
        <v>N/A</v>
      </c>
      <c r="I89" s="12">
        <v>-98.7</v>
      </c>
      <c r="J89" s="12">
        <v>1145</v>
      </c>
      <c r="K89" s="45" t="s">
        <v>739</v>
      </c>
      <c r="L89" s="9" t="str">
        <f t="shared" si="20"/>
        <v>No</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2.5683521999999999E-3</v>
      </c>
      <c r="D91" s="44" t="str">
        <f t="shared" si="34"/>
        <v>N/A</v>
      </c>
      <c r="E91" s="8">
        <v>3.6000000000000001E-5</v>
      </c>
      <c r="F91" s="44" t="str">
        <f t="shared" si="35"/>
        <v>N/A</v>
      </c>
      <c r="G91" s="8">
        <v>2.3764930000000001E-4</v>
      </c>
      <c r="H91" s="44" t="str">
        <f t="shared" si="36"/>
        <v>N/A</v>
      </c>
      <c r="I91" s="12">
        <v>-98.6</v>
      </c>
      <c r="J91" s="12">
        <v>560.1</v>
      </c>
      <c r="K91" s="45" t="s">
        <v>739</v>
      </c>
      <c r="L91" s="9" t="str">
        <f t="shared" si="20"/>
        <v>No</v>
      </c>
    </row>
    <row r="92" spans="1:12" x14ac:dyDescent="0.2">
      <c r="A92" s="46" t="s">
        <v>1278</v>
      </c>
      <c r="B92" s="35" t="s">
        <v>213</v>
      </c>
      <c r="C92" s="8">
        <v>0.81840932609999995</v>
      </c>
      <c r="D92" s="44" t="str">
        <f t="shared" si="34"/>
        <v>N/A</v>
      </c>
      <c r="E92" s="8">
        <v>1.1996287677999999</v>
      </c>
      <c r="F92" s="44" t="str">
        <f t="shared" si="35"/>
        <v>N/A</v>
      </c>
      <c r="G92" s="8">
        <v>3.3324200811</v>
      </c>
      <c r="H92" s="44" t="str">
        <f t="shared" si="36"/>
        <v>N/A</v>
      </c>
      <c r="I92" s="12">
        <v>46.58</v>
      </c>
      <c r="J92" s="12">
        <v>177.8</v>
      </c>
      <c r="K92" s="45" t="s">
        <v>739</v>
      </c>
      <c r="L92" s="9" t="str">
        <f t="shared" si="20"/>
        <v>No</v>
      </c>
    </row>
    <row r="93" spans="1:12" x14ac:dyDescent="0.2">
      <c r="A93" s="46" t="s">
        <v>1279</v>
      </c>
      <c r="B93" s="35" t="s">
        <v>213</v>
      </c>
      <c r="C93" s="8">
        <v>19.494260316999998</v>
      </c>
      <c r="D93" s="44" t="str">
        <f t="shared" si="34"/>
        <v>N/A</v>
      </c>
      <c r="E93" s="8">
        <v>18.807816036999998</v>
      </c>
      <c r="F93" s="44" t="str">
        <f t="shared" si="35"/>
        <v>N/A</v>
      </c>
      <c r="G93" s="8">
        <v>15.112185738999999</v>
      </c>
      <c r="H93" s="44" t="str">
        <f t="shared" si="36"/>
        <v>N/A</v>
      </c>
      <c r="I93" s="12">
        <v>-3.52</v>
      </c>
      <c r="J93" s="12">
        <v>-19.600000000000001</v>
      </c>
      <c r="K93" s="45" t="s">
        <v>739</v>
      </c>
      <c r="L93" s="9" t="str">
        <f t="shared" si="20"/>
        <v>Yes</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3.1502785689000001</v>
      </c>
      <c r="D95" s="11" t="str">
        <f t="shared" si="34"/>
        <v>N/A</v>
      </c>
      <c r="E95" s="13">
        <v>2.8940778522000001</v>
      </c>
      <c r="F95" s="11" t="str">
        <f t="shared" si="35"/>
        <v>N/A</v>
      </c>
      <c r="G95" s="13">
        <v>2.8623498014000002</v>
      </c>
      <c r="H95" s="11" t="str">
        <f t="shared" si="36"/>
        <v>N/A</v>
      </c>
      <c r="I95" s="57">
        <v>-8.1300000000000008</v>
      </c>
      <c r="J95" s="57">
        <v>-1.1000000000000001</v>
      </c>
      <c r="K95" s="48" t="s">
        <v>739</v>
      </c>
      <c r="L95" s="9" t="str">
        <f t="shared" si="20"/>
        <v>Yes</v>
      </c>
    </row>
    <row r="96" spans="1:12" x14ac:dyDescent="0.2">
      <c r="A96" s="46" t="s">
        <v>1282</v>
      </c>
      <c r="B96" s="48" t="s">
        <v>213</v>
      </c>
      <c r="C96" s="13">
        <v>0.11324098420000001</v>
      </c>
      <c r="D96" s="11" t="str">
        <f t="shared" si="34"/>
        <v>N/A</v>
      </c>
      <c r="E96" s="13">
        <v>2.8800020000000002E-4</v>
      </c>
      <c r="F96" s="11" t="str">
        <f t="shared" si="35"/>
        <v>N/A</v>
      </c>
      <c r="G96" s="13">
        <v>5.1603843999999998E-3</v>
      </c>
      <c r="H96" s="11" t="str">
        <f t="shared" si="36"/>
        <v>N/A</v>
      </c>
      <c r="I96" s="57">
        <v>-99.7</v>
      </c>
      <c r="J96" s="57">
        <v>1692</v>
      </c>
      <c r="K96" s="48" t="s">
        <v>739</v>
      </c>
      <c r="L96" s="9" t="str">
        <f t="shared" si="20"/>
        <v>No</v>
      </c>
    </row>
    <row r="97" spans="1:12" x14ac:dyDescent="0.2">
      <c r="A97" s="46" t="s">
        <v>1283</v>
      </c>
      <c r="B97" s="35" t="s">
        <v>213</v>
      </c>
      <c r="C97" s="8">
        <v>8.9503179999999996E-4</v>
      </c>
      <c r="D97" s="44" t="str">
        <f t="shared" si="34"/>
        <v>N/A</v>
      </c>
      <c r="E97" s="8">
        <v>3.9600030000000002E-4</v>
      </c>
      <c r="F97" s="44" t="str">
        <f t="shared" si="35"/>
        <v>N/A</v>
      </c>
      <c r="G97" s="8">
        <v>6.1109819999999998E-4</v>
      </c>
      <c r="H97" s="44" t="str">
        <f t="shared" si="36"/>
        <v>N/A</v>
      </c>
      <c r="I97" s="12">
        <v>-55.8</v>
      </c>
      <c r="J97" s="12">
        <v>54.32</v>
      </c>
      <c r="K97" s="45" t="s">
        <v>739</v>
      </c>
      <c r="L97" s="9" t="str">
        <f t="shared" si="20"/>
        <v>No</v>
      </c>
    </row>
    <row r="98" spans="1:12" x14ac:dyDescent="0.2">
      <c r="A98" s="46" t="s">
        <v>1284</v>
      </c>
      <c r="B98" s="35" t="s">
        <v>213</v>
      </c>
      <c r="C98" s="8">
        <v>27.776612506999999</v>
      </c>
      <c r="D98" s="44" t="str">
        <f t="shared" si="34"/>
        <v>N/A</v>
      </c>
      <c r="E98" s="8">
        <v>31.513736169000001</v>
      </c>
      <c r="F98" s="44" t="str">
        <f t="shared" si="35"/>
        <v>N/A</v>
      </c>
      <c r="G98" s="8">
        <v>32.791153471999998</v>
      </c>
      <c r="H98" s="44" t="str">
        <f t="shared" si="36"/>
        <v>N/A</v>
      </c>
      <c r="I98" s="12">
        <v>13.45</v>
      </c>
      <c r="J98" s="12">
        <v>4.0540000000000003</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3337449424</v>
      </c>
      <c r="D100" s="44" t="str">
        <f>IF($B100="N/A","N/A",IF(C100&gt;10,"No",IF(C100&lt;-10,"No","Yes")))</f>
        <v>N/A</v>
      </c>
      <c r="E100" s="47">
        <v>3893999928</v>
      </c>
      <c r="F100" s="44" t="str">
        <f>IF($B100="N/A","N/A",IF(E100&gt;10,"No",IF(E100&lt;-10,"No","Yes")))</f>
        <v>N/A</v>
      </c>
      <c r="G100" s="47">
        <v>3559603289</v>
      </c>
      <c r="H100" s="44" t="str">
        <f>IF($B100="N/A","N/A",IF(G100&gt;10,"No",IF(G100&lt;-10,"No","Yes")))</f>
        <v>N/A</v>
      </c>
      <c r="I100" s="12">
        <v>16.68</v>
      </c>
      <c r="J100" s="12">
        <v>-8.59</v>
      </c>
      <c r="K100" s="45" t="s">
        <v>739</v>
      </c>
      <c r="L100" s="9" t="str">
        <f t="shared" ref="L100:L111" si="38">IF(J100="Div by 0", "N/A", IF(K100="N/A","N/A", IF(J100&gt;VALUE(MID(K100,1,2)), "No", IF(J100&lt;-1*VALUE(MID(K100,1,2)), "No", "Yes"))))</f>
        <v>Yes</v>
      </c>
    </row>
    <row r="101" spans="1:12" x14ac:dyDescent="0.2">
      <c r="A101" s="46" t="s">
        <v>455</v>
      </c>
      <c r="B101" s="35" t="s">
        <v>213</v>
      </c>
      <c r="C101" s="47">
        <v>3337449424</v>
      </c>
      <c r="D101" s="44" t="str">
        <f>IF($B101="N/A","N/A",IF(C101&gt;10,"No",IF(C101&lt;-10,"No","Yes")))</f>
        <v>N/A</v>
      </c>
      <c r="E101" s="47">
        <v>3893999614</v>
      </c>
      <c r="F101" s="44" t="str">
        <f>IF($B101="N/A","N/A",IF(E101&gt;10,"No",IF(E101&lt;-10,"No","Yes")))</f>
        <v>N/A</v>
      </c>
      <c r="G101" s="47">
        <v>3551303093</v>
      </c>
      <c r="H101" s="44" t="str">
        <f>IF($B101="N/A","N/A",IF(G101&gt;10,"No",IF(G101&lt;-10,"No","Yes")))</f>
        <v>N/A</v>
      </c>
      <c r="I101" s="12">
        <v>16.68</v>
      </c>
      <c r="J101" s="12">
        <v>-8.8000000000000007</v>
      </c>
      <c r="K101" s="45" t="s">
        <v>739</v>
      </c>
      <c r="L101" s="9" t="str">
        <f t="shared" si="38"/>
        <v>Yes</v>
      </c>
    </row>
    <row r="102" spans="1:12" x14ac:dyDescent="0.2">
      <c r="A102" s="46" t="s">
        <v>456</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1747</v>
      </c>
      <c r="J102" s="12" t="s">
        <v>1747</v>
      </c>
      <c r="K102" s="45" t="s">
        <v>739</v>
      </c>
      <c r="L102" s="9" t="str">
        <f t="shared" si="38"/>
        <v>N/A</v>
      </c>
    </row>
    <row r="103" spans="1:12" x14ac:dyDescent="0.2">
      <c r="A103" s="46" t="s">
        <v>457</v>
      </c>
      <c r="B103" s="35" t="s">
        <v>213</v>
      </c>
      <c r="C103" s="47">
        <v>0</v>
      </c>
      <c r="D103" s="44" t="str">
        <f>IF($B103="N/A","N/A",IF(C103&gt;10,"No",IF(C103&lt;-10,"No","Yes")))</f>
        <v>N/A</v>
      </c>
      <c r="E103" s="47">
        <v>314</v>
      </c>
      <c r="F103" s="44" t="str">
        <f>IF($B103="N/A","N/A",IF(E103&gt;10,"No",IF(E103&lt;-10,"No","Yes")))</f>
        <v>N/A</v>
      </c>
      <c r="G103" s="47">
        <v>8300196</v>
      </c>
      <c r="H103" s="44" t="str">
        <f>IF($B103="N/A","N/A",IF(G103&gt;10,"No",IF(G103&lt;-10,"No","Yes")))</f>
        <v>N/A</v>
      </c>
      <c r="I103" s="12" t="s">
        <v>1747</v>
      </c>
      <c r="J103" s="12">
        <v>2640000</v>
      </c>
      <c r="K103" s="45" t="s">
        <v>739</v>
      </c>
      <c r="L103" s="9" t="str">
        <f t="shared" si="38"/>
        <v>No</v>
      </c>
    </row>
    <row r="104" spans="1:12" x14ac:dyDescent="0.2">
      <c r="A104" s="46" t="s">
        <v>108</v>
      </c>
      <c r="B104" s="61" t="s">
        <v>295</v>
      </c>
      <c r="C104" s="8">
        <v>1.7191283858999999</v>
      </c>
      <c r="D104" s="44" t="str">
        <f>IF($B104="N/A","N/A",IF(C104&gt;2,"No",IF(C104&lt;0.9,"No","Yes")))</f>
        <v>Yes</v>
      </c>
      <c r="E104" s="8">
        <v>1.6952007863</v>
      </c>
      <c r="F104" s="44" t="str">
        <f>IF($B104="N/A","N/A",IF(E104&gt;2,"No",IF(E104&lt;0.9,"No","Yes")))</f>
        <v>Yes</v>
      </c>
      <c r="G104" s="8">
        <v>1.6912105352</v>
      </c>
      <c r="H104" s="44" t="str">
        <f>IF($B104="N/A","N/A",IF(G104&gt;2,"No",IF(G104&lt;0.9,"No","Yes")))</f>
        <v>Yes</v>
      </c>
      <c r="I104" s="12">
        <v>-1.39</v>
      </c>
      <c r="J104" s="12">
        <v>-0.23499999999999999</v>
      </c>
      <c r="K104" s="45" t="s">
        <v>739</v>
      </c>
      <c r="L104" s="9" t="str">
        <f t="shared" si="38"/>
        <v>Yes</v>
      </c>
    </row>
    <row r="105" spans="1:12" x14ac:dyDescent="0.2">
      <c r="A105" s="46" t="s">
        <v>458</v>
      </c>
      <c r="B105" s="61" t="s">
        <v>295</v>
      </c>
      <c r="C105" s="8">
        <v>3.0721481624</v>
      </c>
      <c r="D105" s="44" t="str">
        <f>IF($B105="N/A","N/A",IF(C105&gt;2,"No",IF(C105&lt;0.9,"No","Yes")))</f>
        <v>No</v>
      </c>
      <c r="E105" s="8">
        <v>2.9307922050999999</v>
      </c>
      <c r="F105" s="44" t="str">
        <f>IF($B105="N/A","N/A",IF(E105&gt;2,"No",IF(E105&lt;0.9,"No","Yes")))</f>
        <v>No</v>
      </c>
      <c r="G105" s="8">
        <v>2.6258504256999999</v>
      </c>
      <c r="H105" s="44" t="str">
        <f>IF($B105="N/A","N/A",IF(G105&gt;2,"No",IF(G105&lt;0.9,"No","Yes")))</f>
        <v>No</v>
      </c>
      <c r="I105" s="12">
        <v>-4.5999999999999996</v>
      </c>
      <c r="J105" s="12">
        <v>-10.4</v>
      </c>
      <c r="K105" s="45" t="s">
        <v>739</v>
      </c>
      <c r="L105" s="9" t="str">
        <f t="shared" si="38"/>
        <v>Yes</v>
      </c>
    </row>
    <row r="106" spans="1:12" x14ac:dyDescent="0.2">
      <c r="A106" s="46" t="s">
        <v>459</v>
      </c>
      <c r="B106" s="61" t="s">
        <v>295</v>
      </c>
      <c r="C106" s="8">
        <v>0</v>
      </c>
      <c r="D106" s="44" t="str">
        <f>IF($B106="N/A","N/A",IF(C106&gt;2,"No",IF(C106&lt;0.9,"No","Yes")))</f>
        <v>No</v>
      </c>
      <c r="E106" s="8">
        <v>0</v>
      </c>
      <c r="F106" s="44" t="str">
        <f>IF($B106="N/A","N/A",IF(E106&gt;2,"No",IF(E106&lt;0.9,"No","Yes")))</f>
        <v>No</v>
      </c>
      <c r="G106" s="8">
        <v>0</v>
      </c>
      <c r="H106" s="44" t="str">
        <f>IF($B106="N/A","N/A",IF(G106&gt;2,"No",IF(G106&lt;0.9,"No","Yes")))</f>
        <v>No</v>
      </c>
      <c r="I106" s="12" t="s">
        <v>1747</v>
      </c>
      <c r="J106" s="12" t="s">
        <v>1747</v>
      </c>
      <c r="K106" s="45" t="s">
        <v>739</v>
      </c>
      <c r="L106" s="9" t="str">
        <f t="shared" si="38"/>
        <v>N/A</v>
      </c>
    </row>
    <row r="107" spans="1:12" x14ac:dyDescent="0.2">
      <c r="A107" s="46" t="s">
        <v>460</v>
      </c>
      <c r="B107" s="61" t="s">
        <v>295</v>
      </c>
      <c r="C107" s="8">
        <v>0</v>
      </c>
      <c r="D107" s="44" t="str">
        <f>IF($B107="N/A","N/A",IF(C107&gt;2,"No",IF(C107&lt;0.9,"No","Yes")))</f>
        <v>No</v>
      </c>
      <c r="E107" s="8">
        <v>1.7016000000000001E-5</v>
      </c>
      <c r="F107" s="44" t="str">
        <f>IF($B107="N/A","N/A",IF(E107&gt;2,"No",IF(E107&lt;0.9,"No","Yes")))</f>
        <v>No</v>
      </c>
      <c r="G107" s="8">
        <v>0.44595273819999998</v>
      </c>
      <c r="H107" s="44" t="str">
        <f>IF($B107="N/A","N/A",IF(G107&gt;2,"No",IF(G107&lt;0.9,"No","Yes")))</f>
        <v>No</v>
      </c>
      <c r="I107" s="12" t="s">
        <v>1747</v>
      </c>
      <c r="J107" s="12">
        <v>2620000</v>
      </c>
      <c r="K107" s="45" t="s">
        <v>739</v>
      </c>
      <c r="L107" s="9" t="str">
        <f t="shared" si="38"/>
        <v>No</v>
      </c>
    </row>
    <row r="108" spans="1:12" x14ac:dyDescent="0.2">
      <c r="A108" s="46" t="s">
        <v>1286</v>
      </c>
      <c r="B108" s="35" t="s">
        <v>213</v>
      </c>
      <c r="C108" s="47">
        <v>149.40034043</v>
      </c>
      <c r="D108" s="44" t="str">
        <f>IF($B108="N/A","N/A",IF(C108&gt;10,"No",IF(C108&lt;-10,"No","Yes")))</f>
        <v>N/A</v>
      </c>
      <c r="E108" s="47">
        <v>171.29506896000001</v>
      </c>
      <c r="F108" s="44" t="str">
        <f>IF($B108="N/A","N/A",IF(E108&gt;10,"No",IF(E108&lt;-10,"No","Yes")))</f>
        <v>N/A</v>
      </c>
      <c r="G108" s="47">
        <v>148.0331229</v>
      </c>
      <c r="H108" s="44" t="str">
        <f>IF($B108="N/A","N/A",IF(G108&gt;10,"No",IF(G108&lt;-10,"No","Yes")))</f>
        <v>N/A</v>
      </c>
      <c r="I108" s="12">
        <v>14.66</v>
      </c>
      <c r="J108" s="12">
        <v>-13.6</v>
      </c>
      <c r="K108" s="45" t="s">
        <v>739</v>
      </c>
      <c r="L108" s="9" t="str">
        <f t="shared" si="38"/>
        <v>Yes</v>
      </c>
    </row>
    <row r="109" spans="1:12" x14ac:dyDescent="0.2">
      <c r="A109" s="46" t="s">
        <v>1287</v>
      </c>
      <c r="B109" s="35" t="s">
        <v>213</v>
      </c>
      <c r="C109" s="47">
        <v>266.98412117999999</v>
      </c>
      <c r="D109" s="44" t="str">
        <f>IF($B109="N/A","N/A",IF(C109&gt;10,"No",IF(C109&lt;-10,"No","Yes")))</f>
        <v>N/A</v>
      </c>
      <c r="E109" s="47">
        <v>296.14914160000001</v>
      </c>
      <c r="F109" s="44" t="str">
        <f>IF($B109="N/A","N/A",IF(E109&gt;10,"No",IF(E109&lt;-10,"No","Yes")))</f>
        <v>N/A</v>
      </c>
      <c r="G109" s="47">
        <v>255.35804117000001</v>
      </c>
      <c r="H109" s="44" t="str">
        <f>IF($B109="N/A","N/A",IF(G109&gt;10,"No",IF(G109&lt;-10,"No","Yes")))</f>
        <v>N/A</v>
      </c>
      <c r="I109" s="12">
        <v>10.92</v>
      </c>
      <c r="J109" s="12">
        <v>-13.8</v>
      </c>
      <c r="K109" s="45" t="s">
        <v>739</v>
      </c>
      <c r="L109" s="9" t="str">
        <f t="shared" si="38"/>
        <v>Yes</v>
      </c>
    </row>
    <row r="110" spans="1:12" x14ac:dyDescent="0.2">
      <c r="A110" s="46" t="s">
        <v>1288</v>
      </c>
      <c r="B110" s="35" t="s">
        <v>213</v>
      </c>
      <c r="C110" s="47">
        <v>0</v>
      </c>
      <c r="D110" s="44" t="str">
        <f>IF($B110="N/A","N/A",IF(C110&gt;10,"No",IF(C110&lt;-10,"No","Yes")))</f>
        <v>N/A</v>
      </c>
      <c r="E110" s="47">
        <v>0</v>
      </c>
      <c r="F110" s="44" t="str">
        <f>IF($B110="N/A","N/A",IF(E110&gt;10,"No",IF(E110&lt;-10,"No","Yes")))</f>
        <v>N/A</v>
      </c>
      <c r="G110" s="47">
        <v>0</v>
      </c>
      <c r="H110" s="44" t="str">
        <f>IF($B110="N/A","N/A",IF(G110&gt;10,"No",IF(G110&lt;-10,"No","Yes")))</f>
        <v>N/A</v>
      </c>
      <c r="I110" s="12" t="s">
        <v>1747</v>
      </c>
      <c r="J110" s="12" t="s">
        <v>1747</v>
      </c>
      <c r="K110" s="45" t="s">
        <v>739</v>
      </c>
      <c r="L110" s="9" t="str">
        <f t="shared" si="38"/>
        <v>N/A</v>
      </c>
    </row>
    <row r="111" spans="1:12" x14ac:dyDescent="0.2">
      <c r="A111" s="46" t="s">
        <v>1289</v>
      </c>
      <c r="B111" s="35" t="s">
        <v>213</v>
      </c>
      <c r="C111" s="47">
        <v>0</v>
      </c>
      <c r="D111" s="44" t="str">
        <f>IF($B111="N/A","N/A",IF(C111&gt;10,"No",IF(C111&lt;-10,"No","Yes")))</f>
        <v>N/A</v>
      </c>
      <c r="E111" s="47">
        <v>3.4031900000000002E-5</v>
      </c>
      <c r="F111" s="44" t="str">
        <f>IF($B111="N/A","N/A",IF(E111&gt;10,"No",IF(E111&lt;-10,"No","Yes")))</f>
        <v>N/A</v>
      </c>
      <c r="G111" s="47">
        <v>0.89219871269999995</v>
      </c>
      <c r="H111" s="44" t="str">
        <f>IF($B111="N/A","N/A",IF(G111&gt;10,"No",IF(G111&lt;-10,"No","Yes")))</f>
        <v>N/A</v>
      </c>
      <c r="I111" s="12" t="s">
        <v>1747</v>
      </c>
      <c r="J111" s="12">
        <v>2620000</v>
      </c>
      <c r="K111" s="45" t="s">
        <v>739</v>
      </c>
      <c r="L111" s="9" t="str">
        <f t="shared" si="38"/>
        <v>No</v>
      </c>
    </row>
    <row r="112" spans="1:12" x14ac:dyDescent="0.2">
      <c r="A112" s="46" t="s">
        <v>325</v>
      </c>
      <c r="B112" s="48" t="s">
        <v>296</v>
      </c>
      <c r="C112" s="8">
        <v>98.758473796000004</v>
      </c>
      <c r="D112" s="44" t="str">
        <f>IF(OR($B112="N/A",$C112="N/A"),"N/A",IF(C112&gt;98,"Yes","No"))</f>
        <v>Yes</v>
      </c>
      <c r="E112" s="8">
        <v>98.602709202</v>
      </c>
      <c r="F112" s="44" t="str">
        <f>IF(OR($B112="N/A",$E112="N/A"),"N/A",IF(E112&gt;98,"Yes","No"))</f>
        <v>Yes</v>
      </c>
      <c r="G112" s="8">
        <v>99.553433971999993</v>
      </c>
      <c r="H112" s="44" t="str">
        <f t="shared" ref="H112:H115" si="39">IF($B112="N/A","N/A",IF(G112&gt;98,"Yes","No"))</f>
        <v>Yes</v>
      </c>
      <c r="I112" s="12">
        <v>-0.158</v>
      </c>
      <c r="J112" s="12">
        <v>0.96419999999999995</v>
      </c>
      <c r="K112" s="45" t="s">
        <v>739</v>
      </c>
      <c r="L112" s="9" t="str">
        <f>IF(J112="Div by 0", "N/A", IF(OR(J112="N/A",K112="N/A"),"N/A", IF(J112&gt;VALUE(MID(K112,1,2)), "No", IF(J112&lt;-1*VALUE(MID(K112,1,2)), "No", "Yes"))))</f>
        <v>Yes</v>
      </c>
    </row>
    <row r="113" spans="1:12" x14ac:dyDescent="0.2">
      <c r="A113" s="46" t="s">
        <v>461</v>
      </c>
      <c r="B113" s="48" t="s">
        <v>296</v>
      </c>
      <c r="C113" s="8">
        <v>98.834720169999997</v>
      </c>
      <c r="D113" s="44" t="str">
        <f t="shared" ref="D113:D115" si="40">IF(OR($B113="N/A",$C113="N/A"),"N/A",IF(C113&gt;98,"Yes","No"))</f>
        <v>Yes</v>
      </c>
      <c r="E113" s="8">
        <v>98.668464498999995</v>
      </c>
      <c r="F113" s="44" t="str">
        <f t="shared" ref="F113:F115" si="41">IF(OR($B113="N/A",$E113="N/A"),"N/A",IF(E113&gt;98,"Yes","No"))</f>
        <v>Yes</v>
      </c>
      <c r="G113" s="8">
        <v>99.977381875000006</v>
      </c>
      <c r="H113" s="44" t="str">
        <f t="shared" si="39"/>
        <v>Yes</v>
      </c>
      <c r="I113" s="12">
        <v>-0.16800000000000001</v>
      </c>
      <c r="J113" s="12">
        <v>1.327</v>
      </c>
      <c r="K113" s="45" t="s">
        <v>739</v>
      </c>
      <c r="L113" s="9" t="str">
        <f t="shared" ref="L113:L115" si="42">IF(J113="Div by 0", "N/A", IF(OR(J113="N/A",K113="N/A"),"N/A", IF(J113&gt;VALUE(MID(K113,1,2)), "No", IF(J113&lt;-1*VALUE(MID(K113,1,2)), "No", "Yes"))))</f>
        <v>Yes</v>
      </c>
    </row>
    <row r="114" spans="1:12" x14ac:dyDescent="0.2">
      <c r="A114" s="46" t="s">
        <v>462</v>
      </c>
      <c r="B114" s="48" t="s">
        <v>296</v>
      </c>
      <c r="C114" s="8">
        <v>0</v>
      </c>
      <c r="D114" s="44" t="str">
        <f t="shared" si="40"/>
        <v>No</v>
      </c>
      <c r="E114" s="8">
        <v>0</v>
      </c>
      <c r="F114" s="44" t="str">
        <f t="shared" si="41"/>
        <v>No</v>
      </c>
      <c r="G114" s="8">
        <v>0</v>
      </c>
      <c r="H114" s="44" t="str">
        <f t="shared" si="39"/>
        <v>No</v>
      </c>
      <c r="I114" s="12" t="s">
        <v>1747</v>
      </c>
      <c r="J114" s="12" t="s">
        <v>1747</v>
      </c>
      <c r="K114" s="45" t="s">
        <v>739</v>
      </c>
      <c r="L114" s="9" t="str">
        <f t="shared" si="42"/>
        <v>N/A</v>
      </c>
    </row>
    <row r="115" spans="1:12" x14ac:dyDescent="0.2">
      <c r="A115" s="46" t="s">
        <v>463</v>
      </c>
      <c r="B115" s="48" t="s">
        <v>296</v>
      </c>
      <c r="C115" s="8">
        <v>0</v>
      </c>
      <c r="D115" s="44" t="str">
        <f t="shared" si="40"/>
        <v>No</v>
      </c>
      <c r="E115" s="8">
        <v>1.8351584000000001E-3</v>
      </c>
      <c r="F115" s="44" t="str">
        <f t="shared" si="41"/>
        <v>No</v>
      </c>
      <c r="G115" s="8">
        <v>67.709731977000004</v>
      </c>
      <c r="H115" s="44" t="str">
        <f t="shared" si="39"/>
        <v>No</v>
      </c>
      <c r="I115" s="12" t="s">
        <v>1747</v>
      </c>
      <c r="J115" s="12">
        <v>3690000</v>
      </c>
      <c r="K115" s="45" t="s">
        <v>739</v>
      </c>
      <c r="L115" s="9" t="str">
        <f t="shared" si="42"/>
        <v>No</v>
      </c>
    </row>
    <row r="116" spans="1:12" x14ac:dyDescent="0.2">
      <c r="A116" s="3" t="s">
        <v>464</v>
      </c>
      <c r="B116" s="48" t="s">
        <v>213</v>
      </c>
      <c r="C116" s="50">
        <v>2401790</v>
      </c>
      <c r="D116" s="44" t="str">
        <f>IF($B116="N/A","N/A",IF(C116&gt;10,"No",IF(C116&lt;-10,"No","Yes")))</f>
        <v>N/A</v>
      </c>
      <c r="E116" s="50">
        <v>2410074</v>
      </c>
      <c r="F116" s="44" t="str">
        <f>IF($B116="N/A","N/A",IF(E116&gt;10,"No",IF(E116&lt;-10,"No","Yes")))</f>
        <v>N/A</v>
      </c>
      <c r="G116" s="50">
        <v>2592474</v>
      </c>
      <c r="H116" s="44" t="str">
        <f>IF($B116="N/A","N/A",IF(G116&gt;10,"No",IF(G116&lt;-10,"No","Yes")))</f>
        <v>N/A</v>
      </c>
      <c r="I116" s="12">
        <v>0.34489999999999998</v>
      </c>
      <c r="J116" s="12">
        <v>7.5679999999999996</v>
      </c>
      <c r="K116" s="48" t="s">
        <v>739</v>
      </c>
      <c r="L116" s="9" t="str">
        <f>IF(J116="Div by 0", "N/A", IF(OR(J116="N/A",K116="N/A"),"N/A", IF(J116&gt;VALUE(MID(K116,1,2)), "No", IF(J116&lt;-1*VALUE(MID(K116,1,2)), "No", "Yes"))))</f>
        <v>Yes</v>
      </c>
    </row>
    <row r="117" spans="1:12" x14ac:dyDescent="0.2">
      <c r="A117" s="3" t="s">
        <v>211</v>
      </c>
      <c r="B117" s="48" t="s">
        <v>213</v>
      </c>
      <c r="C117" s="8">
        <v>48.929673285</v>
      </c>
      <c r="D117" s="44" t="str">
        <f>IF($B117="N/A","N/A",IF(C117&gt;10,"No",IF(C117&lt;-10,"No","Yes")))</f>
        <v>N/A</v>
      </c>
      <c r="E117" s="8">
        <v>49.577149913</v>
      </c>
      <c r="F117" s="44" t="str">
        <f>IF($B117="N/A","N/A",IF(E117&gt;10,"No",IF(E117&lt;-10,"No","Yes")))</f>
        <v>N/A</v>
      </c>
      <c r="G117" s="8">
        <v>52.350110358000002</v>
      </c>
      <c r="H117" s="44" t="str">
        <f>IF($B117="N/A","N/A",IF(G117&gt;10,"No",IF(G117&lt;-10,"No","Yes")))</f>
        <v>N/A</v>
      </c>
      <c r="I117" s="12">
        <v>1.323</v>
      </c>
      <c r="J117" s="12">
        <v>5.593</v>
      </c>
      <c r="K117" s="48" t="s">
        <v>739</v>
      </c>
      <c r="L117" s="9" t="str">
        <f>IF(J117="Div by 0", "N/A", IF(OR(J117="N/A",K117="N/A"),"N/A", IF(J117&gt;VALUE(MID(K117,1,2)), "No", IF(J117&lt;-1*VALUE(MID(K117,1,2)), "No", "Yes"))))</f>
        <v>Yes</v>
      </c>
    </row>
    <row r="118" spans="1:12" x14ac:dyDescent="0.2">
      <c r="A118" s="4" t="s">
        <v>1628</v>
      </c>
      <c r="B118" s="48" t="s">
        <v>213</v>
      </c>
      <c r="C118" s="14">
        <v>357152626</v>
      </c>
      <c r="D118" s="11" t="str">
        <f>IF($B118="N/A","N/A",IF(C118&gt;10,"No",IF(C118&lt;-10,"No","Yes")))</f>
        <v>N/A</v>
      </c>
      <c r="E118" s="14">
        <v>389641599</v>
      </c>
      <c r="F118" s="11" t="str">
        <f>IF($B118="N/A","N/A",IF(E118&gt;10,"No",IF(E118&lt;-10,"No","Yes")))</f>
        <v>N/A</v>
      </c>
      <c r="G118" s="14">
        <v>363978015</v>
      </c>
      <c r="H118" s="11" t="str">
        <f>IF($B118="N/A","N/A",IF(G118&gt;10,"No",IF(G118&lt;-10,"No","Yes")))</f>
        <v>N/A</v>
      </c>
      <c r="I118" s="57">
        <v>9.0969999999999995</v>
      </c>
      <c r="J118" s="57">
        <v>-6.59</v>
      </c>
      <c r="K118" s="48" t="s">
        <v>739</v>
      </c>
      <c r="L118" s="9" t="str">
        <f>IF(J118="Div by 0", "N/A", IF(K118="N/A","N/A", IF(J118&gt;VALUE(MID(K118,1,2)), "No", IF(J118&lt;-1*VALUE(MID(K118,1,2)), "No", "Yes"))))</f>
        <v>Yes</v>
      </c>
    </row>
    <row r="119" spans="1:12" x14ac:dyDescent="0.2">
      <c r="A119" s="4" t="s">
        <v>1629</v>
      </c>
      <c r="B119" s="48" t="s">
        <v>213</v>
      </c>
      <c r="C119" s="14">
        <v>3734304074</v>
      </c>
      <c r="D119" s="11" t="str">
        <f>IF($B119="N/A","N/A",IF(C119&gt;10,"No",IF(C119&lt;-10,"No","Yes")))</f>
        <v>N/A</v>
      </c>
      <c r="E119" s="14">
        <v>3756746322</v>
      </c>
      <c r="F119" s="11" t="str">
        <f>IF($B119="N/A","N/A",IF(E119&gt;10,"No",IF(E119&lt;-10,"No","Yes")))</f>
        <v>N/A</v>
      </c>
      <c r="G119" s="14">
        <v>3916373490</v>
      </c>
      <c r="H119" s="11" t="str">
        <f>IF($B119="N/A","N/A",IF(G119&gt;10,"No",IF(G119&lt;-10,"No","Yes")))</f>
        <v>N/A</v>
      </c>
      <c r="I119" s="57">
        <v>0.60099999999999998</v>
      </c>
      <c r="J119" s="57">
        <v>4.2489999999999997</v>
      </c>
      <c r="K119" s="48" t="s">
        <v>739</v>
      </c>
      <c r="L119" s="9" t="str">
        <f>IF(J119="Div by 0", "N/A", IF(K119="N/A","N/A", IF(J119&gt;VALUE(MID(K119,1,2)), "No", IF(J119&lt;-1*VALUE(MID(K119,1,2)), "No", "Yes"))))</f>
        <v>Yes</v>
      </c>
    </row>
    <row r="120" spans="1:12" x14ac:dyDescent="0.2">
      <c r="A120" s="4" t="s">
        <v>1630</v>
      </c>
      <c r="B120" s="48" t="s">
        <v>213</v>
      </c>
      <c r="C120" s="1">
        <v>857869</v>
      </c>
      <c r="D120" s="11" t="str">
        <f>IF($B120="N/A","N/A",IF(C120&gt;10,"No",IF(C120&lt;-10,"No","Yes")))</f>
        <v>N/A</v>
      </c>
      <c r="E120" s="1">
        <v>830394</v>
      </c>
      <c r="F120" s="11" t="str">
        <f>IF($B120="N/A","N/A",IF(E120&gt;10,"No",IF(E120&lt;-10,"No","Yes")))</f>
        <v>N/A</v>
      </c>
      <c r="G120" s="1">
        <v>903563</v>
      </c>
      <c r="H120" s="11" t="str">
        <f>IF($B120="N/A","N/A",IF(G120&gt;10,"No",IF(G120&lt;-10,"No","Yes")))</f>
        <v>N/A</v>
      </c>
      <c r="I120" s="57">
        <v>-3.2</v>
      </c>
      <c r="J120" s="57">
        <v>8.8109999999999999</v>
      </c>
      <c r="K120" s="48" t="s">
        <v>739</v>
      </c>
      <c r="L120" s="9" t="str">
        <f>IF(J120="Div by 0", "N/A", IF(K120="N/A","N/A", IF(J120&gt;VALUE(MID(K120,1,2)), "No", IF(J120&lt;-1*VALUE(MID(K120,1,2)), "No", "Yes"))))</f>
        <v>Yes</v>
      </c>
    </row>
    <row r="121" spans="1:12" x14ac:dyDescent="0.2">
      <c r="A121" s="4" t="s">
        <v>1631</v>
      </c>
      <c r="B121" s="5" t="s">
        <v>213</v>
      </c>
      <c r="C121" s="1">
        <v>10686</v>
      </c>
      <c r="D121" s="9" t="str">
        <f t="shared" ref="D121:H134" si="43">IF($B121="N/A","N/A",IF(C121&lt;0,"No","Yes"))</f>
        <v>N/A</v>
      </c>
      <c r="E121" s="1">
        <v>11064</v>
      </c>
      <c r="F121" s="9" t="str">
        <f t="shared" si="43"/>
        <v>N/A</v>
      </c>
      <c r="G121" s="1">
        <v>11061</v>
      </c>
      <c r="H121" s="9" t="str">
        <f t="shared" si="43"/>
        <v>N/A</v>
      </c>
      <c r="I121" s="57">
        <v>3.5369999999999999</v>
      </c>
      <c r="J121" s="57">
        <v>-2.7E-2</v>
      </c>
      <c r="K121" s="5" t="s">
        <v>739</v>
      </c>
      <c r="L121" s="9" t="str">
        <f t="shared" ref="L121:L142" si="44">IF(J121="Div by 0", "N/A", IF(OR(J121="N/A",K121="N/A"),"N/A", IF(J121&gt;VALUE(MID(K121,1,2)), "No", IF(J121&lt;-1*VALUE(MID(K121,1,2)), "No", "Yes"))))</f>
        <v>Yes</v>
      </c>
    </row>
    <row r="122" spans="1:12" x14ac:dyDescent="0.2">
      <c r="A122" s="4" t="s">
        <v>1632</v>
      </c>
      <c r="B122" s="5" t="s">
        <v>213</v>
      </c>
      <c r="C122" s="1">
        <v>138808</v>
      </c>
      <c r="D122" s="9" t="str">
        <f t="shared" si="43"/>
        <v>N/A</v>
      </c>
      <c r="E122" s="1">
        <v>136663</v>
      </c>
      <c r="F122" s="9" t="str">
        <f t="shared" si="43"/>
        <v>N/A</v>
      </c>
      <c r="G122" s="1">
        <v>141127</v>
      </c>
      <c r="H122" s="9" t="str">
        <f t="shared" si="43"/>
        <v>N/A</v>
      </c>
      <c r="I122" s="57">
        <v>-1.55</v>
      </c>
      <c r="J122" s="57">
        <v>3.266</v>
      </c>
      <c r="K122" s="5" t="s">
        <v>739</v>
      </c>
      <c r="L122" s="9" t="str">
        <f t="shared" si="44"/>
        <v>Yes</v>
      </c>
    </row>
    <row r="123" spans="1:12" x14ac:dyDescent="0.2">
      <c r="A123" s="4" t="s">
        <v>1633</v>
      </c>
      <c r="B123" s="5" t="s">
        <v>213</v>
      </c>
      <c r="C123" s="1">
        <v>593467</v>
      </c>
      <c r="D123" s="9" t="str">
        <f t="shared" si="43"/>
        <v>N/A</v>
      </c>
      <c r="E123" s="1">
        <v>585131</v>
      </c>
      <c r="F123" s="9" t="str">
        <f t="shared" si="43"/>
        <v>N/A</v>
      </c>
      <c r="G123" s="1">
        <v>660759</v>
      </c>
      <c r="H123" s="9" t="str">
        <f t="shared" si="43"/>
        <v>N/A</v>
      </c>
      <c r="I123" s="57">
        <v>-1.4</v>
      </c>
      <c r="J123" s="57">
        <v>12.92</v>
      </c>
      <c r="K123" s="5" t="s">
        <v>739</v>
      </c>
      <c r="L123" s="9" t="str">
        <f t="shared" si="44"/>
        <v>Yes</v>
      </c>
    </row>
    <row r="124" spans="1:12" x14ac:dyDescent="0.2">
      <c r="A124" s="4" t="s">
        <v>1634</v>
      </c>
      <c r="B124" s="5" t="s">
        <v>213</v>
      </c>
      <c r="C124" s="1">
        <v>114908</v>
      </c>
      <c r="D124" s="9" t="str">
        <f t="shared" si="43"/>
        <v>N/A</v>
      </c>
      <c r="E124" s="1">
        <v>97536</v>
      </c>
      <c r="F124" s="9" t="str">
        <f t="shared" si="43"/>
        <v>N/A</v>
      </c>
      <c r="G124" s="1">
        <v>90616</v>
      </c>
      <c r="H124" s="9" t="str">
        <f t="shared" si="43"/>
        <v>N/A</v>
      </c>
      <c r="I124" s="57">
        <v>-15.1</v>
      </c>
      <c r="J124" s="57">
        <v>-7.09</v>
      </c>
      <c r="K124" s="5" t="s">
        <v>739</v>
      </c>
      <c r="L124" s="9" t="str">
        <f t="shared" si="44"/>
        <v>Yes</v>
      </c>
    </row>
    <row r="125" spans="1:12" x14ac:dyDescent="0.2">
      <c r="A125" s="2" t="s">
        <v>1635</v>
      </c>
      <c r="B125" s="5" t="s">
        <v>213</v>
      </c>
      <c r="C125" s="62">
        <v>24.93566749</v>
      </c>
      <c r="D125" s="9" t="str">
        <f t="shared" si="43"/>
        <v>N/A</v>
      </c>
      <c r="E125" s="62">
        <v>22.699834616</v>
      </c>
      <c r="F125" s="9" t="str">
        <f t="shared" si="43"/>
        <v>N/A</v>
      </c>
      <c r="G125" s="62">
        <v>23.787626453000001</v>
      </c>
      <c r="H125" s="9" t="str">
        <f t="shared" si="43"/>
        <v>N/A</v>
      </c>
      <c r="I125" s="12">
        <v>-8.9700000000000006</v>
      </c>
      <c r="J125" s="12">
        <v>4.7919999999999998</v>
      </c>
      <c r="K125" s="48" t="s">
        <v>739</v>
      </c>
      <c r="L125" s="9" t="str">
        <f>IF(J125="Div by 0", "N/A", IF(OR(J125="N/A",K125="N/A"),"N/A", IF(J125&gt;VALUE(MID(K125,1,2)), "No", IF(J125&lt;-1*VALUE(MID(K125,1,2)), "No", "Yes"))))</f>
        <v>Yes</v>
      </c>
    </row>
    <row r="126" spans="1:12" ht="25.5" x14ac:dyDescent="0.2">
      <c r="A126" s="2" t="s">
        <v>1636</v>
      </c>
      <c r="B126" s="5" t="s">
        <v>213</v>
      </c>
      <c r="C126" s="62">
        <v>4.2325988536999999</v>
      </c>
      <c r="D126" s="9" t="str">
        <f t="shared" si="43"/>
        <v>N/A</v>
      </c>
      <c r="E126" s="62">
        <v>4.1453727988000004</v>
      </c>
      <c r="F126" s="9" t="str">
        <f t="shared" si="43"/>
        <v>N/A</v>
      </c>
      <c r="G126" s="62">
        <v>3.9798220396000001</v>
      </c>
      <c r="H126" s="9" t="str">
        <f t="shared" si="43"/>
        <v>N/A</v>
      </c>
      <c r="I126" s="12">
        <v>-2.06</v>
      </c>
      <c r="J126" s="12">
        <v>-3.99</v>
      </c>
      <c r="K126" s="5" t="s">
        <v>739</v>
      </c>
      <c r="L126" s="9" t="str">
        <f t="shared" ref="L126:L129" si="45">IF(J126="Div by 0", "N/A", IF(OR(J126="N/A",K126="N/A"),"N/A", IF(J126&gt;VALUE(MID(K126,1,2)), "No", IF(J126&lt;-1*VALUE(MID(K126,1,2)), "No", "Yes"))))</f>
        <v>Yes</v>
      </c>
    </row>
    <row r="127" spans="1:12" ht="25.5" x14ac:dyDescent="0.2">
      <c r="A127" s="2" t="s">
        <v>1637</v>
      </c>
      <c r="B127" s="5" t="s">
        <v>213</v>
      </c>
      <c r="C127" s="62">
        <v>26.260696170999999</v>
      </c>
      <c r="D127" s="9" t="str">
        <f t="shared" si="43"/>
        <v>N/A</v>
      </c>
      <c r="E127" s="62">
        <v>24.443784643000001</v>
      </c>
      <c r="F127" s="9" t="str">
        <f t="shared" si="43"/>
        <v>N/A</v>
      </c>
      <c r="G127" s="62">
        <v>24.781687184999999</v>
      </c>
      <c r="H127" s="9" t="str">
        <f t="shared" si="43"/>
        <v>N/A</v>
      </c>
      <c r="I127" s="12">
        <v>-6.92</v>
      </c>
      <c r="J127" s="12">
        <v>1.3819999999999999</v>
      </c>
      <c r="K127" s="5" t="s">
        <v>739</v>
      </c>
      <c r="L127" s="9" t="str">
        <f t="shared" si="45"/>
        <v>Yes</v>
      </c>
    </row>
    <row r="128" spans="1:12" ht="25.5" x14ac:dyDescent="0.2">
      <c r="A128" s="2" t="s">
        <v>1638</v>
      </c>
      <c r="B128" s="5" t="s">
        <v>213</v>
      </c>
      <c r="C128" s="62">
        <v>30.914457257999999</v>
      </c>
      <c r="D128" s="9" t="str">
        <f t="shared" si="43"/>
        <v>N/A</v>
      </c>
      <c r="E128" s="62">
        <v>28.866876040000001</v>
      </c>
      <c r="F128" s="9" t="str">
        <f t="shared" si="43"/>
        <v>N/A</v>
      </c>
      <c r="G128" s="62">
        <v>31.492532690000001</v>
      </c>
      <c r="H128" s="9" t="str">
        <f t="shared" si="43"/>
        <v>N/A</v>
      </c>
      <c r="I128" s="12">
        <v>-6.62</v>
      </c>
      <c r="J128" s="12">
        <v>9.0960000000000001</v>
      </c>
      <c r="K128" s="5" t="s">
        <v>739</v>
      </c>
      <c r="L128" s="9" t="str">
        <f t="shared" si="45"/>
        <v>Yes</v>
      </c>
    </row>
    <row r="129" spans="1:12" ht="25.5" x14ac:dyDescent="0.2">
      <c r="A129" s="2" t="s">
        <v>1639</v>
      </c>
      <c r="B129" s="5" t="s">
        <v>213</v>
      </c>
      <c r="C129" s="62">
        <v>15.537010394999999</v>
      </c>
      <c r="D129" s="9" t="str">
        <f t="shared" si="43"/>
        <v>N/A</v>
      </c>
      <c r="E129" s="62">
        <v>12.113850522</v>
      </c>
      <c r="F129" s="9" t="str">
        <f t="shared" si="43"/>
        <v>N/A</v>
      </c>
      <c r="G129" s="62">
        <v>10.624395448</v>
      </c>
      <c r="H129" s="9" t="str">
        <f t="shared" si="43"/>
        <v>N/A</v>
      </c>
      <c r="I129" s="12">
        <v>-22</v>
      </c>
      <c r="J129" s="12">
        <v>-12.3</v>
      </c>
      <c r="K129" s="5" t="s">
        <v>739</v>
      </c>
      <c r="L129" s="9" t="str">
        <f t="shared" si="45"/>
        <v>Yes</v>
      </c>
    </row>
    <row r="130" spans="1:12" ht="25.5" x14ac:dyDescent="0.2">
      <c r="A130" s="2" t="s">
        <v>1640</v>
      </c>
      <c r="B130" s="5" t="s">
        <v>213</v>
      </c>
      <c r="C130" s="62">
        <v>9.6057789708999994</v>
      </c>
      <c r="D130" s="9" t="str">
        <f t="shared" si="43"/>
        <v>N/A</v>
      </c>
      <c r="E130" s="62">
        <v>10.327507183</v>
      </c>
      <c r="F130" s="9" t="str">
        <f t="shared" si="43"/>
        <v>N/A</v>
      </c>
      <c r="G130" s="62">
        <v>17.804845926999999</v>
      </c>
      <c r="H130" s="9" t="str">
        <f t="shared" si="43"/>
        <v>N/A</v>
      </c>
      <c r="I130" s="12">
        <v>7.5129999999999999</v>
      </c>
      <c r="J130" s="12">
        <v>72.400000000000006</v>
      </c>
      <c r="K130" s="48" t="s">
        <v>739</v>
      </c>
      <c r="L130" s="9" t="str">
        <f>IF(J130="Div by 0", "N/A", IF(OR(J130="N/A",K130="N/A"),"N/A", IF(J130&gt;VALUE(MID(K130,1,2)), "No", IF(J130&lt;-1*VALUE(MID(K130,1,2)), "No", "Yes"))))</f>
        <v>No</v>
      </c>
    </row>
    <row r="131" spans="1:12" ht="25.5" x14ac:dyDescent="0.2">
      <c r="A131" s="2" t="s">
        <v>1641</v>
      </c>
      <c r="B131" s="5" t="s">
        <v>213</v>
      </c>
      <c r="C131" s="62">
        <v>6.3541081788999998</v>
      </c>
      <c r="D131" s="9" t="str">
        <f t="shared" si="43"/>
        <v>N/A</v>
      </c>
      <c r="E131" s="62">
        <v>6.5708604483000004</v>
      </c>
      <c r="F131" s="9" t="str">
        <f t="shared" si="43"/>
        <v>N/A</v>
      </c>
      <c r="G131" s="62">
        <v>8.9232438297000005</v>
      </c>
      <c r="H131" s="9" t="str">
        <f t="shared" si="43"/>
        <v>N/A</v>
      </c>
      <c r="I131" s="12">
        <v>3.411</v>
      </c>
      <c r="J131" s="12">
        <v>35.799999999999997</v>
      </c>
      <c r="K131" s="5" t="s">
        <v>739</v>
      </c>
      <c r="L131" s="9" t="str">
        <f t="shared" si="44"/>
        <v>No</v>
      </c>
    </row>
    <row r="132" spans="1:12" ht="25.5" x14ac:dyDescent="0.2">
      <c r="A132" s="2" t="s">
        <v>496</v>
      </c>
      <c r="B132" s="5" t="s">
        <v>213</v>
      </c>
      <c r="C132" s="62">
        <v>6.5918390871000003</v>
      </c>
      <c r="D132" s="9" t="str">
        <f t="shared" si="43"/>
        <v>N/A</v>
      </c>
      <c r="E132" s="62">
        <v>8.9278005020000002</v>
      </c>
      <c r="F132" s="9" t="str">
        <f t="shared" si="43"/>
        <v>N/A</v>
      </c>
      <c r="G132" s="62">
        <v>24.635257605</v>
      </c>
      <c r="H132" s="9" t="str">
        <f t="shared" si="43"/>
        <v>N/A</v>
      </c>
      <c r="I132" s="12">
        <v>35.44</v>
      </c>
      <c r="J132" s="12">
        <v>175.9</v>
      </c>
      <c r="K132" s="5" t="s">
        <v>739</v>
      </c>
      <c r="L132" s="9" t="str">
        <f t="shared" si="44"/>
        <v>No</v>
      </c>
    </row>
    <row r="133" spans="1:12" ht="25.5" x14ac:dyDescent="0.2">
      <c r="A133" s="2" t="s">
        <v>497</v>
      </c>
      <c r="B133" s="5" t="s">
        <v>213</v>
      </c>
      <c r="C133" s="62">
        <v>10.40832936</v>
      </c>
      <c r="D133" s="9" t="str">
        <f t="shared" si="43"/>
        <v>N/A</v>
      </c>
      <c r="E133" s="62">
        <v>10.634541667000001</v>
      </c>
      <c r="F133" s="9" t="str">
        <f t="shared" si="43"/>
        <v>N/A</v>
      </c>
      <c r="G133" s="62">
        <v>17.735513251</v>
      </c>
      <c r="H133" s="9" t="str">
        <f t="shared" si="43"/>
        <v>N/A</v>
      </c>
      <c r="I133" s="12">
        <v>2.173</v>
      </c>
      <c r="J133" s="12">
        <v>66.77</v>
      </c>
      <c r="K133" s="5" t="s">
        <v>739</v>
      </c>
      <c r="L133" s="9" t="str">
        <f t="shared" si="44"/>
        <v>No</v>
      </c>
    </row>
    <row r="134" spans="1:12" ht="25.5" x14ac:dyDescent="0.2">
      <c r="A134" s="2" t="s">
        <v>498</v>
      </c>
      <c r="B134" s="5" t="s">
        <v>213</v>
      </c>
      <c r="C134" s="62">
        <v>9.4040449750999997</v>
      </c>
      <c r="D134" s="9" t="str">
        <f t="shared" si="43"/>
        <v>N/A</v>
      </c>
      <c r="E134" s="62">
        <v>10.872908465</v>
      </c>
      <c r="F134" s="9" t="str">
        <f t="shared" si="43"/>
        <v>N/A</v>
      </c>
      <c r="G134" s="62">
        <v>8.7567317029999998</v>
      </c>
      <c r="H134" s="9" t="str">
        <f t="shared" si="43"/>
        <v>N/A</v>
      </c>
      <c r="I134" s="12">
        <v>15.62</v>
      </c>
      <c r="J134" s="12">
        <v>-19.5</v>
      </c>
      <c r="K134" s="5" t="s">
        <v>739</v>
      </c>
      <c r="L134" s="9" t="str">
        <f t="shared" si="44"/>
        <v>Yes</v>
      </c>
    </row>
    <row r="135" spans="1:12" ht="25.5" x14ac:dyDescent="0.2">
      <c r="A135" s="2" t="s">
        <v>499</v>
      </c>
      <c r="B135" s="35" t="s">
        <v>213</v>
      </c>
      <c r="C135" s="62">
        <v>3.5950710422999999</v>
      </c>
      <c r="D135" s="44" t="str">
        <f t="shared" ref="D135:D141" si="46">IF($B135="N/A","N/A",IF(C135&gt;10,"No",IF(C135&lt;-10,"No","Yes")))</f>
        <v>N/A</v>
      </c>
      <c r="E135" s="62">
        <v>3.0952776634000001</v>
      </c>
      <c r="F135" s="44" t="str">
        <f t="shared" ref="F135:F141" si="47">IF($B135="N/A","N/A",IF(E135&gt;10,"No",IF(E135&lt;-10,"No","Yes")))</f>
        <v>N/A</v>
      </c>
      <c r="G135" s="62">
        <v>6.3218613423000001</v>
      </c>
      <c r="H135" s="44" t="str">
        <f t="shared" ref="H135:H141" si="48">IF($B135="N/A","N/A",IF(G135&gt;10,"No",IF(G135&lt;-10,"No","Yes")))</f>
        <v>N/A</v>
      </c>
      <c r="I135" s="12">
        <v>-13.9</v>
      </c>
      <c r="J135" s="12">
        <v>104.2</v>
      </c>
      <c r="K135" s="5" t="s">
        <v>739</v>
      </c>
      <c r="L135" s="9" t="str">
        <f t="shared" si="44"/>
        <v>No</v>
      </c>
    </row>
    <row r="136" spans="1:12" ht="25.5" x14ac:dyDescent="0.2">
      <c r="A136" s="2" t="s">
        <v>500</v>
      </c>
      <c r="B136" s="35" t="s">
        <v>213</v>
      </c>
      <c r="C136" s="62">
        <v>1.8650865999999999E-3</v>
      </c>
      <c r="D136" s="44" t="str">
        <f t="shared" si="46"/>
        <v>N/A</v>
      </c>
      <c r="E136" s="62">
        <v>3.7331676000000001E-3</v>
      </c>
      <c r="F136" s="44" t="str">
        <f t="shared" si="47"/>
        <v>N/A</v>
      </c>
      <c r="G136" s="62">
        <v>1.4387486000000001E-3</v>
      </c>
      <c r="H136" s="44" t="str">
        <f t="shared" si="48"/>
        <v>N/A</v>
      </c>
      <c r="I136" s="12">
        <v>100.2</v>
      </c>
      <c r="J136" s="12">
        <v>-61.5</v>
      </c>
      <c r="K136" s="5" t="s">
        <v>739</v>
      </c>
      <c r="L136" s="9" t="str">
        <f t="shared" si="44"/>
        <v>No</v>
      </c>
    </row>
    <row r="137" spans="1:12" ht="25.5" x14ac:dyDescent="0.2">
      <c r="A137" s="2" t="s">
        <v>501</v>
      </c>
      <c r="B137" s="35" t="s">
        <v>213</v>
      </c>
      <c r="C137" s="62">
        <v>4.3146447767999998</v>
      </c>
      <c r="D137" s="44" t="str">
        <f t="shared" si="46"/>
        <v>N/A</v>
      </c>
      <c r="E137" s="62">
        <v>4.9156183690999997</v>
      </c>
      <c r="F137" s="44" t="str">
        <f t="shared" si="47"/>
        <v>N/A</v>
      </c>
      <c r="G137" s="62">
        <v>4.2026953295</v>
      </c>
      <c r="H137" s="44" t="str">
        <f t="shared" si="48"/>
        <v>N/A</v>
      </c>
      <c r="I137" s="12">
        <v>13.93</v>
      </c>
      <c r="J137" s="12">
        <v>-14.5</v>
      </c>
      <c r="K137" s="5" t="s">
        <v>739</v>
      </c>
      <c r="L137" s="9" t="str">
        <f t="shared" si="44"/>
        <v>Yes</v>
      </c>
    </row>
    <row r="138" spans="1:12" ht="25.5" x14ac:dyDescent="0.2">
      <c r="A138" s="2" t="s">
        <v>502</v>
      </c>
      <c r="B138" s="35" t="s">
        <v>213</v>
      </c>
      <c r="C138" s="62">
        <v>4.079877E-3</v>
      </c>
      <c r="D138" s="44" t="str">
        <f t="shared" si="46"/>
        <v>N/A</v>
      </c>
      <c r="E138" s="62">
        <v>8.1888837999999995E-3</v>
      </c>
      <c r="F138" s="44" t="str">
        <f t="shared" si="47"/>
        <v>N/A</v>
      </c>
      <c r="G138" s="62">
        <v>1.13993158E-2</v>
      </c>
      <c r="H138" s="44" t="str">
        <f t="shared" si="48"/>
        <v>N/A</v>
      </c>
      <c r="I138" s="12">
        <v>100.7</v>
      </c>
      <c r="J138" s="12">
        <v>39.200000000000003</v>
      </c>
      <c r="K138" s="5" t="s">
        <v>739</v>
      </c>
      <c r="L138" s="9" t="str">
        <f t="shared" si="44"/>
        <v>No</v>
      </c>
    </row>
    <row r="139" spans="1:12" ht="25.5" x14ac:dyDescent="0.2">
      <c r="A139" s="2" t="s">
        <v>503</v>
      </c>
      <c r="B139" s="35" t="s">
        <v>213</v>
      </c>
      <c r="C139" s="62">
        <v>0</v>
      </c>
      <c r="D139" s="44" t="str">
        <f t="shared" si="46"/>
        <v>N/A</v>
      </c>
      <c r="E139" s="62">
        <v>0</v>
      </c>
      <c r="F139" s="44" t="str">
        <f t="shared" si="47"/>
        <v>N/A</v>
      </c>
      <c r="G139" s="62">
        <v>0</v>
      </c>
      <c r="H139" s="44" t="str">
        <f t="shared" si="48"/>
        <v>N/A</v>
      </c>
      <c r="I139" s="12" t="s">
        <v>1747</v>
      </c>
      <c r="J139" s="12" t="s">
        <v>1747</v>
      </c>
      <c r="K139" s="5" t="s">
        <v>739</v>
      </c>
      <c r="L139" s="9" t="str">
        <f t="shared" si="44"/>
        <v>N/A</v>
      </c>
    </row>
    <row r="140" spans="1:12" ht="25.5" x14ac:dyDescent="0.2">
      <c r="A140" s="2" t="s">
        <v>504</v>
      </c>
      <c r="B140" s="35" t="s">
        <v>213</v>
      </c>
      <c r="C140" s="62">
        <v>0.1112057902</v>
      </c>
      <c r="D140" s="44" t="str">
        <f t="shared" si="46"/>
        <v>N/A</v>
      </c>
      <c r="E140" s="62">
        <v>0.70930184949999997</v>
      </c>
      <c r="F140" s="44" t="str">
        <f t="shared" si="47"/>
        <v>N/A</v>
      </c>
      <c r="G140" s="62">
        <v>6.0048939587000003</v>
      </c>
      <c r="H140" s="44" t="str">
        <f t="shared" si="48"/>
        <v>N/A</v>
      </c>
      <c r="I140" s="12">
        <v>537.79999999999995</v>
      </c>
      <c r="J140" s="12">
        <v>746.6</v>
      </c>
      <c r="K140" s="5" t="s">
        <v>739</v>
      </c>
      <c r="L140" s="9" t="str">
        <f t="shared" si="44"/>
        <v>No</v>
      </c>
    </row>
    <row r="141" spans="1:12" ht="25.5" x14ac:dyDescent="0.2">
      <c r="A141" s="2" t="s">
        <v>505</v>
      </c>
      <c r="B141" s="35" t="s">
        <v>213</v>
      </c>
      <c r="C141" s="62">
        <v>0</v>
      </c>
      <c r="D141" s="44" t="str">
        <f t="shared" si="46"/>
        <v>N/A</v>
      </c>
      <c r="E141" s="62">
        <v>0</v>
      </c>
      <c r="F141" s="44" t="str">
        <f t="shared" si="47"/>
        <v>N/A</v>
      </c>
      <c r="G141" s="62">
        <v>0</v>
      </c>
      <c r="H141" s="44" t="str">
        <f t="shared" si="48"/>
        <v>N/A</v>
      </c>
      <c r="I141" s="12" t="s">
        <v>1747</v>
      </c>
      <c r="J141" s="12" t="s">
        <v>1747</v>
      </c>
      <c r="K141" s="5" t="s">
        <v>739</v>
      </c>
      <c r="L141" s="9" t="str">
        <f t="shared" si="44"/>
        <v>N/A</v>
      </c>
    </row>
    <row r="142" spans="1:12" ht="25.5" x14ac:dyDescent="0.2">
      <c r="A142" s="2" t="s">
        <v>506</v>
      </c>
      <c r="B142" s="35" t="s">
        <v>213</v>
      </c>
      <c r="C142" s="62">
        <v>12.775493694</v>
      </c>
      <c r="D142" s="9" t="str">
        <f t="shared" ref="D142" si="49">IF($B142="N/A","N/A",IF(C142&lt;0,"No","Yes"))</f>
        <v>N/A</v>
      </c>
      <c r="E142" s="62">
        <v>14.116792751</v>
      </c>
      <c r="F142" s="9" t="str">
        <f t="shared" ref="F142" si="50">IF($B142="N/A","N/A",IF(E142&lt;0,"No","Yes"))</f>
        <v>N/A</v>
      </c>
      <c r="G142" s="62">
        <v>14.151199197</v>
      </c>
      <c r="H142" s="9" t="str">
        <f t="shared" ref="H142" si="51">IF($B142="N/A","N/A",IF(G142&lt;0,"No","Yes"))</f>
        <v>N/A</v>
      </c>
      <c r="I142" s="12">
        <v>10.5</v>
      </c>
      <c r="J142" s="12">
        <v>0.2437</v>
      </c>
      <c r="K142" s="5" t="s">
        <v>739</v>
      </c>
      <c r="L142" s="9" t="str">
        <f t="shared" si="44"/>
        <v>Yes</v>
      </c>
    </row>
    <row r="143" spans="1:12" x14ac:dyDescent="0.2">
      <c r="A143" s="3" t="s">
        <v>736</v>
      </c>
      <c r="B143" s="35" t="s">
        <v>213</v>
      </c>
      <c r="C143" s="14">
        <v>34427361</v>
      </c>
      <c r="D143" s="44" t="str">
        <f>IF($B143="N/A","N/A",IF(C143&gt;10,"No",IF(C143&lt;-10,"No","Yes")))</f>
        <v>N/A</v>
      </c>
      <c r="E143" s="14">
        <v>58463733</v>
      </c>
      <c r="F143" s="44" t="str">
        <f>IF($B143="N/A","N/A",IF(E143&gt;10,"No",IF(E143&lt;-10,"No","Yes")))</f>
        <v>N/A</v>
      </c>
      <c r="G143" s="14">
        <v>56061474</v>
      </c>
      <c r="H143" s="44" t="str">
        <f>IF($B143="N/A","N/A",IF(G143&gt;10,"No",IF(G143&lt;-10,"No","Yes")))</f>
        <v>N/A</v>
      </c>
      <c r="I143" s="12">
        <v>69.819999999999993</v>
      </c>
      <c r="J143" s="12">
        <v>-4.1100000000000003</v>
      </c>
      <c r="K143" s="45" t="s">
        <v>739</v>
      </c>
      <c r="L143" s="9" t="str">
        <f>IF(J143="Div by 0", "N/A", IF(K143="N/A","N/A", IF(J143&gt;VALUE(MID(K143,1,2)), "No", IF(J143&lt;-1*VALUE(MID(K143,1,2)), "No", "Yes"))))</f>
        <v>Yes</v>
      </c>
    </row>
    <row r="144" spans="1:12" x14ac:dyDescent="0.2">
      <c r="A144" s="3" t="s">
        <v>737</v>
      </c>
      <c r="B144" s="35" t="s">
        <v>213</v>
      </c>
      <c r="C144" s="1">
        <v>116562</v>
      </c>
      <c r="D144" s="44" t="str">
        <f>IF($B144="N/A","N/A",IF(C144&gt;10,"No",IF(C144&lt;-10,"No","Yes")))</f>
        <v>N/A</v>
      </c>
      <c r="E144" s="1">
        <v>171350</v>
      </c>
      <c r="F144" s="44" t="str">
        <f>IF($B144="N/A","N/A",IF(E144&gt;10,"No",IF(E144&lt;-10,"No","Yes")))</f>
        <v>N/A</v>
      </c>
      <c r="G144" s="1">
        <v>181136</v>
      </c>
      <c r="H144" s="44" t="str">
        <f>IF($B144="N/A","N/A",IF(G144&gt;10,"No",IF(G144&lt;-10,"No","Yes")))</f>
        <v>N/A</v>
      </c>
      <c r="I144" s="12">
        <v>47</v>
      </c>
      <c r="J144" s="12">
        <v>5.7110000000000003</v>
      </c>
      <c r="K144" s="45" t="s">
        <v>739</v>
      </c>
      <c r="L144" s="9" t="str">
        <f>IF(J144="Div by 0", "N/A", IF(K144="N/A","N/A", IF(J144&gt;VALUE(MID(K144,1,2)), "No", IF(J144&lt;-1*VALUE(MID(K144,1,2)), "No", "Yes"))))</f>
        <v>Yes</v>
      </c>
    </row>
    <row r="145" spans="1:12" x14ac:dyDescent="0.2">
      <c r="A145" s="2" t="s">
        <v>507</v>
      </c>
      <c r="B145" s="5" t="s">
        <v>213</v>
      </c>
      <c r="C145" s="62">
        <v>3.3881061956999998</v>
      </c>
      <c r="D145" s="9" t="str">
        <f t="shared" ref="D145:D149" si="52">IF($B145="N/A","N/A",IF(C145&lt;0,"No","Yes"))</f>
        <v>N/A</v>
      </c>
      <c r="E145" s="62">
        <v>4.6840616158000001</v>
      </c>
      <c r="F145" s="9" t="str">
        <f t="shared" ref="F145:F149" si="53">IF($B145="N/A","N/A",IF(E145&lt;0,"No","Yes"))</f>
        <v>N/A</v>
      </c>
      <c r="G145" s="62">
        <v>4.768671919</v>
      </c>
      <c r="H145" s="9" t="str">
        <f t="shared" ref="H145:H149" si="54">IF($B145="N/A","N/A",IF(G145&lt;0,"No","Yes"))</f>
        <v>N/A</v>
      </c>
      <c r="I145" s="12">
        <v>38.25</v>
      </c>
      <c r="J145" s="12">
        <v>1.806</v>
      </c>
      <c r="K145" s="48" t="s">
        <v>739</v>
      </c>
      <c r="L145" s="9" t="str">
        <f>IF(J145="Div by 0", "N/A", IF(OR(J145="N/A",K145="N/A"),"N/A", IF(J145&gt;VALUE(MID(K145,1,2)), "No", IF(J145&lt;-1*VALUE(MID(K145,1,2)), "No", "Yes"))))</f>
        <v>Yes</v>
      </c>
    </row>
    <row r="146" spans="1:12" x14ac:dyDescent="0.2">
      <c r="A146" s="2" t="s">
        <v>508</v>
      </c>
      <c r="B146" s="5" t="s">
        <v>213</v>
      </c>
      <c r="C146" s="62">
        <v>0.60759934879999999</v>
      </c>
      <c r="D146" s="9" t="str">
        <f t="shared" si="52"/>
        <v>N/A</v>
      </c>
      <c r="E146" s="62">
        <v>1.0659423004999999</v>
      </c>
      <c r="F146" s="9" t="str">
        <f t="shared" si="53"/>
        <v>N/A</v>
      </c>
      <c r="G146" s="62">
        <v>1.1747689141</v>
      </c>
      <c r="H146" s="9" t="str">
        <f t="shared" si="54"/>
        <v>N/A</v>
      </c>
      <c r="I146" s="12">
        <v>75.44</v>
      </c>
      <c r="J146" s="12">
        <v>10.210000000000001</v>
      </c>
      <c r="K146" s="5" t="s">
        <v>739</v>
      </c>
      <c r="L146" s="9" t="str">
        <f t="shared" ref="L146:L149" si="55">IF(J146="Div by 0", "N/A", IF(OR(J146="N/A",K146="N/A"),"N/A", IF(J146&gt;VALUE(MID(K146,1,2)), "No", IF(J146&lt;-1*VALUE(MID(K146,1,2)), "No", "Yes"))))</f>
        <v>Yes</v>
      </c>
    </row>
    <row r="147" spans="1:12" x14ac:dyDescent="0.2">
      <c r="A147" s="2" t="s">
        <v>509</v>
      </c>
      <c r="B147" s="5" t="s">
        <v>213</v>
      </c>
      <c r="C147" s="62">
        <v>3.1560207879000002</v>
      </c>
      <c r="D147" s="9" t="str">
        <f t="shared" si="52"/>
        <v>N/A</v>
      </c>
      <c r="E147" s="62">
        <v>4.1562107062999996</v>
      </c>
      <c r="F147" s="9" t="str">
        <f t="shared" si="53"/>
        <v>N/A</v>
      </c>
      <c r="G147" s="62">
        <v>4.2248995137999996</v>
      </c>
      <c r="H147" s="9" t="str">
        <f t="shared" si="54"/>
        <v>N/A</v>
      </c>
      <c r="I147" s="12">
        <v>31.69</v>
      </c>
      <c r="J147" s="12">
        <v>1.653</v>
      </c>
      <c r="K147" s="5" t="s">
        <v>739</v>
      </c>
      <c r="L147" s="9" t="str">
        <f t="shared" si="55"/>
        <v>Yes</v>
      </c>
    </row>
    <row r="148" spans="1:12" x14ac:dyDescent="0.2">
      <c r="A148" s="2" t="s">
        <v>510</v>
      </c>
      <c r="B148" s="5" t="s">
        <v>213</v>
      </c>
      <c r="C148" s="62">
        <v>4.3292544123000001</v>
      </c>
      <c r="D148" s="9" t="str">
        <f t="shared" si="52"/>
        <v>N/A</v>
      </c>
      <c r="E148" s="62">
        <v>5.8688267083000003</v>
      </c>
      <c r="F148" s="9" t="str">
        <f t="shared" si="53"/>
        <v>N/A</v>
      </c>
      <c r="G148" s="62">
        <v>5.8700423469</v>
      </c>
      <c r="H148" s="9" t="str">
        <f t="shared" si="54"/>
        <v>N/A</v>
      </c>
      <c r="I148" s="12">
        <v>35.56</v>
      </c>
      <c r="J148" s="12">
        <v>2.07E-2</v>
      </c>
      <c r="K148" s="5" t="s">
        <v>739</v>
      </c>
      <c r="L148" s="9" t="str">
        <f t="shared" si="55"/>
        <v>Yes</v>
      </c>
    </row>
    <row r="149" spans="1:12" x14ac:dyDescent="0.2">
      <c r="A149" s="2" t="s">
        <v>511</v>
      </c>
      <c r="B149" s="5" t="s">
        <v>213</v>
      </c>
      <c r="C149" s="62">
        <v>2.0602345127000001</v>
      </c>
      <c r="D149" s="9" t="str">
        <f t="shared" si="52"/>
        <v>N/A</v>
      </c>
      <c r="E149" s="62">
        <v>3.2672968511999998</v>
      </c>
      <c r="F149" s="9" t="str">
        <f t="shared" si="53"/>
        <v>N/A</v>
      </c>
      <c r="G149" s="62">
        <v>3.5934834477000002</v>
      </c>
      <c r="H149" s="9" t="str">
        <f t="shared" si="54"/>
        <v>N/A</v>
      </c>
      <c r="I149" s="12">
        <v>58.59</v>
      </c>
      <c r="J149" s="12">
        <v>9.9830000000000005</v>
      </c>
      <c r="K149" s="5" t="s">
        <v>739</v>
      </c>
      <c r="L149" s="9" t="str">
        <f t="shared" si="55"/>
        <v>Yes</v>
      </c>
    </row>
    <row r="150" spans="1:12" x14ac:dyDescent="0.2">
      <c r="A150" s="4" t="s">
        <v>738</v>
      </c>
      <c r="B150" s="48" t="s">
        <v>213</v>
      </c>
      <c r="C150" s="1">
        <v>1543921</v>
      </c>
      <c r="D150" s="11" t="str">
        <f t="shared" ref="D150:D172" si="56">IF($B150="N/A","N/A",IF(C150&gt;10,"No",IF(C150&lt;-10,"No","Yes")))</f>
        <v>N/A</v>
      </c>
      <c r="E150" s="1">
        <v>1579680</v>
      </c>
      <c r="F150" s="11" t="str">
        <f t="shared" ref="F150:F172" si="57">IF($B150="N/A","N/A",IF(E150&gt;10,"No",IF(E150&lt;-10,"No","Yes")))</f>
        <v>N/A</v>
      </c>
      <c r="G150" s="1">
        <v>1688911</v>
      </c>
      <c r="H150" s="11" t="str">
        <f t="shared" ref="H150:H172" si="58">IF($B150="N/A","N/A",IF(G150&gt;10,"No",IF(G150&lt;-10,"No","Yes")))</f>
        <v>N/A</v>
      </c>
      <c r="I150" s="12">
        <v>2.3159999999999998</v>
      </c>
      <c r="J150" s="12">
        <v>6.915</v>
      </c>
      <c r="K150" s="48" t="s">
        <v>739</v>
      </c>
      <c r="L150" s="9" t="str">
        <f t="shared" ref="L150:L172" si="59">IF(J150="Div by 0", "N/A", IF(K150="N/A","N/A", IF(J150&gt;VALUE(MID(K150,1,2)), "No", IF(J150&lt;-1*VALUE(MID(K150,1,2)), "No", "Yes"))))</f>
        <v>Yes</v>
      </c>
    </row>
    <row r="151" spans="1:12" x14ac:dyDescent="0.2">
      <c r="A151" s="4" t="s">
        <v>534</v>
      </c>
      <c r="B151" s="48" t="s">
        <v>213</v>
      </c>
      <c r="C151" s="1">
        <v>27666</v>
      </c>
      <c r="D151" s="11" t="str">
        <f t="shared" si="56"/>
        <v>N/A</v>
      </c>
      <c r="E151" s="1">
        <v>30155</v>
      </c>
      <c r="F151" s="11" t="str">
        <f t="shared" si="57"/>
        <v>N/A</v>
      </c>
      <c r="G151" s="1">
        <v>32241</v>
      </c>
      <c r="H151" s="11" t="str">
        <f t="shared" si="58"/>
        <v>N/A</v>
      </c>
      <c r="I151" s="12">
        <v>8.9969999999999999</v>
      </c>
      <c r="J151" s="12">
        <v>6.9180000000000001</v>
      </c>
      <c r="K151" s="48" t="s">
        <v>739</v>
      </c>
      <c r="L151" s="9" t="str">
        <f t="shared" si="59"/>
        <v>Yes</v>
      </c>
    </row>
    <row r="152" spans="1:12" x14ac:dyDescent="0.2">
      <c r="A152" s="4" t="s">
        <v>535</v>
      </c>
      <c r="B152" s="48" t="s">
        <v>213</v>
      </c>
      <c r="C152" s="1">
        <v>173928</v>
      </c>
      <c r="D152" s="11" t="str">
        <f t="shared" si="56"/>
        <v>N/A</v>
      </c>
      <c r="E152" s="1">
        <v>177209</v>
      </c>
      <c r="F152" s="11" t="str">
        <f t="shared" si="57"/>
        <v>N/A</v>
      </c>
      <c r="G152" s="1">
        <v>186441</v>
      </c>
      <c r="H152" s="11" t="str">
        <f t="shared" si="58"/>
        <v>N/A</v>
      </c>
      <c r="I152" s="12">
        <v>1.8859999999999999</v>
      </c>
      <c r="J152" s="12">
        <v>5.21</v>
      </c>
      <c r="K152" s="48" t="s">
        <v>739</v>
      </c>
      <c r="L152" s="9" t="str">
        <f t="shared" si="59"/>
        <v>Yes</v>
      </c>
    </row>
    <row r="153" spans="1:12" x14ac:dyDescent="0.2">
      <c r="A153" s="4" t="s">
        <v>536</v>
      </c>
      <c r="B153" s="48" t="s">
        <v>213</v>
      </c>
      <c r="C153" s="1">
        <v>1047067</v>
      </c>
      <c r="D153" s="11" t="str">
        <f t="shared" si="56"/>
        <v>N/A</v>
      </c>
      <c r="E153" s="1">
        <v>1065282</v>
      </c>
      <c r="F153" s="11" t="str">
        <f t="shared" si="57"/>
        <v>N/A</v>
      </c>
      <c r="G153" s="1">
        <v>1129600</v>
      </c>
      <c r="H153" s="11" t="str">
        <f t="shared" si="58"/>
        <v>N/A</v>
      </c>
      <c r="I153" s="12">
        <v>1.74</v>
      </c>
      <c r="J153" s="12">
        <v>6.0380000000000003</v>
      </c>
      <c r="K153" s="48" t="s">
        <v>739</v>
      </c>
      <c r="L153" s="9" t="str">
        <f t="shared" si="59"/>
        <v>Yes</v>
      </c>
    </row>
    <row r="154" spans="1:12" x14ac:dyDescent="0.2">
      <c r="A154" s="4" t="s">
        <v>537</v>
      </c>
      <c r="B154" s="48" t="s">
        <v>213</v>
      </c>
      <c r="C154" s="1">
        <v>295260</v>
      </c>
      <c r="D154" s="11" t="str">
        <f t="shared" si="56"/>
        <v>N/A</v>
      </c>
      <c r="E154" s="1">
        <v>307034</v>
      </c>
      <c r="F154" s="11" t="str">
        <f t="shared" si="57"/>
        <v>N/A</v>
      </c>
      <c r="G154" s="1">
        <v>340629</v>
      </c>
      <c r="H154" s="11" t="str">
        <f t="shared" si="58"/>
        <v>N/A</v>
      </c>
      <c r="I154" s="12">
        <v>3.988</v>
      </c>
      <c r="J154" s="12">
        <v>10.94</v>
      </c>
      <c r="K154" s="48" t="s">
        <v>739</v>
      </c>
      <c r="L154" s="9" t="str">
        <f t="shared" si="59"/>
        <v>Yes</v>
      </c>
    </row>
    <row r="155" spans="1:12" x14ac:dyDescent="0.2">
      <c r="A155" s="2" t="s">
        <v>538</v>
      </c>
      <c r="B155" s="5" t="s">
        <v>213</v>
      </c>
      <c r="C155" s="62">
        <v>44.877132391000004</v>
      </c>
      <c r="D155" s="9" t="str">
        <f t="shared" ref="D155:D159" si="60">IF($B155="N/A","N/A",IF(C155&lt;0,"No","Yes"))</f>
        <v>N/A</v>
      </c>
      <c r="E155" s="62">
        <v>43.182482948999997</v>
      </c>
      <c r="F155" s="9" t="str">
        <f t="shared" ref="F155:F159" si="61">IF($B155="N/A","N/A",IF(E155&lt;0,"No","Yes"))</f>
        <v>N/A</v>
      </c>
      <c r="G155" s="62">
        <v>44.463068960999998</v>
      </c>
      <c r="H155" s="9" t="str">
        <f t="shared" ref="H155:H159" si="62">IF($B155="N/A","N/A",IF(G155&lt;0,"No","Yes"))</f>
        <v>N/A</v>
      </c>
      <c r="I155" s="12">
        <v>-3.78</v>
      </c>
      <c r="J155" s="12">
        <v>2.9660000000000002</v>
      </c>
      <c r="K155" s="48" t="s">
        <v>739</v>
      </c>
      <c r="L155" s="9" t="str">
        <f>IF(J155="Div by 0", "N/A", IF(OR(J155="N/A",K155="N/A"),"N/A", IF(J155&gt;VALUE(MID(K155,1,2)), "No", IF(J155&lt;-1*VALUE(MID(K155,1,2)), "No", "Yes"))))</f>
        <v>Yes</v>
      </c>
    </row>
    <row r="156" spans="1:12" ht="25.5" x14ac:dyDescent="0.2">
      <c r="A156" s="2" t="s">
        <v>539</v>
      </c>
      <c r="B156" s="5" t="s">
        <v>213</v>
      </c>
      <c r="C156" s="62">
        <v>10.958177043999999</v>
      </c>
      <c r="D156" s="9" t="str">
        <f t="shared" si="60"/>
        <v>N/A</v>
      </c>
      <c r="E156" s="62">
        <v>11.298239041</v>
      </c>
      <c r="F156" s="9" t="str">
        <f t="shared" si="61"/>
        <v>N/A</v>
      </c>
      <c r="G156" s="62">
        <v>11.600528196000001</v>
      </c>
      <c r="H156" s="9" t="str">
        <f t="shared" si="62"/>
        <v>N/A</v>
      </c>
      <c r="I156" s="12">
        <v>3.1030000000000002</v>
      </c>
      <c r="J156" s="12">
        <v>2.6760000000000002</v>
      </c>
      <c r="K156" s="5" t="s">
        <v>739</v>
      </c>
      <c r="L156" s="9" t="str">
        <f t="shared" ref="L156:L159" si="63">IF(J156="Div by 0", "N/A", IF(OR(J156="N/A",K156="N/A"),"N/A", IF(J156&gt;VALUE(MID(K156,1,2)), "No", IF(J156&lt;-1*VALUE(MID(K156,1,2)), "No", "Yes"))))</f>
        <v>Yes</v>
      </c>
    </row>
    <row r="157" spans="1:12" ht="25.5" x14ac:dyDescent="0.2">
      <c r="A157" s="2" t="s">
        <v>540</v>
      </c>
      <c r="B157" s="5" t="s">
        <v>213</v>
      </c>
      <c r="C157" s="62">
        <v>32.904950460999999</v>
      </c>
      <c r="D157" s="9" t="str">
        <f t="shared" si="60"/>
        <v>N/A</v>
      </c>
      <c r="E157" s="62">
        <v>31.695913545</v>
      </c>
      <c r="F157" s="9" t="str">
        <f t="shared" si="61"/>
        <v>N/A</v>
      </c>
      <c r="G157" s="62">
        <v>32.738756868000003</v>
      </c>
      <c r="H157" s="9" t="str">
        <f t="shared" si="62"/>
        <v>N/A</v>
      </c>
      <c r="I157" s="12">
        <v>-3.67</v>
      </c>
      <c r="J157" s="12">
        <v>3.29</v>
      </c>
      <c r="K157" s="5" t="s">
        <v>739</v>
      </c>
      <c r="L157" s="9" t="str">
        <f t="shared" si="63"/>
        <v>Yes</v>
      </c>
    </row>
    <row r="158" spans="1:12" ht="25.5" x14ac:dyDescent="0.2">
      <c r="A158" s="2" t="s">
        <v>541</v>
      </c>
      <c r="B158" s="5" t="s">
        <v>213</v>
      </c>
      <c r="C158" s="62">
        <v>54.543063082000003</v>
      </c>
      <c r="D158" s="9" t="str">
        <f t="shared" si="60"/>
        <v>N/A</v>
      </c>
      <c r="E158" s="62">
        <v>52.554664582999997</v>
      </c>
      <c r="F158" s="9" t="str">
        <f t="shared" si="61"/>
        <v>N/A</v>
      </c>
      <c r="G158" s="62">
        <v>53.838033119999999</v>
      </c>
      <c r="H158" s="9" t="str">
        <f t="shared" si="62"/>
        <v>N/A</v>
      </c>
      <c r="I158" s="12">
        <v>-3.65</v>
      </c>
      <c r="J158" s="12">
        <v>2.4420000000000002</v>
      </c>
      <c r="K158" s="5" t="s">
        <v>739</v>
      </c>
      <c r="L158" s="9" t="str">
        <f t="shared" si="63"/>
        <v>Yes</v>
      </c>
    </row>
    <row r="159" spans="1:12" ht="25.5" x14ac:dyDescent="0.2">
      <c r="A159" s="2" t="s">
        <v>542</v>
      </c>
      <c r="B159" s="5" t="s">
        <v>213</v>
      </c>
      <c r="C159" s="62">
        <v>39.922874727999996</v>
      </c>
      <c r="D159" s="9" t="str">
        <f t="shared" si="60"/>
        <v>N/A</v>
      </c>
      <c r="E159" s="62">
        <v>38.133242916999997</v>
      </c>
      <c r="F159" s="9" t="str">
        <f t="shared" si="61"/>
        <v>N/A</v>
      </c>
      <c r="G159" s="62">
        <v>39.937507693999997</v>
      </c>
      <c r="H159" s="9" t="str">
        <f t="shared" si="62"/>
        <v>N/A</v>
      </c>
      <c r="I159" s="12">
        <v>-4.4800000000000004</v>
      </c>
      <c r="J159" s="12">
        <v>4.7309999999999999</v>
      </c>
      <c r="K159" s="5" t="s">
        <v>739</v>
      </c>
      <c r="L159" s="9" t="str">
        <f t="shared" si="63"/>
        <v>Yes</v>
      </c>
    </row>
    <row r="160" spans="1:12" ht="25.5" x14ac:dyDescent="0.2">
      <c r="A160" s="4" t="s">
        <v>543</v>
      </c>
      <c r="B160" s="48" t="s">
        <v>213</v>
      </c>
      <c r="C160" s="1">
        <v>1041779.33</v>
      </c>
      <c r="D160" s="11" t="str">
        <f t="shared" si="56"/>
        <v>N/A</v>
      </c>
      <c r="E160" s="1">
        <v>1095666.73</v>
      </c>
      <c r="F160" s="11" t="str">
        <f t="shared" si="57"/>
        <v>N/A</v>
      </c>
      <c r="G160" s="1">
        <v>1158818.74</v>
      </c>
      <c r="H160" s="11" t="str">
        <f t="shared" si="58"/>
        <v>N/A</v>
      </c>
      <c r="I160" s="12">
        <v>5.173</v>
      </c>
      <c r="J160" s="12">
        <v>5.7640000000000002</v>
      </c>
      <c r="K160" s="48" t="s">
        <v>739</v>
      </c>
      <c r="L160" s="9" t="str">
        <f t="shared" si="59"/>
        <v>Yes</v>
      </c>
    </row>
    <row r="161" spans="1:12" x14ac:dyDescent="0.2">
      <c r="A161" s="4" t="s">
        <v>544</v>
      </c>
      <c r="B161" s="48" t="s">
        <v>213</v>
      </c>
      <c r="C161" s="14">
        <v>2945869437</v>
      </c>
      <c r="D161" s="11" t="str">
        <f t="shared" si="56"/>
        <v>N/A</v>
      </c>
      <c r="E161" s="14">
        <v>3445894596</v>
      </c>
      <c r="F161" s="11" t="str">
        <f t="shared" si="57"/>
        <v>N/A</v>
      </c>
      <c r="G161" s="14">
        <v>3139563800</v>
      </c>
      <c r="H161" s="11" t="str">
        <f t="shared" si="58"/>
        <v>N/A</v>
      </c>
      <c r="I161" s="12">
        <v>16.97</v>
      </c>
      <c r="J161" s="12">
        <v>-8.89</v>
      </c>
      <c r="K161" s="48" t="s">
        <v>739</v>
      </c>
      <c r="L161" s="9" t="str">
        <f t="shared" si="59"/>
        <v>Yes</v>
      </c>
    </row>
    <row r="162" spans="1:12" x14ac:dyDescent="0.2">
      <c r="A162" s="4" t="s">
        <v>1290</v>
      </c>
      <c r="B162" s="48" t="s">
        <v>213</v>
      </c>
      <c r="C162" s="14">
        <v>1908.0441532</v>
      </c>
      <c r="D162" s="11" t="str">
        <f t="shared" si="56"/>
        <v>N/A</v>
      </c>
      <c r="E162" s="14">
        <v>2181.3877468999999</v>
      </c>
      <c r="F162" s="11" t="str">
        <f t="shared" si="57"/>
        <v>N/A</v>
      </c>
      <c r="G162" s="14">
        <v>1858.9279127</v>
      </c>
      <c r="H162" s="11" t="str">
        <f t="shared" si="58"/>
        <v>N/A</v>
      </c>
      <c r="I162" s="12">
        <v>14.33</v>
      </c>
      <c r="J162" s="12">
        <v>-14.8</v>
      </c>
      <c r="K162" s="48" t="s">
        <v>739</v>
      </c>
      <c r="L162" s="9" t="str">
        <f t="shared" si="59"/>
        <v>Yes</v>
      </c>
    </row>
    <row r="163" spans="1:12" ht="25.5" x14ac:dyDescent="0.2">
      <c r="A163" s="4" t="s">
        <v>1291</v>
      </c>
      <c r="B163" s="48" t="s">
        <v>213</v>
      </c>
      <c r="C163" s="14">
        <v>5515.1495336999997</v>
      </c>
      <c r="D163" s="11" t="str">
        <f t="shared" si="56"/>
        <v>N/A</v>
      </c>
      <c r="E163" s="14">
        <v>6315.3268115000001</v>
      </c>
      <c r="F163" s="11" t="str">
        <f t="shared" si="57"/>
        <v>N/A</v>
      </c>
      <c r="G163" s="14">
        <v>5115.6589125999999</v>
      </c>
      <c r="H163" s="11" t="str">
        <f t="shared" si="58"/>
        <v>N/A</v>
      </c>
      <c r="I163" s="12">
        <v>14.51</v>
      </c>
      <c r="J163" s="12">
        <v>-19</v>
      </c>
      <c r="K163" s="48" t="s">
        <v>739</v>
      </c>
      <c r="L163" s="9" t="str">
        <f t="shared" si="59"/>
        <v>Yes</v>
      </c>
    </row>
    <row r="164" spans="1:12" ht="25.5" x14ac:dyDescent="0.2">
      <c r="A164" s="4" t="s">
        <v>1292</v>
      </c>
      <c r="B164" s="48" t="s">
        <v>213</v>
      </c>
      <c r="C164" s="14">
        <v>6418.817137</v>
      </c>
      <c r="D164" s="11" t="str">
        <f t="shared" si="56"/>
        <v>N/A</v>
      </c>
      <c r="E164" s="14">
        <v>7608.4005383000003</v>
      </c>
      <c r="F164" s="11" t="str">
        <f t="shared" si="57"/>
        <v>N/A</v>
      </c>
      <c r="G164" s="14">
        <v>6123.5857294999996</v>
      </c>
      <c r="H164" s="11" t="str">
        <f t="shared" si="58"/>
        <v>N/A</v>
      </c>
      <c r="I164" s="12">
        <v>18.53</v>
      </c>
      <c r="J164" s="12">
        <v>-19.5</v>
      </c>
      <c r="K164" s="48" t="s">
        <v>739</v>
      </c>
      <c r="L164" s="9" t="str">
        <f t="shared" si="59"/>
        <v>Yes</v>
      </c>
    </row>
    <row r="165" spans="1:12" ht="25.5" x14ac:dyDescent="0.2">
      <c r="A165" s="4" t="s">
        <v>1293</v>
      </c>
      <c r="B165" s="48" t="s">
        <v>213</v>
      </c>
      <c r="C165" s="14">
        <v>1096.7792539</v>
      </c>
      <c r="D165" s="11" t="str">
        <f t="shared" si="56"/>
        <v>N/A</v>
      </c>
      <c r="E165" s="14">
        <v>1194.8814183</v>
      </c>
      <c r="F165" s="11" t="str">
        <f t="shared" si="57"/>
        <v>N/A</v>
      </c>
      <c r="G165" s="14">
        <v>1076.3936392999999</v>
      </c>
      <c r="H165" s="11" t="str">
        <f t="shared" si="58"/>
        <v>N/A</v>
      </c>
      <c r="I165" s="12">
        <v>8.9450000000000003</v>
      </c>
      <c r="J165" s="12">
        <v>-9.92</v>
      </c>
      <c r="K165" s="48" t="s">
        <v>739</v>
      </c>
      <c r="L165" s="9" t="str">
        <f t="shared" si="59"/>
        <v>Yes</v>
      </c>
    </row>
    <row r="166" spans="1:12" ht="25.5" x14ac:dyDescent="0.2">
      <c r="A166" s="4" t="s">
        <v>1294</v>
      </c>
      <c r="B166" s="48" t="s">
        <v>213</v>
      </c>
      <c r="C166" s="14">
        <v>1789.8595135999999</v>
      </c>
      <c r="D166" s="11" t="str">
        <f t="shared" si="56"/>
        <v>N/A</v>
      </c>
      <c r="E166" s="14">
        <v>2065.8728283999999</v>
      </c>
      <c r="F166" s="11" t="str">
        <f t="shared" si="57"/>
        <v>N/A</v>
      </c>
      <c r="G166" s="14">
        <v>1811.4961997</v>
      </c>
      <c r="H166" s="11" t="str">
        <f t="shared" si="58"/>
        <v>N/A</v>
      </c>
      <c r="I166" s="12">
        <v>15.42</v>
      </c>
      <c r="J166" s="12">
        <v>-12.3</v>
      </c>
      <c r="K166" s="48" t="s">
        <v>739</v>
      </c>
      <c r="L166" s="9" t="str">
        <f t="shared" si="59"/>
        <v>Yes</v>
      </c>
    </row>
    <row r="167" spans="1:12" x14ac:dyDescent="0.2">
      <c r="A167" s="46" t="s">
        <v>545</v>
      </c>
      <c r="B167" s="35" t="s">
        <v>213</v>
      </c>
      <c r="C167" s="47">
        <v>1304631904</v>
      </c>
      <c r="D167" s="44" t="str">
        <f t="shared" si="56"/>
        <v>N/A</v>
      </c>
      <c r="E167" s="47">
        <v>1361974584</v>
      </c>
      <c r="F167" s="44" t="str">
        <f t="shared" si="57"/>
        <v>N/A</v>
      </c>
      <c r="G167" s="47">
        <v>1451215513</v>
      </c>
      <c r="H167" s="44" t="str">
        <f t="shared" si="58"/>
        <v>N/A</v>
      </c>
      <c r="I167" s="12">
        <v>4.3949999999999996</v>
      </c>
      <c r="J167" s="12">
        <v>6.5519999999999996</v>
      </c>
      <c r="K167" s="45" t="s">
        <v>739</v>
      </c>
      <c r="L167" s="9" t="str">
        <f t="shared" si="59"/>
        <v>Yes</v>
      </c>
    </row>
    <row r="168" spans="1:12" x14ac:dyDescent="0.2">
      <c r="A168" s="46" t="s">
        <v>1295</v>
      </c>
      <c r="B168" s="35" t="s">
        <v>213</v>
      </c>
      <c r="C168" s="47">
        <v>845.01208545999998</v>
      </c>
      <c r="D168" s="44" t="str">
        <f t="shared" si="56"/>
        <v>N/A</v>
      </c>
      <c r="E168" s="47">
        <v>862.18384989000003</v>
      </c>
      <c r="F168" s="44" t="str">
        <f t="shared" si="57"/>
        <v>N/A</v>
      </c>
      <c r="G168" s="47">
        <v>859.26109369000005</v>
      </c>
      <c r="H168" s="44" t="str">
        <f t="shared" si="58"/>
        <v>N/A</v>
      </c>
      <c r="I168" s="12">
        <v>2.032</v>
      </c>
      <c r="J168" s="12">
        <v>-0.33900000000000002</v>
      </c>
      <c r="K168" s="45" t="s">
        <v>739</v>
      </c>
      <c r="L168" s="9" t="str">
        <f t="shared" si="59"/>
        <v>Yes</v>
      </c>
    </row>
    <row r="169" spans="1:12" ht="25.5" x14ac:dyDescent="0.2">
      <c r="A169" s="46" t="s">
        <v>1296</v>
      </c>
      <c r="B169" s="48" t="s">
        <v>213</v>
      </c>
      <c r="C169" s="14">
        <v>1152.1679317999999</v>
      </c>
      <c r="D169" s="11" t="str">
        <f t="shared" si="56"/>
        <v>N/A</v>
      </c>
      <c r="E169" s="14">
        <v>1010.9997015</v>
      </c>
      <c r="F169" s="11" t="str">
        <f t="shared" si="57"/>
        <v>N/A</v>
      </c>
      <c r="G169" s="14">
        <v>979.27806209000005</v>
      </c>
      <c r="H169" s="11" t="str">
        <f t="shared" si="58"/>
        <v>N/A</v>
      </c>
      <c r="I169" s="12">
        <v>-12.3</v>
      </c>
      <c r="J169" s="12">
        <v>-3.14</v>
      </c>
      <c r="K169" s="48" t="s">
        <v>739</v>
      </c>
      <c r="L169" s="9" t="str">
        <f t="shared" si="59"/>
        <v>Yes</v>
      </c>
    </row>
    <row r="170" spans="1:12" ht="25.5" x14ac:dyDescent="0.2">
      <c r="A170" s="46" t="s">
        <v>1297</v>
      </c>
      <c r="B170" s="48" t="s">
        <v>213</v>
      </c>
      <c r="C170" s="14">
        <v>3509.7020606000001</v>
      </c>
      <c r="D170" s="11" t="str">
        <f t="shared" si="56"/>
        <v>N/A</v>
      </c>
      <c r="E170" s="14">
        <v>3596.8016861000001</v>
      </c>
      <c r="F170" s="11" t="str">
        <f t="shared" si="57"/>
        <v>N/A</v>
      </c>
      <c r="G170" s="14">
        <v>3397.1089621000001</v>
      </c>
      <c r="H170" s="11" t="str">
        <f t="shared" si="58"/>
        <v>N/A</v>
      </c>
      <c r="I170" s="12">
        <v>2.4820000000000002</v>
      </c>
      <c r="J170" s="12">
        <v>-5.55</v>
      </c>
      <c r="K170" s="48" t="s">
        <v>739</v>
      </c>
      <c r="L170" s="9" t="str">
        <f t="shared" si="59"/>
        <v>Yes</v>
      </c>
    </row>
    <row r="171" spans="1:12" ht="25.5" x14ac:dyDescent="0.2">
      <c r="A171" s="46" t="s">
        <v>1298</v>
      </c>
      <c r="B171" s="48" t="s">
        <v>213</v>
      </c>
      <c r="C171" s="14">
        <v>392.17724749000001</v>
      </c>
      <c r="D171" s="11" t="str">
        <f t="shared" si="56"/>
        <v>N/A</v>
      </c>
      <c r="E171" s="14">
        <v>409.69571812999999</v>
      </c>
      <c r="F171" s="11" t="str">
        <f t="shared" si="57"/>
        <v>N/A</v>
      </c>
      <c r="G171" s="14">
        <v>413.99107471999997</v>
      </c>
      <c r="H171" s="11" t="str">
        <f t="shared" si="58"/>
        <v>N/A</v>
      </c>
      <c r="I171" s="12">
        <v>4.4669999999999996</v>
      </c>
      <c r="J171" s="12">
        <v>1.048</v>
      </c>
      <c r="K171" s="48" t="s">
        <v>739</v>
      </c>
      <c r="L171" s="9" t="str">
        <f t="shared" si="59"/>
        <v>Yes</v>
      </c>
    </row>
    <row r="172" spans="1:12" ht="25.5" x14ac:dyDescent="0.2">
      <c r="A172" s="46" t="s">
        <v>1299</v>
      </c>
      <c r="B172" s="48" t="s">
        <v>213</v>
      </c>
      <c r="C172" s="14">
        <v>852.41723227</v>
      </c>
      <c r="D172" s="11" t="str">
        <f t="shared" si="56"/>
        <v>N/A</v>
      </c>
      <c r="E172" s="14">
        <v>839.19300142999998</v>
      </c>
      <c r="F172" s="11" t="str">
        <f t="shared" si="57"/>
        <v>N/A</v>
      </c>
      <c r="G172" s="14">
        <v>935.43972768000003</v>
      </c>
      <c r="H172" s="11" t="str">
        <f t="shared" si="58"/>
        <v>N/A</v>
      </c>
      <c r="I172" s="12">
        <v>-1.55</v>
      </c>
      <c r="J172" s="12">
        <v>11.47</v>
      </c>
      <c r="K172" s="48" t="s">
        <v>739</v>
      </c>
      <c r="L172" s="9" t="str">
        <f t="shared" si="59"/>
        <v>Yes</v>
      </c>
    </row>
    <row r="173" spans="1:12" ht="25.5" x14ac:dyDescent="0.2">
      <c r="A173" s="2" t="s">
        <v>546</v>
      </c>
      <c r="B173" s="139" t="s">
        <v>213</v>
      </c>
      <c r="C173" s="140">
        <v>538120212</v>
      </c>
      <c r="D173" s="141" t="str">
        <f>IF($B173="N/A","N/A",IF(C173&gt;10,"No",IF(C173&lt;-10,"No","Yes")))</f>
        <v>N/A</v>
      </c>
      <c r="E173" s="140">
        <v>591817026</v>
      </c>
      <c r="F173" s="141" t="str">
        <f>IF($B173="N/A","N/A",IF(E173&gt;10,"No",IF(E173&lt;-10,"No","Yes")))</f>
        <v>N/A</v>
      </c>
      <c r="G173" s="140">
        <v>606389896</v>
      </c>
      <c r="H173" s="141" t="str">
        <f>IF($B173="N/A","N/A",IF(G173&gt;10,"No",IF(G173&lt;-10,"No","Yes")))</f>
        <v>N/A</v>
      </c>
      <c r="I173" s="136">
        <v>9.9789999999999992</v>
      </c>
      <c r="J173" s="136">
        <v>2.4620000000000002</v>
      </c>
      <c r="K173" s="137" t="s">
        <v>739</v>
      </c>
      <c r="L173" s="138" t="str">
        <f>IF(J173="Div by 0", "N/A", IF(K173="N/A","N/A", IF(J173&gt;VALUE(MID(K173,1,2)), "No", IF(J173&lt;-1*VALUE(MID(K173,1,2)), "No", "Yes"))))</f>
        <v>Yes</v>
      </c>
    </row>
    <row r="174" spans="1:12" ht="25.5" x14ac:dyDescent="0.2">
      <c r="A174" s="2" t="s">
        <v>1300</v>
      </c>
      <c r="B174" s="48" t="s">
        <v>213</v>
      </c>
      <c r="C174" s="14">
        <v>37577077</v>
      </c>
      <c r="D174" s="11" t="str">
        <f t="shared" ref="D174:D181" si="64">IF($B174="N/A","N/A",IF(C174&gt;10,"No",IF(C174&lt;-10,"No","Yes")))</f>
        <v>N/A</v>
      </c>
      <c r="E174" s="14">
        <v>29100657</v>
      </c>
      <c r="F174" s="11" t="str">
        <f t="shared" ref="F174:F181" si="65">IF($B174="N/A","N/A",IF(E174&gt;10,"No",IF(E174&lt;-10,"No","Yes")))</f>
        <v>N/A</v>
      </c>
      <c r="G174" s="14">
        <v>28632794</v>
      </c>
      <c r="H174" s="11" t="str">
        <f t="shared" ref="H174:H181" si="66">IF($B174="N/A","N/A",IF(G174&gt;10,"No",IF(G174&lt;-10,"No","Yes")))</f>
        <v>N/A</v>
      </c>
      <c r="I174" s="12">
        <v>-22.6</v>
      </c>
      <c r="J174" s="12">
        <v>-1.61</v>
      </c>
      <c r="K174" s="48" t="s">
        <v>739</v>
      </c>
      <c r="L174" s="9" t="str">
        <f t="shared" ref="L174:L181" si="67">IF(J174="Div by 0", "N/A", IF(K174="N/A","N/A", IF(J174&gt;VALUE(MID(K174,1,2)), "No", IF(J174&lt;-1*VALUE(MID(K174,1,2)), "No", "Yes"))))</f>
        <v>Yes</v>
      </c>
    </row>
    <row r="175" spans="1:12" ht="25.5" x14ac:dyDescent="0.2">
      <c r="A175" s="2" t="s">
        <v>547</v>
      </c>
      <c r="B175" s="48" t="s">
        <v>213</v>
      </c>
      <c r="C175" s="14">
        <v>112507300</v>
      </c>
      <c r="D175" s="11" t="str">
        <f t="shared" si="64"/>
        <v>N/A</v>
      </c>
      <c r="E175" s="14">
        <v>110484982</v>
      </c>
      <c r="F175" s="11" t="str">
        <f t="shared" si="65"/>
        <v>N/A</v>
      </c>
      <c r="G175" s="14">
        <v>132400508</v>
      </c>
      <c r="H175" s="11" t="str">
        <f t="shared" si="66"/>
        <v>N/A</v>
      </c>
      <c r="I175" s="12">
        <v>-1.8</v>
      </c>
      <c r="J175" s="12">
        <v>19.84</v>
      </c>
      <c r="K175" s="48" t="s">
        <v>739</v>
      </c>
      <c r="L175" s="9" t="str">
        <f t="shared" si="67"/>
        <v>Yes</v>
      </c>
    </row>
    <row r="176" spans="1:12" ht="25.5" x14ac:dyDescent="0.2">
      <c r="A176" s="2" t="s">
        <v>512</v>
      </c>
      <c r="B176" s="48" t="s">
        <v>213</v>
      </c>
      <c r="C176" s="14">
        <v>616427315</v>
      </c>
      <c r="D176" s="11" t="str">
        <f t="shared" si="64"/>
        <v>N/A</v>
      </c>
      <c r="E176" s="14">
        <v>630571919</v>
      </c>
      <c r="F176" s="11" t="str">
        <f t="shared" si="65"/>
        <v>N/A</v>
      </c>
      <c r="G176" s="14">
        <v>683792315</v>
      </c>
      <c r="H176" s="11" t="str">
        <f t="shared" si="66"/>
        <v>N/A</v>
      </c>
      <c r="I176" s="12">
        <v>2.2949999999999999</v>
      </c>
      <c r="J176" s="12">
        <v>8.44</v>
      </c>
      <c r="K176" s="48" t="s">
        <v>739</v>
      </c>
      <c r="L176" s="9" t="str">
        <f t="shared" si="67"/>
        <v>Yes</v>
      </c>
    </row>
    <row r="177" spans="1:12" ht="25.5" x14ac:dyDescent="0.2">
      <c r="A177" s="2" t="s">
        <v>513</v>
      </c>
      <c r="B177" s="48" t="s">
        <v>213</v>
      </c>
      <c r="C177" s="14">
        <v>348.54128675999999</v>
      </c>
      <c r="D177" s="11" t="str">
        <f t="shared" si="64"/>
        <v>N/A</v>
      </c>
      <c r="E177" s="14">
        <v>374.64361516000002</v>
      </c>
      <c r="F177" s="11" t="str">
        <f t="shared" si="65"/>
        <v>N/A</v>
      </c>
      <c r="G177" s="14">
        <v>359.04194833000003</v>
      </c>
      <c r="H177" s="11" t="str">
        <f t="shared" si="66"/>
        <v>N/A</v>
      </c>
      <c r="I177" s="12">
        <v>7.4889999999999999</v>
      </c>
      <c r="J177" s="12">
        <v>-4.16</v>
      </c>
      <c r="K177" s="48" t="s">
        <v>739</v>
      </c>
      <c r="L177" s="9" t="str">
        <f t="shared" si="67"/>
        <v>Yes</v>
      </c>
    </row>
    <row r="178" spans="1:12" ht="25.5" x14ac:dyDescent="0.2">
      <c r="A178" s="2" t="s">
        <v>1301</v>
      </c>
      <c r="B178" s="35" t="s">
        <v>213</v>
      </c>
      <c r="C178" s="47">
        <v>24.338730414</v>
      </c>
      <c r="D178" s="44" t="str">
        <f t="shared" si="64"/>
        <v>N/A</v>
      </c>
      <c r="E178" s="47">
        <v>18.421868353000001</v>
      </c>
      <c r="F178" s="44" t="str">
        <f t="shared" si="65"/>
        <v>N/A</v>
      </c>
      <c r="G178" s="47">
        <v>16.953406071</v>
      </c>
      <c r="H178" s="44" t="str">
        <f t="shared" si="66"/>
        <v>N/A</v>
      </c>
      <c r="I178" s="12">
        <v>-24.3</v>
      </c>
      <c r="J178" s="12">
        <v>-7.97</v>
      </c>
      <c r="K178" s="45" t="s">
        <v>739</v>
      </c>
      <c r="L178" s="9" t="str">
        <f t="shared" si="67"/>
        <v>Yes</v>
      </c>
    </row>
    <row r="179" spans="1:12" ht="25.5" x14ac:dyDescent="0.2">
      <c r="A179" s="2" t="s">
        <v>514</v>
      </c>
      <c r="B179" s="35" t="s">
        <v>213</v>
      </c>
      <c r="C179" s="47">
        <v>72.871150791000005</v>
      </c>
      <c r="D179" s="44" t="str">
        <f t="shared" si="64"/>
        <v>N/A</v>
      </c>
      <c r="E179" s="47">
        <v>69.941369137999999</v>
      </c>
      <c r="F179" s="44" t="str">
        <f t="shared" si="65"/>
        <v>N/A</v>
      </c>
      <c r="G179" s="47">
        <v>78.394011289000005</v>
      </c>
      <c r="H179" s="44" t="str">
        <f t="shared" si="66"/>
        <v>N/A</v>
      </c>
      <c r="I179" s="12">
        <v>-4.0199999999999996</v>
      </c>
      <c r="J179" s="12">
        <v>12.09</v>
      </c>
      <c r="K179" s="45" t="s">
        <v>739</v>
      </c>
      <c r="L179" s="9" t="str">
        <f t="shared" si="67"/>
        <v>Yes</v>
      </c>
    </row>
    <row r="180" spans="1:12" ht="25.5" x14ac:dyDescent="0.2">
      <c r="A180" s="2" t="s">
        <v>515</v>
      </c>
      <c r="B180" s="35" t="s">
        <v>213</v>
      </c>
      <c r="C180" s="47">
        <v>399.26091750000001</v>
      </c>
      <c r="D180" s="44" t="str">
        <f t="shared" si="64"/>
        <v>N/A</v>
      </c>
      <c r="E180" s="47">
        <v>399.17699723999999</v>
      </c>
      <c r="F180" s="44" t="str">
        <f t="shared" si="65"/>
        <v>N/A</v>
      </c>
      <c r="G180" s="47">
        <v>404.87172800000002</v>
      </c>
      <c r="H180" s="44" t="str">
        <f t="shared" si="66"/>
        <v>N/A</v>
      </c>
      <c r="I180" s="12">
        <v>-2.1000000000000001E-2</v>
      </c>
      <c r="J180" s="12">
        <v>1.427</v>
      </c>
      <c r="K180" s="45" t="s">
        <v>739</v>
      </c>
      <c r="L180" s="9" t="str">
        <f t="shared" si="67"/>
        <v>Yes</v>
      </c>
    </row>
    <row r="181" spans="1:12" ht="25.5" x14ac:dyDescent="0.2">
      <c r="A181" s="2" t="s">
        <v>1653</v>
      </c>
      <c r="B181" s="48" t="s">
        <v>213</v>
      </c>
      <c r="C181" s="13">
        <v>70.779722538000001</v>
      </c>
      <c r="D181" s="11" t="str">
        <f t="shared" si="64"/>
        <v>N/A</v>
      </c>
      <c r="E181" s="13">
        <v>70.209599413000007</v>
      </c>
      <c r="F181" s="11" t="str">
        <f t="shared" si="65"/>
        <v>N/A</v>
      </c>
      <c r="G181" s="13">
        <v>70.831737137000005</v>
      </c>
      <c r="H181" s="11" t="str">
        <f t="shared" si="66"/>
        <v>N/A</v>
      </c>
      <c r="I181" s="57">
        <v>-0.80500000000000005</v>
      </c>
      <c r="J181" s="57">
        <v>0.8861</v>
      </c>
      <c r="K181" s="48" t="s">
        <v>739</v>
      </c>
      <c r="L181" s="9" t="str">
        <f t="shared" si="67"/>
        <v>Yes</v>
      </c>
    </row>
    <row r="182" spans="1:12" ht="25.5" x14ac:dyDescent="0.2">
      <c r="A182" s="2" t="s">
        <v>1654</v>
      </c>
      <c r="B182" s="142" t="s">
        <v>213</v>
      </c>
      <c r="C182" s="143">
        <v>62.719583604</v>
      </c>
      <c r="D182" s="138" t="str">
        <f t="shared" ref="D182" si="68">IF($B182="N/A","N/A",IF(C182&lt;0,"No","Yes"))</f>
        <v>N/A</v>
      </c>
      <c r="E182" s="143">
        <v>61.253523461999997</v>
      </c>
      <c r="F182" s="138" t="str">
        <f t="shared" ref="F182" si="69">IF($B182="N/A","N/A",IF(E182&lt;0,"No","Yes"))</f>
        <v>N/A</v>
      </c>
      <c r="G182" s="143">
        <v>60.996867342999998</v>
      </c>
      <c r="H182" s="138" t="str">
        <f t="shared" ref="H182" si="70">IF($B182="N/A","N/A",IF(G182&lt;0,"No","Yes"))</f>
        <v>N/A</v>
      </c>
      <c r="I182" s="144">
        <v>-2.34</v>
      </c>
      <c r="J182" s="144">
        <v>-0.41899999999999998</v>
      </c>
      <c r="K182" s="142" t="s">
        <v>739</v>
      </c>
      <c r="L182" s="138" t="str">
        <f t="shared" ref="L182" si="71">IF(J182="Div by 0", "N/A", IF(OR(J182="N/A",K182="N/A"),"N/A", IF(J182&gt;VALUE(MID(K182,1,2)), "No", IF(J182&lt;-1*VALUE(MID(K182,1,2)), "No", "Yes"))))</f>
        <v>Yes</v>
      </c>
    </row>
    <row r="183" spans="1:12" ht="25.5" x14ac:dyDescent="0.2">
      <c r="A183" s="2" t="s">
        <v>1655</v>
      </c>
      <c r="B183" s="5" t="s">
        <v>213</v>
      </c>
      <c r="C183" s="13">
        <v>79.448967389000003</v>
      </c>
      <c r="D183" s="9" t="str">
        <f t="shared" ref="D183:D185" si="72">IF($B183="N/A","N/A",IF(C183&lt;0,"No","Yes"))</f>
        <v>N/A</v>
      </c>
      <c r="E183" s="13">
        <v>80.416344542000004</v>
      </c>
      <c r="F183" s="9" t="str">
        <f t="shared" ref="F183:F185" si="73">IF($B183="N/A","N/A",IF(E183&lt;0,"No","Yes"))</f>
        <v>N/A</v>
      </c>
      <c r="G183" s="13">
        <v>80.807869514000004</v>
      </c>
      <c r="H183" s="9" t="str">
        <f t="shared" ref="H183:H185" si="74">IF($B183="N/A","N/A",IF(G183&lt;0,"No","Yes"))</f>
        <v>N/A</v>
      </c>
      <c r="I183" s="57">
        <v>1.218</v>
      </c>
      <c r="J183" s="57">
        <v>0.4869</v>
      </c>
      <c r="K183" s="5" t="s">
        <v>739</v>
      </c>
      <c r="L183" s="9" t="str">
        <f t="shared" ref="L183:L213" si="75">IF(J183="Div by 0", "N/A", IF(OR(J183="N/A",K183="N/A"),"N/A", IF(J183&gt;VALUE(MID(K183,1,2)), "No", IF(J183&lt;-1*VALUE(MID(K183,1,2)), "No", "Yes"))))</f>
        <v>Yes</v>
      </c>
    </row>
    <row r="184" spans="1:12" ht="25.5" x14ac:dyDescent="0.2">
      <c r="A184" s="2" t="s">
        <v>1656</v>
      </c>
      <c r="B184" s="5" t="s">
        <v>213</v>
      </c>
      <c r="C184" s="13">
        <v>70.654026915000003</v>
      </c>
      <c r="D184" s="9" t="str">
        <f t="shared" si="72"/>
        <v>N/A</v>
      </c>
      <c r="E184" s="13">
        <v>70.065954367000003</v>
      </c>
      <c r="F184" s="9" t="str">
        <f t="shared" si="73"/>
        <v>N/A</v>
      </c>
      <c r="G184" s="13">
        <v>70.959631728000005</v>
      </c>
      <c r="H184" s="9" t="str">
        <f t="shared" si="74"/>
        <v>N/A</v>
      </c>
      <c r="I184" s="57">
        <v>-0.83199999999999996</v>
      </c>
      <c r="J184" s="57">
        <v>1.2749999999999999</v>
      </c>
      <c r="K184" s="5" t="s">
        <v>739</v>
      </c>
      <c r="L184" s="9" t="str">
        <f t="shared" si="75"/>
        <v>Yes</v>
      </c>
    </row>
    <row r="185" spans="1:12" ht="25.5" x14ac:dyDescent="0.2">
      <c r="A185" s="2" t="s">
        <v>1657</v>
      </c>
      <c r="B185" s="5" t="s">
        <v>213</v>
      </c>
      <c r="C185" s="13">
        <v>66.873941611000006</v>
      </c>
      <c r="D185" s="9" t="str">
        <f t="shared" si="72"/>
        <v>N/A</v>
      </c>
      <c r="E185" s="13">
        <v>65.696632945999994</v>
      </c>
      <c r="F185" s="9" t="str">
        <f t="shared" si="73"/>
        <v>N/A</v>
      </c>
      <c r="G185" s="13">
        <v>65.878125467999993</v>
      </c>
      <c r="H185" s="9" t="str">
        <f t="shared" si="74"/>
        <v>N/A</v>
      </c>
      <c r="I185" s="57">
        <v>-1.76</v>
      </c>
      <c r="J185" s="57">
        <v>0.27629999999999999</v>
      </c>
      <c r="K185" s="5" t="s">
        <v>739</v>
      </c>
      <c r="L185" s="9" t="str">
        <f t="shared" si="75"/>
        <v>Yes</v>
      </c>
    </row>
    <row r="186" spans="1:12" ht="25.5" x14ac:dyDescent="0.2">
      <c r="A186" s="2" t="s">
        <v>1659</v>
      </c>
      <c r="B186" s="145" t="s">
        <v>213</v>
      </c>
      <c r="C186" s="143">
        <v>2.5565427246999999</v>
      </c>
      <c r="D186" s="135" t="str">
        <f>IF($B186="N/A","N/A",IF(C186&gt;10,"No",IF(C186&lt;-10,"No","Yes")))</f>
        <v>N/A</v>
      </c>
      <c r="E186" s="143">
        <v>3.1261394713000001</v>
      </c>
      <c r="F186" s="135" t="str">
        <f>IF($B186="N/A","N/A",IF(E186&gt;10,"No",IF(E186&lt;-10,"No","Yes")))</f>
        <v>N/A</v>
      </c>
      <c r="G186" s="143">
        <v>3.3928963692999998</v>
      </c>
      <c r="H186" s="135" t="str">
        <f>IF($B186="N/A","N/A",IF(G186&gt;10,"No",IF(G186&lt;-10,"No","Yes")))</f>
        <v>N/A</v>
      </c>
      <c r="I186" s="144">
        <v>22.28</v>
      </c>
      <c r="J186" s="144">
        <v>8.5329999999999995</v>
      </c>
      <c r="K186" s="145" t="s">
        <v>739</v>
      </c>
      <c r="L186" s="9" t="str">
        <f t="shared" si="75"/>
        <v>Yes</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v>0</v>
      </c>
      <c r="D188" s="44" t="str">
        <f t="shared" si="76"/>
        <v>N/A</v>
      </c>
      <c r="E188" s="13">
        <v>0</v>
      </c>
      <c r="F188" s="44" t="str">
        <f t="shared" si="77"/>
        <v>N/A</v>
      </c>
      <c r="G188" s="13">
        <v>0</v>
      </c>
      <c r="H188" s="44" t="str">
        <f t="shared" si="78"/>
        <v>N/A</v>
      </c>
      <c r="I188" s="57" t="s">
        <v>1747</v>
      </c>
      <c r="J188" s="57" t="s">
        <v>1747</v>
      </c>
      <c r="K188" s="45" t="s">
        <v>739</v>
      </c>
      <c r="L188" s="9" t="str">
        <f t="shared" si="75"/>
        <v>N/A</v>
      </c>
    </row>
    <row r="189" spans="1:12" ht="25.5" x14ac:dyDescent="0.2">
      <c r="A189" s="2" t="s">
        <v>1662</v>
      </c>
      <c r="B189" s="35" t="s">
        <v>213</v>
      </c>
      <c r="C189" s="13">
        <v>0</v>
      </c>
      <c r="D189" s="44" t="str">
        <f t="shared" si="76"/>
        <v>N/A</v>
      </c>
      <c r="E189" s="13">
        <v>0</v>
      </c>
      <c r="F189" s="44" t="str">
        <f t="shared" si="77"/>
        <v>N/A</v>
      </c>
      <c r="G189" s="13">
        <v>0</v>
      </c>
      <c r="H189" s="44" t="str">
        <f t="shared" si="78"/>
        <v>N/A</v>
      </c>
      <c r="I189" s="57" t="s">
        <v>1747</v>
      </c>
      <c r="J189" s="57" t="s">
        <v>1747</v>
      </c>
      <c r="K189" s="45" t="s">
        <v>739</v>
      </c>
      <c r="L189" s="9" t="str">
        <f t="shared" si="75"/>
        <v>N/A</v>
      </c>
    </row>
    <row r="190" spans="1:12" ht="25.5" x14ac:dyDescent="0.2">
      <c r="A190" s="2" t="s">
        <v>1663</v>
      </c>
      <c r="B190" s="35" t="s">
        <v>213</v>
      </c>
      <c r="C190" s="13">
        <v>0</v>
      </c>
      <c r="D190" s="44" t="str">
        <f t="shared" si="76"/>
        <v>N/A</v>
      </c>
      <c r="E190" s="13">
        <v>0</v>
      </c>
      <c r="F190" s="44" t="str">
        <f t="shared" si="77"/>
        <v>N/A</v>
      </c>
      <c r="G190" s="13">
        <v>1.184195E-4</v>
      </c>
      <c r="H190" s="44" t="str">
        <f t="shared" si="78"/>
        <v>N/A</v>
      </c>
      <c r="I190" s="57" t="s">
        <v>1747</v>
      </c>
      <c r="J190" s="57" t="s">
        <v>1747</v>
      </c>
      <c r="K190" s="45" t="s">
        <v>739</v>
      </c>
      <c r="L190" s="9" t="str">
        <f t="shared" si="75"/>
        <v>N/A</v>
      </c>
    </row>
    <row r="191" spans="1:12" ht="25.5" x14ac:dyDescent="0.2">
      <c r="A191" s="2" t="s">
        <v>1664</v>
      </c>
      <c r="B191" s="35" t="s">
        <v>213</v>
      </c>
      <c r="C191" s="13">
        <v>58.75112781</v>
      </c>
      <c r="D191" s="44" t="str">
        <f t="shared" si="76"/>
        <v>N/A</v>
      </c>
      <c r="E191" s="13">
        <v>55.328610857999998</v>
      </c>
      <c r="F191" s="44" t="str">
        <f t="shared" si="77"/>
        <v>N/A</v>
      </c>
      <c r="G191" s="13">
        <v>50.529838458</v>
      </c>
      <c r="H191" s="44" t="str">
        <f t="shared" si="78"/>
        <v>N/A</v>
      </c>
      <c r="I191" s="57">
        <v>-5.83</v>
      </c>
      <c r="J191" s="57">
        <v>-8.67</v>
      </c>
      <c r="K191" s="45" t="s">
        <v>739</v>
      </c>
      <c r="L191" s="9" t="str">
        <f t="shared" si="75"/>
        <v>Yes</v>
      </c>
    </row>
    <row r="192" spans="1:12" ht="25.5" x14ac:dyDescent="0.2">
      <c r="A192" s="2" t="s">
        <v>1665</v>
      </c>
      <c r="B192" s="35" t="s">
        <v>213</v>
      </c>
      <c r="C192" s="13">
        <v>2.9805281487999999</v>
      </c>
      <c r="D192" s="44" t="str">
        <f t="shared" si="76"/>
        <v>N/A</v>
      </c>
      <c r="E192" s="13">
        <v>3.5454016003</v>
      </c>
      <c r="F192" s="44" t="str">
        <f t="shared" si="77"/>
        <v>N/A</v>
      </c>
      <c r="G192" s="13">
        <v>6.2297539656999996</v>
      </c>
      <c r="H192" s="44" t="str">
        <f t="shared" si="78"/>
        <v>N/A</v>
      </c>
      <c r="I192" s="57">
        <v>18.95</v>
      </c>
      <c r="J192" s="57">
        <v>75.709999999999994</v>
      </c>
      <c r="K192" s="45" t="s">
        <v>739</v>
      </c>
      <c r="L192" s="9" t="str">
        <f t="shared" si="75"/>
        <v>No</v>
      </c>
    </row>
    <row r="193" spans="1:12" ht="25.5" x14ac:dyDescent="0.2">
      <c r="A193" s="2" t="s">
        <v>1666</v>
      </c>
      <c r="B193" s="35" t="s">
        <v>213</v>
      </c>
      <c r="C193" s="13">
        <v>0.65592734340000003</v>
      </c>
      <c r="D193" s="44" t="str">
        <f t="shared" si="76"/>
        <v>N/A</v>
      </c>
      <c r="E193" s="13">
        <v>0.658424491</v>
      </c>
      <c r="F193" s="44" t="str">
        <f t="shared" si="77"/>
        <v>N/A</v>
      </c>
      <c r="G193" s="13">
        <v>0.5658675916</v>
      </c>
      <c r="H193" s="44" t="str">
        <f t="shared" si="78"/>
        <v>N/A</v>
      </c>
      <c r="I193" s="57">
        <v>0.38069999999999998</v>
      </c>
      <c r="J193" s="57">
        <v>-14.1</v>
      </c>
      <c r="K193" s="45" t="s">
        <v>739</v>
      </c>
      <c r="L193" s="9" t="str">
        <f t="shared" si="75"/>
        <v>Yes</v>
      </c>
    </row>
    <row r="194" spans="1:12" ht="25.5" x14ac:dyDescent="0.2">
      <c r="A194" s="2" t="s">
        <v>1667</v>
      </c>
      <c r="B194" s="35" t="s">
        <v>213</v>
      </c>
      <c r="C194" s="13">
        <v>19.218081754</v>
      </c>
      <c r="D194" s="44" t="str">
        <f t="shared" si="76"/>
        <v>N/A</v>
      </c>
      <c r="E194" s="13">
        <v>23.394041830999999</v>
      </c>
      <c r="F194" s="44" t="str">
        <f t="shared" si="77"/>
        <v>N/A</v>
      </c>
      <c r="G194" s="13">
        <v>27.851793256000001</v>
      </c>
      <c r="H194" s="44" t="str">
        <f t="shared" si="78"/>
        <v>N/A</v>
      </c>
      <c r="I194" s="57">
        <v>21.73</v>
      </c>
      <c r="J194" s="57">
        <v>19.059999999999999</v>
      </c>
      <c r="K194" s="45" t="s">
        <v>739</v>
      </c>
      <c r="L194" s="9" t="str">
        <f t="shared" si="75"/>
        <v>Yes</v>
      </c>
    </row>
    <row r="195" spans="1:12" ht="25.5" x14ac:dyDescent="0.2">
      <c r="A195" s="2" t="s">
        <v>1668</v>
      </c>
      <c r="B195" s="35" t="s">
        <v>213</v>
      </c>
      <c r="C195" s="13">
        <v>3.9866029415000002</v>
      </c>
      <c r="D195" s="44" t="str">
        <f t="shared" si="76"/>
        <v>N/A</v>
      </c>
      <c r="E195" s="13">
        <v>3.4053099362000001</v>
      </c>
      <c r="F195" s="44" t="str">
        <f t="shared" si="77"/>
        <v>N/A</v>
      </c>
      <c r="G195" s="13">
        <v>5.8254697850000001</v>
      </c>
      <c r="H195" s="44" t="str">
        <f t="shared" si="78"/>
        <v>N/A</v>
      </c>
      <c r="I195" s="57">
        <v>-14.6</v>
      </c>
      <c r="J195" s="57">
        <v>71.069999999999993</v>
      </c>
      <c r="K195" s="45" t="s">
        <v>739</v>
      </c>
      <c r="L195" s="9" t="str">
        <f t="shared" si="75"/>
        <v>No</v>
      </c>
    </row>
    <row r="196" spans="1:12" ht="25.5" x14ac:dyDescent="0.2">
      <c r="A196" s="2" t="s">
        <v>1669</v>
      </c>
      <c r="B196" s="35" t="s">
        <v>213</v>
      </c>
      <c r="C196" s="13">
        <v>5.1492271899999997E-2</v>
      </c>
      <c r="D196" s="44" t="str">
        <f t="shared" si="76"/>
        <v>N/A</v>
      </c>
      <c r="E196" s="13">
        <v>1.10148891E-2</v>
      </c>
      <c r="F196" s="44" t="str">
        <f t="shared" si="77"/>
        <v>N/A</v>
      </c>
      <c r="G196" s="13">
        <v>3.5111382400000002E-2</v>
      </c>
      <c r="H196" s="44" t="str">
        <f t="shared" si="78"/>
        <v>N/A</v>
      </c>
      <c r="I196" s="57">
        <v>-78.599999999999994</v>
      </c>
      <c r="J196" s="57">
        <v>218.8</v>
      </c>
      <c r="K196" s="45" t="s">
        <v>739</v>
      </c>
      <c r="L196" s="9" t="str">
        <f t="shared" si="75"/>
        <v>No</v>
      </c>
    </row>
    <row r="197" spans="1:12" ht="25.5" x14ac:dyDescent="0.2">
      <c r="A197" s="2" t="s">
        <v>1670</v>
      </c>
      <c r="B197" s="35" t="s">
        <v>213</v>
      </c>
      <c r="C197" s="13">
        <v>40.465023793</v>
      </c>
      <c r="D197" s="44" t="str">
        <f t="shared" si="76"/>
        <v>N/A</v>
      </c>
      <c r="E197" s="13">
        <v>39.254026132</v>
      </c>
      <c r="F197" s="44" t="str">
        <f t="shared" si="77"/>
        <v>N/A</v>
      </c>
      <c r="G197" s="13">
        <v>40.250551983000001</v>
      </c>
      <c r="H197" s="44" t="str">
        <f t="shared" si="78"/>
        <v>N/A</v>
      </c>
      <c r="I197" s="57">
        <v>-2.99</v>
      </c>
      <c r="J197" s="57">
        <v>2.5390000000000001</v>
      </c>
      <c r="K197" s="45" t="s">
        <v>739</v>
      </c>
      <c r="L197" s="9" t="str">
        <f t="shared" si="75"/>
        <v>Yes</v>
      </c>
    </row>
    <row r="198" spans="1:12" ht="25.5" x14ac:dyDescent="0.2">
      <c r="A198" s="2" t="s">
        <v>1671</v>
      </c>
      <c r="B198" s="35" t="s">
        <v>213</v>
      </c>
      <c r="C198" s="13">
        <v>52.602173297999997</v>
      </c>
      <c r="D198" s="44" t="str">
        <f t="shared" si="76"/>
        <v>N/A</v>
      </c>
      <c r="E198" s="13">
        <v>52.651992808999999</v>
      </c>
      <c r="F198" s="44" t="str">
        <f t="shared" si="77"/>
        <v>N/A</v>
      </c>
      <c r="G198" s="13">
        <v>54.599206234</v>
      </c>
      <c r="H198" s="44" t="str">
        <f t="shared" si="78"/>
        <v>N/A</v>
      </c>
      <c r="I198" s="57">
        <v>9.4700000000000006E-2</v>
      </c>
      <c r="J198" s="57">
        <v>3.698</v>
      </c>
      <c r="K198" s="45" t="s">
        <v>739</v>
      </c>
      <c r="L198" s="9" t="str">
        <f t="shared" si="75"/>
        <v>Yes</v>
      </c>
    </row>
    <row r="199" spans="1:12" ht="25.5" x14ac:dyDescent="0.2">
      <c r="A199" s="2" t="s">
        <v>1672</v>
      </c>
      <c r="B199" s="35" t="s">
        <v>213</v>
      </c>
      <c r="C199" s="13">
        <v>22.796049797999999</v>
      </c>
      <c r="D199" s="44" t="str">
        <f t="shared" si="76"/>
        <v>N/A</v>
      </c>
      <c r="E199" s="13">
        <v>23.142471893</v>
      </c>
      <c r="F199" s="44" t="str">
        <f t="shared" si="77"/>
        <v>N/A</v>
      </c>
      <c r="G199" s="13">
        <v>21.903581657</v>
      </c>
      <c r="H199" s="44" t="str">
        <f t="shared" si="78"/>
        <v>N/A</v>
      </c>
      <c r="I199" s="57">
        <v>1.52</v>
      </c>
      <c r="J199" s="57">
        <v>-5.35</v>
      </c>
      <c r="K199" s="45" t="s">
        <v>739</v>
      </c>
      <c r="L199" s="9" t="str">
        <f t="shared" si="75"/>
        <v>Yes</v>
      </c>
    </row>
    <row r="200" spans="1:12" ht="25.5" x14ac:dyDescent="0.2">
      <c r="A200" s="2" t="s">
        <v>1673</v>
      </c>
      <c r="B200" s="35" t="s">
        <v>213</v>
      </c>
      <c r="C200" s="13">
        <v>0.77601120779999999</v>
      </c>
      <c r="D200" s="44" t="str">
        <f t="shared" si="76"/>
        <v>N/A</v>
      </c>
      <c r="E200" s="13">
        <v>0.61347867919999999</v>
      </c>
      <c r="F200" s="44" t="str">
        <f t="shared" si="77"/>
        <v>N/A</v>
      </c>
      <c r="G200" s="13">
        <v>1.0014145210000001</v>
      </c>
      <c r="H200" s="44" t="str">
        <f t="shared" si="78"/>
        <v>N/A</v>
      </c>
      <c r="I200" s="57">
        <v>-20.9</v>
      </c>
      <c r="J200" s="57">
        <v>63.24</v>
      </c>
      <c r="K200" s="45" t="s">
        <v>739</v>
      </c>
      <c r="L200" s="9" t="str">
        <f t="shared" si="75"/>
        <v>No</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v>0.10350270509999999</v>
      </c>
      <c r="D202" s="44" t="str">
        <f t="shared" si="76"/>
        <v>N/A</v>
      </c>
      <c r="E202" s="13">
        <v>5.1719335599999999E-2</v>
      </c>
      <c r="F202" s="44" t="str">
        <f t="shared" si="77"/>
        <v>N/A</v>
      </c>
      <c r="G202" s="13">
        <v>9.8406606399999999E-2</v>
      </c>
      <c r="H202" s="44" t="str">
        <f t="shared" si="78"/>
        <v>N/A</v>
      </c>
      <c r="I202" s="57">
        <v>-50</v>
      </c>
      <c r="J202" s="57">
        <v>90.27</v>
      </c>
      <c r="K202" s="45" t="s">
        <v>739</v>
      </c>
      <c r="L202" s="9" t="str">
        <f t="shared" si="75"/>
        <v>No</v>
      </c>
    </row>
    <row r="203" spans="1:12" ht="25.5" x14ac:dyDescent="0.2">
      <c r="A203" s="2" t="s">
        <v>1676</v>
      </c>
      <c r="B203" s="35" t="s">
        <v>213</v>
      </c>
      <c r="C203" s="13">
        <v>0</v>
      </c>
      <c r="D203" s="44" t="str">
        <f t="shared" si="76"/>
        <v>N/A</v>
      </c>
      <c r="E203" s="13">
        <v>0</v>
      </c>
      <c r="F203" s="44" t="str">
        <f t="shared" si="77"/>
        <v>N/A</v>
      </c>
      <c r="G203" s="13">
        <v>2.36839E-4</v>
      </c>
      <c r="H203" s="44" t="str">
        <f t="shared" si="78"/>
        <v>N/A</v>
      </c>
      <c r="I203" s="57" t="s">
        <v>1747</v>
      </c>
      <c r="J203" s="57" t="s">
        <v>1747</v>
      </c>
      <c r="K203" s="45" t="s">
        <v>739</v>
      </c>
      <c r="L203" s="9" t="str">
        <f t="shared" si="75"/>
        <v>N/A</v>
      </c>
    </row>
    <row r="204" spans="1:12" ht="25.5" x14ac:dyDescent="0.2">
      <c r="A204" s="2" t="s">
        <v>1677</v>
      </c>
      <c r="B204" s="35" t="s">
        <v>213</v>
      </c>
      <c r="C204" s="13">
        <v>0</v>
      </c>
      <c r="D204" s="44" t="str">
        <f t="shared" si="76"/>
        <v>N/A</v>
      </c>
      <c r="E204" s="13">
        <v>0</v>
      </c>
      <c r="F204" s="44" t="str">
        <f t="shared" si="77"/>
        <v>N/A</v>
      </c>
      <c r="G204" s="13">
        <v>0</v>
      </c>
      <c r="H204" s="44" t="str">
        <f t="shared" si="78"/>
        <v>N/A</v>
      </c>
      <c r="I204" s="57" t="s">
        <v>1747</v>
      </c>
      <c r="J204" s="57" t="s">
        <v>1747</v>
      </c>
      <c r="K204" s="45" t="s">
        <v>739</v>
      </c>
      <c r="L204" s="9" t="str">
        <f t="shared" si="75"/>
        <v>N/A</v>
      </c>
    </row>
    <row r="205" spans="1:12" ht="25.5" x14ac:dyDescent="0.2">
      <c r="A205" s="2" t="s">
        <v>1678</v>
      </c>
      <c r="B205" s="35" t="s">
        <v>213</v>
      </c>
      <c r="C205" s="13">
        <v>0</v>
      </c>
      <c r="D205" s="44" t="str">
        <f t="shared" si="76"/>
        <v>N/A</v>
      </c>
      <c r="E205" s="13">
        <v>0</v>
      </c>
      <c r="F205" s="44" t="str">
        <f t="shared" si="77"/>
        <v>N/A</v>
      </c>
      <c r="G205" s="13">
        <v>0</v>
      </c>
      <c r="H205" s="44" t="str">
        <f t="shared" si="78"/>
        <v>N/A</v>
      </c>
      <c r="I205" s="57" t="s">
        <v>1747</v>
      </c>
      <c r="J205" s="57" t="s">
        <v>1747</v>
      </c>
      <c r="K205" s="45" t="s">
        <v>739</v>
      </c>
      <c r="L205" s="9" t="str">
        <f t="shared" si="75"/>
        <v>N/A</v>
      </c>
    </row>
    <row r="206" spans="1:12" ht="25.5" x14ac:dyDescent="0.2">
      <c r="A206" s="2" t="s">
        <v>1679</v>
      </c>
      <c r="B206" s="35" t="s">
        <v>213</v>
      </c>
      <c r="C206" s="13">
        <v>1.6083724491</v>
      </c>
      <c r="D206" s="44" t="str">
        <f t="shared" si="76"/>
        <v>N/A</v>
      </c>
      <c r="E206" s="13">
        <v>1.8254329991</v>
      </c>
      <c r="F206" s="44" t="str">
        <f t="shared" si="77"/>
        <v>N/A</v>
      </c>
      <c r="G206" s="13">
        <v>1.4415798109</v>
      </c>
      <c r="H206" s="44" t="str">
        <f t="shared" si="78"/>
        <v>N/A</v>
      </c>
      <c r="I206" s="57">
        <v>13.5</v>
      </c>
      <c r="J206" s="57">
        <v>-21</v>
      </c>
      <c r="K206" s="45" t="s">
        <v>739</v>
      </c>
      <c r="L206" s="9" t="str">
        <f t="shared" si="75"/>
        <v>Yes</v>
      </c>
    </row>
    <row r="207" spans="1:12" ht="25.5" x14ac:dyDescent="0.2">
      <c r="A207" s="2" t="s">
        <v>1680</v>
      </c>
      <c r="B207" s="35" t="s">
        <v>213</v>
      </c>
      <c r="C207" s="13">
        <v>0</v>
      </c>
      <c r="D207" s="44" t="str">
        <f t="shared" si="76"/>
        <v>N/A</v>
      </c>
      <c r="E207" s="13">
        <v>0</v>
      </c>
      <c r="F207" s="44" t="str">
        <f t="shared" si="77"/>
        <v>N/A</v>
      </c>
      <c r="G207" s="13">
        <v>0</v>
      </c>
      <c r="H207" s="44" t="str">
        <f t="shared" si="78"/>
        <v>N/A</v>
      </c>
      <c r="I207" s="57" t="s">
        <v>1747</v>
      </c>
      <c r="J207" s="57" t="s">
        <v>1747</v>
      </c>
      <c r="K207" s="45" t="s">
        <v>739</v>
      </c>
      <c r="L207" s="9" t="str">
        <f t="shared" si="75"/>
        <v>N/A</v>
      </c>
    </row>
    <row r="208" spans="1:12" ht="25.5" x14ac:dyDescent="0.2">
      <c r="A208" s="2" t="s">
        <v>1681</v>
      </c>
      <c r="B208" s="35" t="s">
        <v>213</v>
      </c>
      <c r="C208" s="13">
        <v>11.436142134000001</v>
      </c>
      <c r="D208" s="44" t="str">
        <f t="shared" si="76"/>
        <v>N/A</v>
      </c>
      <c r="E208" s="13">
        <v>11.4482047</v>
      </c>
      <c r="F208" s="44" t="str">
        <f t="shared" si="77"/>
        <v>N/A</v>
      </c>
      <c r="G208" s="13">
        <v>11.014493955000001</v>
      </c>
      <c r="H208" s="44" t="str">
        <f t="shared" si="78"/>
        <v>N/A</v>
      </c>
      <c r="I208" s="57">
        <v>0.1055</v>
      </c>
      <c r="J208" s="57">
        <v>-3.79</v>
      </c>
      <c r="K208" s="45" t="s">
        <v>739</v>
      </c>
      <c r="L208" s="9" t="str">
        <f t="shared" si="75"/>
        <v>Yes</v>
      </c>
    </row>
    <row r="209" spans="1:12" ht="25.5" x14ac:dyDescent="0.2">
      <c r="A209" s="2" t="s">
        <v>1682</v>
      </c>
      <c r="B209" s="35" t="s">
        <v>213</v>
      </c>
      <c r="C209" s="13">
        <v>0.45578756939999998</v>
      </c>
      <c r="D209" s="44" t="str">
        <f t="shared" si="76"/>
        <v>N/A</v>
      </c>
      <c r="E209" s="13">
        <v>0.36849235289999999</v>
      </c>
      <c r="F209" s="44" t="str">
        <f t="shared" si="77"/>
        <v>N/A</v>
      </c>
      <c r="G209" s="13">
        <v>1.2743122639</v>
      </c>
      <c r="H209" s="44" t="str">
        <f t="shared" si="78"/>
        <v>N/A</v>
      </c>
      <c r="I209" s="57">
        <v>-19.2</v>
      </c>
      <c r="J209" s="57">
        <v>245.8</v>
      </c>
      <c r="K209" s="45" t="s">
        <v>739</v>
      </c>
      <c r="L209" s="9" t="str">
        <f t="shared" si="75"/>
        <v>No</v>
      </c>
    </row>
    <row r="210" spans="1:12" ht="25.5" x14ac:dyDescent="0.2">
      <c r="A210" s="2" t="s">
        <v>1683</v>
      </c>
      <c r="B210" s="35" t="s">
        <v>213</v>
      </c>
      <c r="C210" s="13">
        <v>4.7728478335000002</v>
      </c>
      <c r="D210" s="44" t="str">
        <f t="shared" si="76"/>
        <v>N/A</v>
      </c>
      <c r="E210" s="13">
        <v>4.1020966271999999</v>
      </c>
      <c r="F210" s="44" t="str">
        <f t="shared" si="77"/>
        <v>N/A</v>
      </c>
      <c r="G210" s="13">
        <v>3.57354532</v>
      </c>
      <c r="H210" s="44" t="str">
        <f t="shared" si="78"/>
        <v>N/A</v>
      </c>
      <c r="I210" s="57">
        <v>-14.1</v>
      </c>
      <c r="J210" s="57">
        <v>-12.9</v>
      </c>
      <c r="K210" s="45" t="s">
        <v>739</v>
      </c>
      <c r="L210" s="9" t="str">
        <f t="shared" si="75"/>
        <v>Yes</v>
      </c>
    </row>
    <row r="211" spans="1:12" ht="25.5" x14ac:dyDescent="0.2">
      <c r="A211" s="2" t="s">
        <v>1684</v>
      </c>
      <c r="B211" s="35" t="s">
        <v>213</v>
      </c>
      <c r="C211" s="13">
        <v>3.2385079999999999E-4</v>
      </c>
      <c r="D211" s="44" t="str">
        <f t="shared" si="76"/>
        <v>N/A</v>
      </c>
      <c r="E211" s="13">
        <v>6.3304000000000002E-5</v>
      </c>
      <c r="F211" s="44" t="str">
        <f t="shared" si="77"/>
        <v>N/A</v>
      </c>
      <c r="G211" s="13">
        <v>5.9209799999999997E-5</v>
      </c>
      <c r="H211" s="44" t="str">
        <f t="shared" si="78"/>
        <v>N/A</v>
      </c>
      <c r="I211" s="57">
        <v>-80.5</v>
      </c>
      <c r="J211" s="57">
        <v>-6.47</v>
      </c>
      <c r="K211" s="45" t="s">
        <v>739</v>
      </c>
      <c r="L211" s="9" t="str">
        <f t="shared" si="75"/>
        <v>Yes</v>
      </c>
    </row>
    <row r="212" spans="1:12" ht="25.5" x14ac:dyDescent="0.2">
      <c r="A212" s="2" t="s">
        <v>1685</v>
      </c>
      <c r="B212" s="35" t="s">
        <v>213</v>
      </c>
      <c r="C212" s="13">
        <v>6.4770200000000005E-5</v>
      </c>
      <c r="D212" s="44" t="str">
        <f t="shared" si="76"/>
        <v>N/A</v>
      </c>
      <c r="E212" s="13">
        <v>0</v>
      </c>
      <c r="F212" s="44" t="str">
        <f t="shared" si="77"/>
        <v>N/A</v>
      </c>
      <c r="G212" s="13">
        <v>0</v>
      </c>
      <c r="H212" s="44" t="str">
        <f t="shared" si="78"/>
        <v>N/A</v>
      </c>
      <c r="I212" s="57">
        <v>-100</v>
      </c>
      <c r="J212" s="57" t="s">
        <v>1747</v>
      </c>
      <c r="K212" s="45" t="s">
        <v>739</v>
      </c>
      <c r="L212" s="9" t="str">
        <f t="shared" si="75"/>
        <v>N/A</v>
      </c>
    </row>
    <row r="213" spans="1:12" ht="38.25" x14ac:dyDescent="0.2">
      <c r="A213" s="2" t="s">
        <v>1658</v>
      </c>
      <c r="B213" s="35" t="s">
        <v>213</v>
      </c>
      <c r="C213" s="13">
        <v>1.2306329099999999E-2</v>
      </c>
      <c r="D213" s="44" t="str">
        <f t="shared" si="76"/>
        <v>N/A</v>
      </c>
      <c r="E213" s="13">
        <v>9.2423781999999999E-3</v>
      </c>
      <c r="F213" s="44" t="str">
        <f t="shared" si="77"/>
        <v>N/A</v>
      </c>
      <c r="G213" s="13">
        <v>4.9736190999999999E-3</v>
      </c>
      <c r="H213" s="44" t="str">
        <f t="shared" si="78"/>
        <v>N/A</v>
      </c>
      <c r="I213" s="57">
        <v>-24.9</v>
      </c>
      <c r="J213" s="57">
        <v>-46.2</v>
      </c>
      <c r="K213" s="45" t="s">
        <v>739</v>
      </c>
      <c r="L213" s="9" t="str">
        <f t="shared" si="75"/>
        <v>No</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1535683</v>
      </c>
      <c r="D6" s="11" t="str">
        <f t="shared" ref="D6:D39" si="0">IF($B6="N/A","N/A",IF(C6&gt;10,"No",IF(C6&lt;-10,"No","Yes")))</f>
        <v>N/A</v>
      </c>
      <c r="E6" s="1">
        <v>1699353</v>
      </c>
      <c r="F6" s="11" t="str">
        <f t="shared" ref="F6:F39" si="1">IF($B6="N/A","N/A",IF(E6&gt;10,"No",IF(E6&lt;-10,"No","Yes")))</f>
        <v>N/A</v>
      </c>
      <c r="G6" s="1">
        <v>1719968</v>
      </c>
      <c r="H6" s="11" t="str">
        <f t="shared" ref="H6:H39" si="2">IF($B6="N/A","N/A",IF(G6&gt;10,"No",IF(G6&lt;-10,"No","Yes")))</f>
        <v>N/A</v>
      </c>
      <c r="I6" s="57">
        <v>10.66</v>
      </c>
      <c r="J6" s="57">
        <v>1.2130000000000001</v>
      </c>
      <c r="K6" s="48" t="s">
        <v>739</v>
      </c>
      <c r="L6" s="9" t="str">
        <f t="shared" ref="L6:L39" si="3">IF(J6="Div by 0", "N/A", IF(K6="N/A","N/A", IF(J6&gt;VALUE(MID(K6,1,2)), "No", IF(J6&lt;-1*VALUE(MID(K6,1,2)), "No", "Yes"))))</f>
        <v>Yes</v>
      </c>
    </row>
    <row r="7" spans="1:12" x14ac:dyDescent="0.2">
      <c r="A7" s="18" t="s">
        <v>4</v>
      </c>
      <c r="B7" s="35" t="s">
        <v>213</v>
      </c>
      <c r="C7" s="36">
        <v>1207492</v>
      </c>
      <c r="D7" s="44" t="str">
        <f t="shared" si="0"/>
        <v>N/A</v>
      </c>
      <c r="E7" s="36">
        <v>1309827</v>
      </c>
      <c r="F7" s="44" t="str">
        <f t="shared" si="1"/>
        <v>N/A</v>
      </c>
      <c r="G7" s="36">
        <v>1310425</v>
      </c>
      <c r="H7" s="44" t="str">
        <f t="shared" si="2"/>
        <v>N/A</v>
      </c>
      <c r="I7" s="12">
        <v>8.4749999999999996</v>
      </c>
      <c r="J7" s="12">
        <v>4.5699999999999998E-2</v>
      </c>
      <c r="K7" s="45" t="s">
        <v>739</v>
      </c>
      <c r="L7" s="9" t="str">
        <f t="shared" si="3"/>
        <v>Yes</v>
      </c>
    </row>
    <row r="8" spans="1:12" x14ac:dyDescent="0.2">
      <c r="A8" s="18" t="s">
        <v>359</v>
      </c>
      <c r="B8" s="35" t="s">
        <v>213</v>
      </c>
      <c r="C8" s="36">
        <v>78.628987883999997</v>
      </c>
      <c r="D8" s="44" t="str">
        <f>IF($B8="N/A","N/A",IF(C8&gt;10,"No",IF(C8&lt;-10,"No","Yes")))</f>
        <v>N/A</v>
      </c>
      <c r="E8" s="36">
        <v>77.077982031999994</v>
      </c>
      <c r="F8" s="44" t="str">
        <f t="shared" si="1"/>
        <v>N/A</v>
      </c>
      <c r="G8" s="8">
        <v>76.188917468</v>
      </c>
      <c r="H8" s="44" t="str">
        <f t="shared" si="2"/>
        <v>N/A</v>
      </c>
      <c r="I8" s="12">
        <v>-1.97</v>
      </c>
      <c r="J8" s="12">
        <v>-1.1499999999999999</v>
      </c>
      <c r="K8" s="45" t="s">
        <v>739</v>
      </c>
      <c r="L8" s="9" t="str">
        <f t="shared" si="3"/>
        <v>Yes</v>
      </c>
    </row>
    <row r="9" spans="1:12" x14ac:dyDescent="0.2">
      <c r="A9" s="18" t="s">
        <v>83</v>
      </c>
      <c r="B9" s="35" t="s">
        <v>213</v>
      </c>
      <c r="C9" s="36">
        <v>1032800.45</v>
      </c>
      <c r="D9" s="44" t="str">
        <f t="shared" si="0"/>
        <v>N/A</v>
      </c>
      <c r="E9" s="36">
        <v>1159457.45</v>
      </c>
      <c r="F9" s="44" t="str">
        <f t="shared" si="1"/>
        <v>N/A</v>
      </c>
      <c r="G9" s="36">
        <v>1201010.3500000001</v>
      </c>
      <c r="H9" s="44" t="str">
        <f t="shared" si="2"/>
        <v>N/A</v>
      </c>
      <c r="I9" s="12">
        <v>12.26</v>
      </c>
      <c r="J9" s="12">
        <v>3.5840000000000001</v>
      </c>
      <c r="K9" s="45" t="s">
        <v>739</v>
      </c>
      <c r="L9" s="9" t="str">
        <f t="shared" si="3"/>
        <v>Yes</v>
      </c>
    </row>
    <row r="10" spans="1:12" x14ac:dyDescent="0.2">
      <c r="A10" s="18" t="s">
        <v>100</v>
      </c>
      <c r="B10" s="35" t="s">
        <v>213</v>
      </c>
      <c r="C10" s="36">
        <v>13088</v>
      </c>
      <c r="D10" s="44" t="str">
        <f t="shared" si="0"/>
        <v>N/A</v>
      </c>
      <c r="E10" s="36">
        <v>15356</v>
      </c>
      <c r="F10" s="44" t="str">
        <f t="shared" si="1"/>
        <v>N/A</v>
      </c>
      <c r="G10" s="36">
        <v>15746</v>
      </c>
      <c r="H10" s="44" t="str">
        <f t="shared" si="2"/>
        <v>N/A</v>
      </c>
      <c r="I10" s="12">
        <v>17.329999999999998</v>
      </c>
      <c r="J10" s="12">
        <v>2.54</v>
      </c>
      <c r="K10" s="45" t="s">
        <v>739</v>
      </c>
      <c r="L10" s="9" t="str">
        <f t="shared" si="3"/>
        <v>Yes</v>
      </c>
    </row>
    <row r="11" spans="1:12" x14ac:dyDescent="0.2">
      <c r="A11" s="18" t="s">
        <v>991</v>
      </c>
      <c r="B11" s="35" t="s">
        <v>213</v>
      </c>
      <c r="C11" s="36">
        <v>4895</v>
      </c>
      <c r="D11" s="44" t="str">
        <f t="shared" si="0"/>
        <v>N/A</v>
      </c>
      <c r="E11" s="36">
        <v>5671</v>
      </c>
      <c r="F11" s="44" t="str">
        <f t="shared" si="1"/>
        <v>N/A</v>
      </c>
      <c r="G11" s="36">
        <v>5911</v>
      </c>
      <c r="H11" s="44" t="str">
        <f t="shared" si="2"/>
        <v>N/A</v>
      </c>
      <c r="I11" s="12">
        <v>15.85</v>
      </c>
      <c r="J11" s="12">
        <v>4.2320000000000002</v>
      </c>
      <c r="K11" s="45" t="s">
        <v>739</v>
      </c>
      <c r="L11" s="9" t="str">
        <f t="shared" si="3"/>
        <v>Yes</v>
      </c>
    </row>
    <row r="12" spans="1:12" x14ac:dyDescent="0.2">
      <c r="A12" s="18" t="s">
        <v>992</v>
      </c>
      <c r="B12" s="35" t="s">
        <v>213</v>
      </c>
      <c r="C12" s="36">
        <v>585</v>
      </c>
      <c r="D12" s="44" t="str">
        <f t="shared" si="0"/>
        <v>N/A</v>
      </c>
      <c r="E12" s="36">
        <v>797</v>
      </c>
      <c r="F12" s="44" t="str">
        <f t="shared" si="1"/>
        <v>N/A</v>
      </c>
      <c r="G12" s="36">
        <v>832</v>
      </c>
      <c r="H12" s="44" t="str">
        <f t="shared" si="2"/>
        <v>N/A</v>
      </c>
      <c r="I12" s="12">
        <v>36.24</v>
      </c>
      <c r="J12" s="12">
        <v>4.391</v>
      </c>
      <c r="K12" s="45" t="s">
        <v>739</v>
      </c>
      <c r="L12" s="9" t="str">
        <f t="shared" si="3"/>
        <v>Yes</v>
      </c>
    </row>
    <row r="13" spans="1:12" x14ac:dyDescent="0.2">
      <c r="A13" s="18" t="s">
        <v>993</v>
      </c>
      <c r="B13" s="35" t="s">
        <v>213</v>
      </c>
      <c r="C13" s="36">
        <v>36</v>
      </c>
      <c r="D13" s="44" t="str">
        <f t="shared" si="0"/>
        <v>N/A</v>
      </c>
      <c r="E13" s="36">
        <v>31</v>
      </c>
      <c r="F13" s="44" t="str">
        <f t="shared" si="1"/>
        <v>N/A</v>
      </c>
      <c r="G13" s="36">
        <v>41</v>
      </c>
      <c r="H13" s="44" t="str">
        <f t="shared" si="2"/>
        <v>N/A</v>
      </c>
      <c r="I13" s="12">
        <v>-13.9</v>
      </c>
      <c r="J13" s="12">
        <v>32.26</v>
      </c>
      <c r="K13" s="45" t="s">
        <v>739</v>
      </c>
      <c r="L13" s="9" t="str">
        <f t="shared" si="3"/>
        <v>No</v>
      </c>
    </row>
    <row r="14" spans="1:12" x14ac:dyDescent="0.2">
      <c r="A14" s="18" t="s">
        <v>994</v>
      </c>
      <c r="B14" s="35" t="s">
        <v>213</v>
      </c>
      <c r="C14" s="36">
        <v>2021</v>
      </c>
      <c r="D14" s="44" t="str">
        <f t="shared" si="0"/>
        <v>N/A</v>
      </c>
      <c r="E14" s="36">
        <v>2428</v>
      </c>
      <c r="F14" s="44" t="str">
        <f t="shared" si="1"/>
        <v>N/A</v>
      </c>
      <c r="G14" s="36">
        <v>2146</v>
      </c>
      <c r="H14" s="44" t="str">
        <f t="shared" si="2"/>
        <v>N/A</v>
      </c>
      <c r="I14" s="12">
        <v>20.14</v>
      </c>
      <c r="J14" s="12">
        <v>-11.6</v>
      </c>
      <c r="K14" s="45" t="s">
        <v>739</v>
      </c>
      <c r="L14" s="9" t="str">
        <f t="shared" si="3"/>
        <v>Yes</v>
      </c>
    </row>
    <row r="15" spans="1:12" x14ac:dyDescent="0.2">
      <c r="A15" s="4" t="s">
        <v>995</v>
      </c>
      <c r="B15" s="35" t="s">
        <v>213</v>
      </c>
      <c r="C15" s="36">
        <v>5551</v>
      </c>
      <c r="D15" s="44" t="str">
        <f t="shared" si="0"/>
        <v>N/A</v>
      </c>
      <c r="E15" s="36">
        <v>6429</v>
      </c>
      <c r="F15" s="44" t="str">
        <f t="shared" si="1"/>
        <v>N/A</v>
      </c>
      <c r="G15" s="36">
        <v>6816</v>
      </c>
      <c r="H15" s="44" t="str">
        <f t="shared" si="2"/>
        <v>N/A</v>
      </c>
      <c r="I15" s="12">
        <v>15.82</v>
      </c>
      <c r="J15" s="12">
        <v>6.02</v>
      </c>
      <c r="K15" s="45" t="s">
        <v>739</v>
      </c>
      <c r="L15" s="9" t="str">
        <f t="shared" si="3"/>
        <v>Yes</v>
      </c>
    </row>
    <row r="16" spans="1:12" x14ac:dyDescent="0.2">
      <c r="A16" s="4" t="s">
        <v>102</v>
      </c>
      <c r="B16" s="35" t="s">
        <v>213</v>
      </c>
      <c r="C16" s="36">
        <v>208519</v>
      </c>
      <c r="D16" s="44" t="str">
        <f t="shared" si="0"/>
        <v>N/A</v>
      </c>
      <c r="E16" s="36">
        <v>227629</v>
      </c>
      <c r="F16" s="44" t="str">
        <f t="shared" si="1"/>
        <v>N/A</v>
      </c>
      <c r="G16" s="36">
        <v>227134</v>
      </c>
      <c r="H16" s="44" t="str">
        <f t="shared" si="2"/>
        <v>N/A</v>
      </c>
      <c r="I16" s="12">
        <v>9.1649999999999991</v>
      </c>
      <c r="J16" s="12">
        <v>-0.217</v>
      </c>
      <c r="K16" s="45" t="s">
        <v>739</v>
      </c>
      <c r="L16" s="9" t="str">
        <f t="shared" si="3"/>
        <v>Yes</v>
      </c>
    </row>
    <row r="17" spans="1:12" x14ac:dyDescent="0.2">
      <c r="A17" s="4" t="s">
        <v>996</v>
      </c>
      <c r="B17" s="35" t="s">
        <v>213</v>
      </c>
      <c r="C17" s="36">
        <v>173472</v>
      </c>
      <c r="D17" s="44" t="str">
        <f t="shared" si="0"/>
        <v>N/A</v>
      </c>
      <c r="E17" s="36">
        <v>186337</v>
      </c>
      <c r="F17" s="44" t="str">
        <f t="shared" si="1"/>
        <v>N/A</v>
      </c>
      <c r="G17" s="36">
        <v>188671</v>
      </c>
      <c r="H17" s="44" t="str">
        <f t="shared" si="2"/>
        <v>N/A</v>
      </c>
      <c r="I17" s="12">
        <v>7.4160000000000004</v>
      </c>
      <c r="J17" s="12">
        <v>1.2529999999999999</v>
      </c>
      <c r="K17" s="45" t="s">
        <v>739</v>
      </c>
      <c r="L17" s="9" t="str">
        <f t="shared" si="3"/>
        <v>Yes</v>
      </c>
    </row>
    <row r="18" spans="1:12" x14ac:dyDescent="0.2">
      <c r="A18" s="4" t="s">
        <v>997</v>
      </c>
      <c r="B18" s="35" t="s">
        <v>213</v>
      </c>
      <c r="C18" s="36">
        <v>10942</v>
      </c>
      <c r="D18" s="44" t="str">
        <f t="shared" si="0"/>
        <v>N/A</v>
      </c>
      <c r="E18" s="36">
        <v>13815</v>
      </c>
      <c r="F18" s="44" t="str">
        <f t="shared" si="1"/>
        <v>N/A</v>
      </c>
      <c r="G18" s="36">
        <v>13765</v>
      </c>
      <c r="H18" s="44" t="str">
        <f t="shared" si="2"/>
        <v>N/A</v>
      </c>
      <c r="I18" s="12">
        <v>26.26</v>
      </c>
      <c r="J18" s="12">
        <v>-0.36199999999999999</v>
      </c>
      <c r="K18" s="45" t="s">
        <v>739</v>
      </c>
      <c r="L18" s="9" t="str">
        <f t="shared" si="3"/>
        <v>Yes</v>
      </c>
    </row>
    <row r="19" spans="1:12" x14ac:dyDescent="0.2">
      <c r="A19" s="4" t="s">
        <v>998</v>
      </c>
      <c r="B19" s="35" t="s">
        <v>213</v>
      </c>
      <c r="C19" s="36">
        <v>888</v>
      </c>
      <c r="D19" s="44" t="str">
        <f t="shared" si="0"/>
        <v>N/A</v>
      </c>
      <c r="E19" s="36">
        <v>952</v>
      </c>
      <c r="F19" s="44" t="str">
        <f t="shared" si="1"/>
        <v>N/A</v>
      </c>
      <c r="G19" s="36">
        <v>912</v>
      </c>
      <c r="H19" s="44" t="str">
        <f t="shared" si="2"/>
        <v>N/A</v>
      </c>
      <c r="I19" s="12">
        <v>7.2069999999999999</v>
      </c>
      <c r="J19" s="12">
        <v>-4.2</v>
      </c>
      <c r="K19" s="45" t="s">
        <v>739</v>
      </c>
      <c r="L19" s="9" t="str">
        <f t="shared" si="3"/>
        <v>Yes</v>
      </c>
    </row>
    <row r="20" spans="1:12" x14ac:dyDescent="0.2">
      <c r="A20" s="4" t="s">
        <v>999</v>
      </c>
      <c r="B20" s="35" t="s">
        <v>213</v>
      </c>
      <c r="C20" s="36">
        <v>10033</v>
      </c>
      <c r="D20" s="44" t="str">
        <f t="shared" si="0"/>
        <v>N/A</v>
      </c>
      <c r="E20" s="36">
        <v>9914</v>
      </c>
      <c r="F20" s="44" t="str">
        <f t="shared" si="1"/>
        <v>N/A</v>
      </c>
      <c r="G20" s="36">
        <v>8977</v>
      </c>
      <c r="H20" s="44" t="str">
        <f t="shared" si="2"/>
        <v>N/A</v>
      </c>
      <c r="I20" s="12">
        <v>-1.19</v>
      </c>
      <c r="J20" s="12">
        <v>-9.4499999999999993</v>
      </c>
      <c r="K20" s="45" t="s">
        <v>739</v>
      </c>
      <c r="L20" s="9" t="str">
        <f t="shared" si="3"/>
        <v>Yes</v>
      </c>
    </row>
    <row r="21" spans="1:12" x14ac:dyDescent="0.2">
      <c r="A21" s="2" t="s">
        <v>1000</v>
      </c>
      <c r="B21" s="35" t="s">
        <v>213</v>
      </c>
      <c r="C21" s="36">
        <v>13184</v>
      </c>
      <c r="D21" s="44" t="str">
        <f t="shared" si="0"/>
        <v>N/A</v>
      </c>
      <c r="E21" s="36">
        <v>16611</v>
      </c>
      <c r="F21" s="44" t="str">
        <f t="shared" si="1"/>
        <v>N/A</v>
      </c>
      <c r="G21" s="36">
        <v>14809</v>
      </c>
      <c r="H21" s="44" t="str">
        <f t="shared" si="2"/>
        <v>N/A</v>
      </c>
      <c r="I21" s="12">
        <v>25.99</v>
      </c>
      <c r="J21" s="12">
        <v>-10.8</v>
      </c>
      <c r="K21" s="45" t="s">
        <v>739</v>
      </c>
      <c r="L21" s="9" t="str">
        <f t="shared" si="3"/>
        <v>Yes</v>
      </c>
    </row>
    <row r="22" spans="1:12" x14ac:dyDescent="0.2">
      <c r="A22" s="4" t="s">
        <v>1729</v>
      </c>
      <c r="B22" s="35" t="s">
        <v>213</v>
      </c>
      <c r="C22" s="36">
        <v>872610</v>
      </c>
      <c r="D22" s="44" t="str">
        <f t="shared" si="0"/>
        <v>N/A</v>
      </c>
      <c r="E22" s="36">
        <v>961678</v>
      </c>
      <c r="F22" s="44" t="str">
        <f t="shared" si="1"/>
        <v>N/A</v>
      </c>
      <c r="G22" s="36">
        <v>968502</v>
      </c>
      <c r="H22" s="44" t="str">
        <f t="shared" si="2"/>
        <v>N/A</v>
      </c>
      <c r="I22" s="12">
        <v>10.210000000000001</v>
      </c>
      <c r="J22" s="12">
        <v>0.70960000000000001</v>
      </c>
      <c r="K22" s="45" t="s">
        <v>739</v>
      </c>
      <c r="L22" s="9" t="str">
        <f t="shared" si="3"/>
        <v>Yes</v>
      </c>
    </row>
    <row r="23" spans="1:12" x14ac:dyDescent="0.2">
      <c r="A23" s="4" t="s">
        <v>1001</v>
      </c>
      <c r="B23" s="35" t="s">
        <v>213</v>
      </c>
      <c r="C23" s="36">
        <v>185492</v>
      </c>
      <c r="D23" s="44" t="str">
        <f t="shared" si="0"/>
        <v>N/A</v>
      </c>
      <c r="E23" s="36">
        <v>202396</v>
      </c>
      <c r="F23" s="44" t="str">
        <f t="shared" si="1"/>
        <v>N/A</v>
      </c>
      <c r="G23" s="36">
        <v>206303</v>
      </c>
      <c r="H23" s="44" t="str">
        <f t="shared" si="2"/>
        <v>N/A</v>
      </c>
      <c r="I23" s="12">
        <v>9.1129999999999995</v>
      </c>
      <c r="J23" s="12">
        <v>1.93</v>
      </c>
      <c r="K23" s="45" t="s">
        <v>739</v>
      </c>
      <c r="L23" s="9" t="str">
        <f t="shared" si="3"/>
        <v>Yes</v>
      </c>
    </row>
    <row r="24" spans="1:12" x14ac:dyDescent="0.2">
      <c r="A24" s="4" t="s">
        <v>1002</v>
      </c>
      <c r="B24" s="35" t="s">
        <v>213</v>
      </c>
      <c r="C24" s="36">
        <v>64383</v>
      </c>
      <c r="D24" s="44" t="str">
        <f t="shared" si="0"/>
        <v>N/A</v>
      </c>
      <c r="E24" s="36">
        <v>69370</v>
      </c>
      <c r="F24" s="44" t="str">
        <f t="shared" si="1"/>
        <v>N/A</v>
      </c>
      <c r="G24" s="36">
        <v>66436</v>
      </c>
      <c r="H24" s="44" t="str">
        <f t="shared" si="2"/>
        <v>N/A</v>
      </c>
      <c r="I24" s="12">
        <v>7.7460000000000004</v>
      </c>
      <c r="J24" s="12">
        <v>-4.2300000000000004</v>
      </c>
      <c r="K24" s="45" t="s">
        <v>739</v>
      </c>
      <c r="L24" s="9" t="str">
        <f t="shared" si="3"/>
        <v>Yes</v>
      </c>
    </row>
    <row r="25" spans="1:12" x14ac:dyDescent="0.2">
      <c r="A25" s="4" t="s">
        <v>1003</v>
      </c>
      <c r="B25" s="35" t="s">
        <v>213</v>
      </c>
      <c r="C25" s="36">
        <v>26161</v>
      </c>
      <c r="D25" s="44" t="str">
        <f t="shared" si="0"/>
        <v>N/A</v>
      </c>
      <c r="E25" s="36">
        <v>36557</v>
      </c>
      <c r="F25" s="44" t="str">
        <f t="shared" si="1"/>
        <v>N/A</v>
      </c>
      <c r="G25" s="36">
        <v>39432</v>
      </c>
      <c r="H25" s="44" t="str">
        <f t="shared" si="2"/>
        <v>N/A</v>
      </c>
      <c r="I25" s="12">
        <v>39.74</v>
      </c>
      <c r="J25" s="12">
        <v>7.8639999999999999</v>
      </c>
      <c r="K25" s="45" t="s">
        <v>739</v>
      </c>
      <c r="L25" s="9" t="str">
        <f t="shared" si="3"/>
        <v>Yes</v>
      </c>
    </row>
    <row r="26" spans="1:12" x14ac:dyDescent="0.2">
      <c r="A26" s="4" t="s">
        <v>1004</v>
      </c>
      <c r="B26" s="35" t="s">
        <v>213</v>
      </c>
      <c r="C26" s="36">
        <v>416890</v>
      </c>
      <c r="D26" s="44" t="str">
        <f t="shared" si="0"/>
        <v>N/A</v>
      </c>
      <c r="E26" s="36">
        <v>458937</v>
      </c>
      <c r="F26" s="44" t="str">
        <f t="shared" si="1"/>
        <v>N/A</v>
      </c>
      <c r="G26" s="36">
        <v>454064</v>
      </c>
      <c r="H26" s="44" t="str">
        <f t="shared" si="2"/>
        <v>N/A</v>
      </c>
      <c r="I26" s="12">
        <v>10.09</v>
      </c>
      <c r="J26" s="12">
        <v>-1.06</v>
      </c>
      <c r="K26" s="45" t="s">
        <v>739</v>
      </c>
      <c r="L26" s="9" t="str">
        <f t="shared" si="3"/>
        <v>Yes</v>
      </c>
    </row>
    <row r="27" spans="1:12" x14ac:dyDescent="0.2">
      <c r="A27" s="4" t="s">
        <v>1005</v>
      </c>
      <c r="B27" s="35" t="s">
        <v>213</v>
      </c>
      <c r="C27" s="36">
        <v>140266</v>
      </c>
      <c r="D27" s="44" t="str">
        <f t="shared" si="0"/>
        <v>N/A</v>
      </c>
      <c r="E27" s="36">
        <v>150984</v>
      </c>
      <c r="F27" s="44" t="str">
        <f t="shared" si="1"/>
        <v>N/A</v>
      </c>
      <c r="G27" s="36">
        <v>153290</v>
      </c>
      <c r="H27" s="44" t="str">
        <f t="shared" si="2"/>
        <v>N/A</v>
      </c>
      <c r="I27" s="12">
        <v>7.641</v>
      </c>
      <c r="J27" s="12">
        <v>1.5269999999999999</v>
      </c>
      <c r="K27" s="45" t="s">
        <v>739</v>
      </c>
      <c r="L27" s="9" t="str">
        <f t="shared" si="3"/>
        <v>Yes</v>
      </c>
    </row>
    <row r="28" spans="1:12" x14ac:dyDescent="0.2">
      <c r="A28" s="58" t="s">
        <v>1006</v>
      </c>
      <c r="B28" s="35" t="s">
        <v>213</v>
      </c>
      <c r="C28" s="36">
        <v>39063</v>
      </c>
      <c r="D28" s="44" t="str">
        <f t="shared" si="0"/>
        <v>N/A</v>
      </c>
      <c r="E28" s="36">
        <v>39548</v>
      </c>
      <c r="F28" s="44" t="str">
        <f t="shared" si="1"/>
        <v>N/A</v>
      </c>
      <c r="G28" s="36">
        <v>44072</v>
      </c>
      <c r="H28" s="44" t="str">
        <f t="shared" si="2"/>
        <v>N/A</v>
      </c>
      <c r="I28" s="12">
        <v>1.242</v>
      </c>
      <c r="J28" s="12">
        <v>11.44</v>
      </c>
      <c r="K28" s="45" t="s">
        <v>739</v>
      </c>
      <c r="L28" s="9" t="str">
        <f t="shared" si="3"/>
        <v>Yes</v>
      </c>
    </row>
    <row r="29" spans="1:12" x14ac:dyDescent="0.2">
      <c r="A29" s="58" t="s">
        <v>1007</v>
      </c>
      <c r="B29" s="35" t="s">
        <v>213</v>
      </c>
      <c r="C29" s="36">
        <v>355</v>
      </c>
      <c r="D29" s="44" t="str">
        <f t="shared" si="0"/>
        <v>N/A</v>
      </c>
      <c r="E29" s="36">
        <v>3886</v>
      </c>
      <c r="F29" s="44" t="str">
        <f t="shared" si="1"/>
        <v>N/A</v>
      </c>
      <c r="G29" s="36">
        <v>4905</v>
      </c>
      <c r="H29" s="44" t="str">
        <f t="shared" si="2"/>
        <v>N/A</v>
      </c>
      <c r="I29" s="12">
        <v>994.6</v>
      </c>
      <c r="J29" s="12">
        <v>26.22</v>
      </c>
      <c r="K29" s="45" t="s">
        <v>739</v>
      </c>
      <c r="L29" s="9" t="str">
        <f t="shared" si="3"/>
        <v>Yes</v>
      </c>
    </row>
    <row r="30" spans="1:12" x14ac:dyDescent="0.2">
      <c r="A30" s="58" t="s">
        <v>106</v>
      </c>
      <c r="B30" s="35" t="s">
        <v>213</v>
      </c>
      <c r="C30" s="36">
        <v>441466</v>
      </c>
      <c r="D30" s="44" t="str">
        <f t="shared" si="0"/>
        <v>N/A</v>
      </c>
      <c r="E30" s="36">
        <v>494690</v>
      </c>
      <c r="F30" s="44" t="str">
        <f t="shared" si="1"/>
        <v>N/A</v>
      </c>
      <c r="G30" s="36">
        <v>508586</v>
      </c>
      <c r="H30" s="44" t="str">
        <f t="shared" si="2"/>
        <v>N/A</v>
      </c>
      <c r="I30" s="12">
        <v>12.06</v>
      </c>
      <c r="J30" s="12">
        <v>2.8090000000000002</v>
      </c>
      <c r="K30" s="45" t="s">
        <v>739</v>
      </c>
      <c r="L30" s="9" t="str">
        <f t="shared" si="3"/>
        <v>Yes</v>
      </c>
    </row>
    <row r="31" spans="1:12" x14ac:dyDescent="0.2">
      <c r="A31" s="46" t="s">
        <v>1008</v>
      </c>
      <c r="B31" s="35" t="s">
        <v>213</v>
      </c>
      <c r="C31" s="36">
        <v>86568</v>
      </c>
      <c r="D31" s="44" t="str">
        <f t="shared" si="0"/>
        <v>N/A</v>
      </c>
      <c r="E31" s="36">
        <v>92779</v>
      </c>
      <c r="F31" s="44" t="str">
        <f t="shared" si="1"/>
        <v>N/A</v>
      </c>
      <c r="G31" s="36">
        <v>96860</v>
      </c>
      <c r="H31" s="44" t="str">
        <f t="shared" si="2"/>
        <v>N/A</v>
      </c>
      <c r="I31" s="12">
        <v>7.1749999999999998</v>
      </c>
      <c r="J31" s="12">
        <v>4.399</v>
      </c>
      <c r="K31" s="45" t="s">
        <v>739</v>
      </c>
      <c r="L31" s="9" t="str">
        <f t="shared" si="3"/>
        <v>Yes</v>
      </c>
    </row>
    <row r="32" spans="1:12" x14ac:dyDescent="0.2">
      <c r="A32" s="46" t="s">
        <v>1009</v>
      </c>
      <c r="B32" s="35" t="s">
        <v>213</v>
      </c>
      <c r="C32" s="36">
        <v>60650</v>
      </c>
      <c r="D32" s="44" t="str">
        <f t="shared" si="0"/>
        <v>N/A</v>
      </c>
      <c r="E32" s="36">
        <v>66184</v>
      </c>
      <c r="F32" s="44" t="str">
        <f t="shared" si="1"/>
        <v>N/A</v>
      </c>
      <c r="G32" s="36">
        <v>63470</v>
      </c>
      <c r="H32" s="44" t="str">
        <f t="shared" si="2"/>
        <v>N/A</v>
      </c>
      <c r="I32" s="12">
        <v>9.1240000000000006</v>
      </c>
      <c r="J32" s="12">
        <v>-4.0999999999999996</v>
      </c>
      <c r="K32" s="45" t="s">
        <v>739</v>
      </c>
      <c r="L32" s="9" t="str">
        <f t="shared" si="3"/>
        <v>Yes</v>
      </c>
    </row>
    <row r="33" spans="1:12" x14ac:dyDescent="0.2">
      <c r="A33" s="46" t="s">
        <v>1010</v>
      </c>
      <c r="B33" s="35" t="s">
        <v>213</v>
      </c>
      <c r="C33" s="36">
        <v>118211</v>
      </c>
      <c r="D33" s="44" t="str">
        <f t="shared" si="0"/>
        <v>N/A</v>
      </c>
      <c r="E33" s="36">
        <v>148938</v>
      </c>
      <c r="F33" s="44" t="str">
        <f t="shared" si="1"/>
        <v>N/A</v>
      </c>
      <c r="G33" s="36">
        <v>159159</v>
      </c>
      <c r="H33" s="44" t="str">
        <f t="shared" si="2"/>
        <v>N/A</v>
      </c>
      <c r="I33" s="12">
        <v>25.99</v>
      </c>
      <c r="J33" s="12">
        <v>6.8630000000000004</v>
      </c>
      <c r="K33" s="45" t="s">
        <v>739</v>
      </c>
      <c r="L33" s="9" t="str">
        <f t="shared" si="3"/>
        <v>Yes</v>
      </c>
    </row>
    <row r="34" spans="1:12" x14ac:dyDescent="0.2">
      <c r="A34" s="46" t="s">
        <v>1011</v>
      </c>
      <c r="B34" s="35" t="s">
        <v>213</v>
      </c>
      <c r="C34" s="36">
        <v>111687</v>
      </c>
      <c r="D34" s="44" t="str">
        <f t="shared" si="0"/>
        <v>N/A</v>
      </c>
      <c r="E34" s="36">
        <v>89413</v>
      </c>
      <c r="F34" s="44" t="str">
        <f t="shared" si="1"/>
        <v>N/A</v>
      </c>
      <c r="G34" s="36">
        <v>72470</v>
      </c>
      <c r="H34" s="44" t="str">
        <f t="shared" si="2"/>
        <v>N/A</v>
      </c>
      <c r="I34" s="12">
        <v>-19.899999999999999</v>
      </c>
      <c r="J34" s="12">
        <v>-18.899999999999999</v>
      </c>
      <c r="K34" s="45" t="s">
        <v>739</v>
      </c>
      <c r="L34" s="9" t="str">
        <f t="shared" si="3"/>
        <v>Yes</v>
      </c>
    </row>
    <row r="35" spans="1:12" x14ac:dyDescent="0.2">
      <c r="A35" s="46" t="s">
        <v>1012</v>
      </c>
      <c r="B35" s="35" t="s">
        <v>213</v>
      </c>
      <c r="C35" s="36">
        <v>62541</v>
      </c>
      <c r="D35" s="44" t="str">
        <f t="shared" si="0"/>
        <v>N/A</v>
      </c>
      <c r="E35" s="36">
        <v>66465</v>
      </c>
      <c r="F35" s="44" t="str">
        <f t="shared" si="1"/>
        <v>N/A</v>
      </c>
      <c r="G35" s="36">
        <v>68907</v>
      </c>
      <c r="H35" s="44" t="str">
        <f t="shared" si="2"/>
        <v>N/A</v>
      </c>
      <c r="I35" s="12">
        <v>6.274</v>
      </c>
      <c r="J35" s="12">
        <v>3.6739999999999999</v>
      </c>
      <c r="K35" s="45" t="s">
        <v>739</v>
      </c>
      <c r="L35" s="9" t="str">
        <f t="shared" si="3"/>
        <v>Yes</v>
      </c>
    </row>
    <row r="36" spans="1:12" x14ac:dyDescent="0.2">
      <c r="A36" s="46" t="s">
        <v>1013</v>
      </c>
      <c r="B36" s="35" t="s">
        <v>213</v>
      </c>
      <c r="C36" s="36">
        <v>1809</v>
      </c>
      <c r="D36" s="44" t="str">
        <f t="shared" si="0"/>
        <v>N/A</v>
      </c>
      <c r="E36" s="36">
        <v>30911</v>
      </c>
      <c r="F36" s="44" t="str">
        <f t="shared" si="1"/>
        <v>N/A</v>
      </c>
      <c r="G36" s="36">
        <v>47720</v>
      </c>
      <c r="H36" s="44" t="str">
        <f t="shared" si="2"/>
        <v>N/A</v>
      </c>
      <c r="I36" s="12">
        <v>1609</v>
      </c>
      <c r="J36" s="12">
        <v>54.38</v>
      </c>
      <c r="K36" s="45" t="s">
        <v>739</v>
      </c>
      <c r="L36" s="9" t="str">
        <f t="shared" si="3"/>
        <v>No</v>
      </c>
    </row>
    <row r="37" spans="1:12" x14ac:dyDescent="0.2">
      <c r="A37" s="46" t="s">
        <v>122</v>
      </c>
      <c r="B37" s="35" t="s">
        <v>213</v>
      </c>
      <c r="C37" s="36">
        <v>11305</v>
      </c>
      <c r="D37" s="44" t="str">
        <f t="shared" si="0"/>
        <v>N/A</v>
      </c>
      <c r="E37" s="36">
        <v>11565</v>
      </c>
      <c r="F37" s="44" t="str">
        <f t="shared" si="1"/>
        <v>N/A</v>
      </c>
      <c r="G37" s="36">
        <v>10888</v>
      </c>
      <c r="H37" s="44" t="str">
        <f t="shared" si="2"/>
        <v>N/A</v>
      </c>
      <c r="I37" s="12">
        <v>2.2999999999999998</v>
      </c>
      <c r="J37" s="12">
        <v>-5.85</v>
      </c>
      <c r="K37" s="45" t="s">
        <v>739</v>
      </c>
      <c r="L37" s="9" t="str">
        <f t="shared" si="3"/>
        <v>Yes</v>
      </c>
    </row>
    <row r="38" spans="1:12" x14ac:dyDescent="0.2">
      <c r="A38" s="46" t="s">
        <v>84</v>
      </c>
      <c r="B38" s="35" t="s">
        <v>213</v>
      </c>
      <c r="C38" s="47">
        <v>6085962155</v>
      </c>
      <c r="D38" s="44" t="str">
        <f t="shared" si="0"/>
        <v>N/A</v>
      </c>
      <c r="E38" s="47">
        <v>6525652143</v>
      </c>
      <c r="F38" s="44" t="str">
        <f t="shared" si="1"/>
        <v>N/A</v>
      </c>
      <c r="G38" s="47">
        <v>6439620267</v>
      </c>
      <c r="H38" s="44" t="str">
        <f t="shared" si="2"/>
        <v>N/A</v>
      </c>
      <c r="I38" s="12">
        <v>7.2249999999999996</v>
      </c>
      <c r="J38" s="12">
        <v>-1.32</v>
      </c>
      <c r="K38" s="45" t="s">
        <v>739</v>
      </c>
      <c r="L38" s="9" t="str">
        <f t="shared" si="3"/>
        <v>Yes</v>
      </c>
    </row>
    <row r="39" spans="1:12" x14ac:dyDescent="0.2">
      <c r="A39" s="46" t="s">
        <v>1302</v>
      </c>
      <c r="B39" s="35" t="s">
        <v>213</v>
      </c>
      <c r="C39" s="47">
        <v>3963.0328362</v>
      </c>
      <c r="D39" s="44" t="str">
        <f t="shared" si="0"/>
        <v>N/A</v>
      </c>
      <c r="E39" s="47">
        <v>3840.0803971</v>
      </c>
      <c r="F39" s="44" t="str">
        <f t="shared" si="1"/>
        <v>N/A</v>
      </c>
      <c r="G39" s="47">
        <v>3744.034928</v>
      </c>
      <c r="H39" s="44" t="str">
        <f t="shared" si="2"/>
        <v>N/A</v>
      </c>
      <c r="I39" s="12">
        <v>-3.1</v>
      </c>
      <c r="J39" s="12">
        <v>-2.5</v>
      </c>
      <c r="K39" s="45" t="s">
        <v>739</v>
      </c>
      <c r="L39" s="9" t="str">
        <f t="shared" si="3"/>
        <v>Yes</v>
      </c>
    </row>
    <row r="40" spans="1:12" x14ac:dyDescent="0.2">
      <c r="A40" s="46" t="s">
        <v>1303</v>
      </c>
      <c r="B40" s="35" t="s">
        <v>213</v>
      </c>
      <c r="C40" s="47">
        <v>5040.1676822999998</v>
      </c>
      <c r="D40" s="44" t="str">
        <f>IF($B40="N/A","N/A",IF(C40&gt;10,"No",IF(C40&lt;-10,"No","Yes")))</f>
        <v>N/A</v>
      </c>
      <c r="E40" s="47">
        <v>4982.0717873000003</v>
      </c>
      <c r="F40" s="44" t="str">
        <f>IF($B40="N/A","N/A",IF(E40&gt;10,"No",IF(E40&lt;-10,"No","Yes")))</f>
        <v>N/A</v>
      </c>
      <c r="G40" s="47">
        <v>4914.1463776999999</v>
      </c>
      <c r="H40" s="44" t="str">
        <f>IF($B40="N/A","N/A",IF(G40&gt;10,"No",IF(G40&lt;-10,"No","Yes")))</f>
        <v>N/A</v>
      </c>
      <c r="I40" s="12">
        <v>-1.1499999999999999</v>
      </c>
      <c r="J40" s="12">
        <v>-1.36</v>
      </c>
      <c r="K40" s="45" t="s">
        <v>739</v>
      </c>
      <c r="L40" s="9" t="str">
        <f>IF(J40="Div by 0", "N/A", IF(K40="N/A","N/A", IF(J40&gt;VALUE(MID(K40,1,2)), "No", IF(J40&lt;-1*VALUE(MID(K40,1,2)), "No", "Yes"))))</f>
        <v>Yes</v>
      </c>
    </row>
    <row r="41" spans="1:12" x14ac:dyDescent="0.2">
      <c r="A41" s="46" t="s">
        <v>107</v>
      </c>
      <c r="B41" s="35" t="s">
        <v>213</v>
      </c>
      <c r="C41" s="47">
        <v>412808901</v>
      </c>
      <c r="D41" s="44" t="str">
        <f t="shared" ref="D41:D44" si="4">IF($B41="N/A","N/A",IF(C41&gt;10,"No",IF(C41&lt;-10,"No","Yes")))</f>
        <v>N/A</v>
      </c>
      <c r="E41" s="47">
        <v>541998903</v>
      </c>
      <c r="F41" s="44" t="str">
        <f t="shared" ref="F41:F44" si="5">IF($B41="N/A","N/A",IF(E41&gt;10,"No",IF(E41&lt;-10,"No","Yes")))</f>
        <v>N/A</v>
      </c>
      <c r="G41" s="47">
        <v>579929986</v>
      </c>
      <c r="H41" s="44" t="str">
        <f t="shared" ref="H41:H44" si="6">IF($B41="N/A","N/A",IF(G41&gt;10,"No",IF(G41&lt;-10,"No","Yes")))</f>
        <v>N/A</v>
      </c>
      <c r="I41" s="12">
        <v>31.3</v>
      </c>
      <c r="J41" s="12">
        <v>6.9980000000000002</v>
      </c>
      <c r="K41" s="45" t="s">
        <v>739</v>
      </c>
      <c r="L41" s="9" t="str">
        <f t="shared" ref="L41:L43" si="7">IF(J41="Div by 0", "N/A", IF(K41="N/A","N/A", IF(J41&gt;VALUE(MID(K41,1,2)), "No", IF(J41&lt;-1*VALUE(MID(K41,1,2)), "No", "Yes"))))</f>
        <v>Yes</v>
      </c>
    </row>
    <row r="42" spans="1:12" x14ac:dyDescent="0.2">
      <c r="A42" s="46" t="s">
        <v>158</v>
      </c>
      <c r="B42" s="48" t="s">
        <v>217</v>
      </c>
      <c r="C42" s="1">
        <v>1106034</v>
      </c>
      <c r="D42" s="44" t="str">
        <f>IF($B42="N/A","N/A",IF(C42&gt;0,"No",IF(C42&lt;0,"No","Yes")))</f>
        <v>No</v>
      </c>
      <c r="E42" s="1">
        <v>1180717</v>
      </c>
      <c r="F42" s="44" t="str">
        <f>IF($B42="N/A","N/A",IF(E42&gt;0,"No",IF(E42&lt;0,"No","Yes")))</f>
        <v>No</v>
      </c>
      <c r="G42" s="1">
        <v>1263079</v>
      </c>
      <c r="H42" s="44" t="str">
        <f>IF($B42="N/A","N/A",IF(G42&gt;0,"No",IF(G42&lt;0,"No","Yes")))</f>
        <v>No</v>
      </c>
      <c r="I42" s="12">
        <v>6.7519999999999998</v>
      </c>
      <c r="J42" s="12">
        <v>6.976</v>
      </c>
      <c r="K42" s="45" t="s">
        <v>739</v>
      </c>
      <c r="L42" s="9" t="str">
        <f t="shared" si="7"/>
        <v>Yes</v>
      </c>
    </row>
    <row r="43" spans="1:12" x14ac:dyDescent="0.2">
      <c r="A43" s="46" t="s">
        <v>156</v>
      </c>
      <c r="B43" s="35" t="s">
        <v>213</v>
      </c>
      <c r="C43" s="47">
        <v>412808901</v>
      </c>
      <c r="D43" s="44" t="str">
        <f t="shared" si="4"/>
        <v>N/A</v>
      </c>
      <c r="E43" s="47">
        <v>541998589</v>
      </c>
      <c r="F43" s="44" t="str">
        <f t="shared" si="5"/>
        <v>N/A</v>
      </c>
      <c r="G43" s="47">
        <v>572321270</v>
      </c>
      <c r="H43" s="44" t="str">
        <f t="shared" si="6"/>
        <v>N/A</v>
      </c>
      <c r="I43" s="12">
        <v>31.3</v>
      </c>
      <c r="J43" s="12">
        <v>5.5949999999999998</v>
      </c>
      <c r="K43" s="45" t="s">
        <v>739</v>
      </c>
      <c r="L43" s="9" t="str">
        <f t="shared" si="7"/>
        <v>Yes</v>
      </c>
    </row>
    <row r="44" spans="1:12" x14ac:dyDescent="0.2">
      <c r="A44" s="46" t="s">
        <v>1304</v>
      </c>
      <c r="B44" s="35" t="s">
        <v>213</v>
      </c>
      <c r="C44" s="47">
        <v>373.23346389</v>
      </c>
      <c r="D44" s="44" t="str">
        <f t="shared" si="4"/>
        <v>N/A</v>
      </c>
      <c r="E44" s="47">
        <v>459.04191182</v>
      </c>
      <c r="F44" s="44" t="str">
        <f t="shared" si="5"/>
        <v>N/A</v>
      </c>
      <c r="G44" s="47">
        <v>453.11597295000001</v>
      </c>
      <c r="H44" s="44" t="str">
        <f t="shared" si="6"/>
        <v>N/A</v>
      </c>
      <c r="I44" s="12">
        <v>22.99</v>
      </c>
      <c r="J44" s="12">
        <v>-1.29</v>
      </c>
      <c r="K44" s="45" t="s">
        <v>739</v>
      </c>
      <c r="L44" s="9" t="str">
        <f>IF(J44="Div by 0", "N/A", IF(OR(J44="N/A",K44="N/A"),"N/A", IF(J44&gt;VALUE(MID(K44,1,2)), "No", IF(J44&lt;-1*VALUE(MID(K44,1,2)), "No", "Yes"))))</f>
        <v>Yes</v>
      </c>
    </row>
    <row r="45" spans="1:12" x14ac:dyDescent="0.2">
      <c r="A45" s="46" t="s">
        <v>1305</v>
      </c>
      <c r="B45" s="35" t="s">
        <v>213</v>
      </c>
      <c r="C45" s="47">
        <v>8472.1890280999996</v>
      </c>
      <c r="D45" s="44" t="str">
        <f t="shared" ref="D45:D71" si="8">IF($B45="N/A","N/A",IF(C45&gt;10,"No",IF(C45&lt;-10,"No","Yes")))</f>
        <v>N/A</v>
      </c>
      <c r="E45" s="47">
        <v>7756.3676088000002</v>
      </c>
      <c r="F45" s="44" t="str">
        <f t="shared" ref="F45:F71" si="9">IF($B45="N/A","N/A",IF(E45&gt;10,"No",IF(E45&lt;-10,"No","Yes")))</f>
        <v>N/A</v>
      </c>
      <c r="G45" s="47">
        <v>7809.5554426999997</v>
      </c>
      <c r="H45" s="44" t="str">
        <f t="shared" ref="H45:H71" si="10">IF($B45="N/A","N/A",IF(G45&gt;10,"No",IF(G45&lt;-10,"No","Yes")))</f>
        <v>N/A</v>
      </c>
      <c r="I45" s="12">
        <v>-8.4499999999999993</v>
      </c>
      <c r="J45" s="12">
        <v>0.68569999999999998</v>
      </c>
      <c r="K45" s="45" t="s">
        <v>739</v>
      </c>
      <c r="L45" s="9" t="str">
        <f t="shared" ref="L45:L71" si="11">IF(J45="Div by 0", "N/A", IF(K45="N/A","N/A", IF(J45&gt;VALUE(MID(K45,1,2)), "No", IF(J45&lt;-1*VALUE(MID(K45,1,2)), "No", "Yes"))))</f>
        <v>Yes</v>
      </c>
    </row>
    <row r="46" spans="1:12" x14ac:dyDescent="0.2">
      <c r="A46" s="46" t="s">
        <v>1306</v>
      </c>
      <c r="B46" s="35" t="s">
        <v>213</v>
      </c>
      <c r="C46" s="47">
        <v>7592.0306435000002</v>
      </c>
      <c r="D46" s="44" t="str">
        <f t="shared" si="8"/>
        <v>N/A</v>
      </c>
      <c r="E46" s="47">
        <v>7040.7963321999996</v>
      </c>
      <c r="F46" s="44" t="str">
        <f t="shared" si="9"/>
        <v>N/A</v>
      </c>
      <c r="G46" s="47">
        <v>6881.1414311999997</v>
      </c>
      <c r="H46" s="44" t="str">
        <f t="shared" si="10"/>
        <v>N/A</v>
      </c>
      <c r="I46" s="12">
        <v>-7.26</v>
      </c>
      <c r="J46" s="12">
        <v>-2.27</v>
      </c>
      <c r="K46" s="45" t="s">
        <v>739</v>
      </c>
      <c r="L46" s="9" t="str">
        <f t="shared" si="11"/>
        <v>Yes</v>
      </c>
    </row>
    <row r="47" spans="1:12" x14ac:dyDescent="0.2">
      <c r="A47" s="46" t="s">
        <v>1307</v>
      </c>
      <c r="B47" s="35" t="s">
        <v>213</v>
      </c>
      <c r="C47" s="47">
        <v>8642.4188033999999</v>
      </c>
      <c r="D47" s="44" t="str">
        <f t="shared" si="8"/>
        <v>N/A</v>
      </c>
      <c r="E47" s="47">
        <v>8740.5031368</v>
      </c>
      <c r="F47" s="44" t="str">
        <f t="shared" si="9"/>
        <v>N/A</v>
      </c>
      <c r="G47" s="47">
        <v>9550.9867787999992</v>
      </c>
      <c r="H47" s="44" t="str">
        <f t="shared" si="10"/>
        <v>N/A</v>
      </c>
      <c r="I47" s="12">
        <v>1.135</v>
      </c>
      <c r="J47" s="12">
        <v>9.2729999999999997</v>
      </c>
      <c r="K47" s="45" t="s">
        <v>739</v>
      </c>
      <c r="L47" s="9" t="str">
        <f t="shared" si="11"/>
        <v>Yes</v>
      </c>
    </row>
    <row r="48" spans="1:12" x14ac:dyDescent="0.2">
      <c r="A48" s="46" t="s">
        <v>1308</v>
      </c>
      <c r="B48" s="35" t="s">
        <v>213</v>
      </c>
      <c r="C48" s="47">
        <v>1670.5277778</v>
      </c>
      <c r="D48" s="44" t="str">
        <f t="shared" si="8"/>
        <v>N/A</v>
      </c>
      <c r="E48" s="47">
        <v>3011.1612903</v>
      </c>
      <c r="F48" s="44" t="str">
        <f t="shared" si="9"/>
        <v>N/A</v>
      </c>
      <c r="G48" s="47">
        <v>7748.1951220000001</v>
      </c>
      <c r="H48" s="44" t="str">
        <f t="shared" si="10"/>
        <v>N/A</v>
      </c>
      <c r="I48" s="12">
        <v>80.25</v>
      </c>
      <c r="J48" s="12">
        <v>157.30000000000001</v>
      </c>
      <c r="K48" s="45" t="s">
        <v>739</v>
      </c>
      <c r="L48" s="9" t="str">
        <f t="shared" si="11"/>
        <v>No</v>
      </c>
    </row>
    <row r="49" spans="1:12" x14ac:dyDescent="0.2">
      <c r="A49" s="46" t="s">
        <v>1309</v>
      </c>
      <c r="B49" s="35" t="s">
        <v>213</v>
      </c>
      <c r="C49" s="47">
        <v>19415.202870000001</v>
      </c>
      <c r="D49" s="44" t="str">
        <f t="shared" si="8"/>
        <v>N/A</v>
      </c>
      <c r="E49" s="47">
        <v>16488.541185999999</v>
      </c>
      <c r="F49" s="44" t="str">
        <f t="shared" si="9"/>
        <v>N/A</v>
      </c>
      <c r="G49" s="47">
        <v>19355.534482999999</v>
      </c>
      <c r="H49" s="44" t="str">
        <f t="shared" si="10"/>
        <v>N/A</v>
      </c>
      <c r="I49" s="12">
        <v>-15.1</v>
      </c>
      <c r="J49" s="12">
        <v>17.39</v>
      </c>
      <c r="K49" s="45" t="s">
        <v>739</v>
      </c>
      <c r="L49" s="9" t="str">
        <f t="shared" si="11"/>
        <v>Yes</v>
      </c>
    </row>
    <row r="50" spans="1:12" x14ac:dyDescent="0.2">
      <c r="A50" s="46" t="s">
        <v>1310</v>
      </c>
      <c r="B50" s="35" t="s">
        <v>213</v>
      </c>
      <c r="C50" s="47">
        <v>5290.3874976999996</v>
      </c>
      <c r="D50" s="44" t="str">
        <f t="shared" si="8"/>
        <v>N/A</v>
      </c>
      <c r="E50" s="47">
        <v>4990.6237362000002</v>
      </c>
      <c r="F50" s="44" t="str">
        <f t="shared" si="9"/>
        <v>N/A</v>
      </c>
      <c r="G50" s="47">
        <v>4767.2768486000004</v>
      </c>
      <c r="H50" s="44" t="str">
        <f t="shared" si="10"/>
        <v>N/A</v>
      </c>
      <c r="I50" s="12">
        <v>-5.67</v>
      </c>
      <c r="J50" s="12">
        <v>-4.4800000000000004</v>
      </c>
      <c r="K50" s="45" t="s">
        <v>739</v>
      </c>
      <c r="L50" s="9" t="str">
        <f t="shared" si="11"/>
        <v>Yes</v>
      </c>
    </row>
    <row r="51" spans="1:12" x14ac:dyDescent="0.2">
      <c r="A51" s="46" t="s">
        <v>1311</v>
      </c>
      <c r="B51" s="35" t="s">
        <v>213</v>
      </c>
      <c r="C51" s="47">
        <v>16362.456232</v>
      </c>
      <c r="D51" s="44" t="str">
        <f t="shared" si="8"/>
        <v>N/A</v>
      </c>
      <c r="E51" s="47">
        <v>16059.887672000001</v>
      </c>
      <c r="F51" s="44" t="str">
        <f t="shared" si="9"/>
        <v>N/A</v>
      </c>
      <c r="G51" s="47">
        <v>15783.82568</v>
      </c>
      <c r="H51" s="44" t="str">
        <f t="shared" si="10"/>
        <v>N/A</v>
      </c>
      <c r="I51" s="12">
        <v>-1.85</v>
      </c>
      <c r="J51" s="12">
        <v>-1.72</v>
      </c>
      <c r="K51" s="45" t="s">
        <v>739</v>
      </c>
      <c r="L51" s="9" t="str">
        <f t="shared" si="11"/>
        <v>Yes</v>
      </c>
    </row>
    <row r="52" spans="1:12" x14ac:dyDescent="0.2">
      <c r="A52" s="46" t="s">
        <v>1312</v>
      </c>
      <c r="B52" s="35" t="s">
        <v>213</v>
      </c>
      <c r="C52" s="47">
        <v>15623.113885999999</v>
      </c>
      <c r="D52" s="44" t="str">
        <f t="shared" si="8"/>
        <v>N/A</v>
      </c>
      <c r="E52" s="47">
        <v>15511.980487000001</v>
      </c>
      <c r="F52" s="44" t="str">
        <f t="shared" si="9"/>
        <v>N/A</v>
      </c>
      <c r="G52" s="47">
        <v>15128.398090000001</v>
      </c>
      <c r="H52" s="44" t="str">
        <f t="shared" si="10"/>
        <v>N/A</v>
      </c>
      <c r="I52" s="12">
        <v>-0.71099999999999997</v>
      </c>
      <c r="J52" s="12">
        <v>-2.4700000000000002</v>
      </c>
      <c r="K52" s="45" t="s">
        <v>739</v>
      </c>
      <c r="L52" s="9" t="str">
        <f t="shared" si="11"/>
        <v>Yes</v>
      </c>
    </row>
    <row r="53" spans="1:12" x14ac:dyDescent="0.2">
      <c r="A53" s="46" t="s">
        <v>1313</v>
      </c>
      <c r="B53" s="35" t="s">
        <v>213</v>
      </c>
      <c r="C53" s="47">
        <v>17353.465179999999</v>
      </c>
      <c r="D53" s="44" t="str">
        <f t="shared" si="8"/>
        <v>N/A</v>
      </c>
      <c r="E53" s="47">
        <v>16353.045964999999</v>
      </c>
      <c r="F53" s="44" t="str">
        <f t="shared" si="9"/>
        <v>N/A</v>
      </c>
      <c r="G53" s="47">
        <v>17095.62688</v>
      </c>
      <c r="H53" s="44" t="str">
        <f t="shared" si="10"/>
        <v>N/A</v>
      </c>
      <c r="I53" s="12">
        <v>-5.76</v>
      </c>
      <c r="J53" s="12">
        <v>4.5410000000000004</v>
      </c>
      <c r="K53" s="45" t="s">
        <v>739</v>
      </c>
      <c r="L53" s="9" t="str">
        <f t="shared" si="11"/>
        <v>Yes</v>
      </c>
    </row>
    <row r="54" spans="1:12" x14ac:dyDescent="0.2">
      <c r="A54" s="46" t="s">
        <v>1314</v>
      </c>
      <c r="B54" s="35" t="s">
        <v>213</v>
      </c>
      <c r="C54" s="47">
        <v>13470.810810999999</v>
      </c>
      <c r="D54" s="44" t="str">
        <f t="shared" si="8"/>
        <v>N/A</v>
      </c>
      <c r="E54" s="47">
        <v>13367.855041999999</v>
      </c>
      <c r="F54" s="44" t="str">
        <f t="shared" si="9"/>
        <v>N/A</v>
      </c>
      <c r="G54" s="47">
        <v>13230.890351</v>
      </c>
      <c r="H54" s="44" t="str">
        <f t="shared" si="10"/>
        <v>N/A</v>
      </c>
      <c r="I54" s="12">
        <v>-0.76400000000000001</v>
      </c>
      <c r="J54" s="12">
        <v>-1.02</v>
      </c>
      <c r="K54" s="45" t="s">
        <v>739</v>
      </c>
      <c r="L54" s="9" t="str">
        <f t="shared" si="11"/>
        <v>Yes</v>
      </c>
    </row>
    <row r="55" spans="1:12" x14ac:dyDescent="0.2">
      <c r="A55" s="46" t="s">
        <v>1691</v>
      </c>
      <c r="B55" s="35" t="s">
        <v>213</v>
      </c>
      <c r="C55" s="47">
        <v>31505.061197999999</v>
      </c>
      <c r="D55" s="44" t="str">
        <f t="shared" si="8"/>
        <v>N/A</v>
      </c>
      <c r="E55" s="47">
        <v>31806.416380999999</v>
      </c>
      <c r="F55" s="44" t="str">
        <f t="shared" si="9"/>
        <v>N/A</v>
      </c>
      <c r="G55" s="47">
        <v>32412.441126999998</v>
      </c>
      <c r="H55" s="44" t="str">
        <f t="shared" si="10"/>
        <v>N/A</v>
      </c>
      <c r="I55" s="12">
        <v>0.95650000000000002</v>
      </c>
      <c r="J55" s="12">
        <v>1.905</v>
      </c>
      <c r="K55" s="45" t="s">
        <v>739</v>
      </c>
      <c r="L55" s="9" t="str">
        <f t="shared" si="11"/>
        <v>Yes</v>
      </c>
    </row>
    <row r="56" spans="1:12" x14ac:dyDescent="0.2">
      <c r="A56" s="46" t="s">
        <v>1315</v>
      </c>
      <c r="B56" s="35" t="s">
        <v>213</v>
      </c>
      <c r="C56" s="47">
        <v>13939.337379000001</v>
      </c>
      <c r="D56" s="44" t="str">
        <f t="shared" si="8"/>
        <v>N/A</v>
      </c>
      <c r="E56" s="47">
        <v>12718.555355</v>
      </c>
      <c r="F56" s="44" t="str">
        <f t="shared" si="9"/>
        <v>N/A</v>
      </c>
      <c r="G56" s="47">
        <v>12992.03903</v>
      </c>
      <c r="H56" s="44" t="str">
        <f t="shared" si="10"/>
        <v>N/A</v>
      </c>
      <c r="I56" s="12">
        <v>-8.76</v>
      </c>
      <c r="J56" s="12">
        <v>2.15</v>
      </c>
      <c r="K56" s="45" t="s">
        <v>739</v>
      </c>
      <c r="L56" s="9" t="str">
        <f t="shared" si="11"/>
        <v>Yes</v>
      </c>
    </row>
    <row r="57" spans="1:12" x14ac:dyDescent="0.2">
      <c r="A57" s="46" t="s">
        <v>1692</v>
      </c>
      <c r="B57" s="35" t="s">
        <v>213</v>
      </c>
      <c r="C57" s="47">
        <v>1511.4230709999999</v>
      </c>
      <c r="D57" s="44" t="str">
        <f t="shared" si="8"/>
        <v>N/A</v>
      </c>
      <c r="E57" s="47">
        <v>1495.7839911000001</v>
      </c>
      <c r="F57" s="44" t="str">
        <f t="shared" si="9"/>
        <v>N/A</v>
      </c>
      <c r="G57" s="47">
        <v>1459.8851866</v>
      </c>
      <c r="H57" s="44" t="str">
        <f t="shared" si="10"/>
        <v>N/A</v>
      </c>
      <c r="I57" s="12">
        <v>-1.03</v>
      </c>
      <c r="J57" s="12">
        <v>-2.4</v>
      </c>
      <c r="K57" s="45" t="s">
        <v>739</v>
      </c>
      <c r="L57" s="9" t="str">
        <f t="shared" si="11"/>
        <v>Yes</v>
      </c>
    </row>
    <row r="58" spans="1:12" x14ac:dyDescent="0.2">
      <c r="A58" s="46" t="s">
        <v>1316</v>
      </c>
      <c r="B58" s="35" t="s">
        <v>213</v>
      </c>
      <c r="C58" s="47">
        <v>1344.3269574999999</v>
      </c>
      <c r="D58" s="44" t="str">
        <f t="shared" si="8"/>
        <v>N/A</v>
      </c>
      <c r="E58" s="47">
        <v>1301.9593173999999</v>
      </c>
      <c r="F58" s="44" t="str">
        <f t="shared" si="9"/>
        <v>N/A</v>
      </c>
      <c r="G58" s="47">
        <v>1265.8357851999999</v>
      </c>
      <c r="H58" s="44" t="str">
        <f t="shared" si="10"/>
        <v>N/A</v>
      </c>
      <c r="I58" s="12">
        <v>-3.15</v>
      </c>
      <c r="J58" s="12">
        <v>-2.77</v>
      </c>
      <c r="K58" s="45" t="s">
        <v>739</v>
      </c>
      <c r="L58" s="9" t="str">
        <f t="shared" si="11"/>
        <v>Yes</v>
      </c>
    </row>
    <row r="59" spans="1:12" ht="12" customHeight="1" x14ac:dyDescent="0.2">
      <c r="A59" s="46" t="s">
        <v>1693</v>
      </c>
      <c r="B59" s="35" t="s">
        <v>213</v>
      </c>
      <c r="C59" s="47">
        <v>1472.7312955</v>
      </c>
      <c r="D59" s="44" t="str">
        <f t="shared" si="8"/>
        <v>N/A</v>
      </c>
      <c r="E59" s="47">
        <v>1421.3813464</v>
      </c>
      <c r="F59" s="44" t="str">
        <f t="shared" si="9"/>
        <v>N/A</v>
      </c>
      <c r="G59" s="47">
        <v>1247.2668131999999</v>
      </c>
      <c r="H59" s="44" t="str">
        <f t="shared" si="10"/>
        <v>N/A</v>
      </c>
      <c r="I59" s="12">
        <v>-3.49</v>
      </c>
      <c r="J59" s="12">
        <v>-12.2</v>
      </c>
      <c r="K59" s="45" t="s">
        <v>739</v>
      </c>
      <c r="L59" s="9" t="str">
        <f t="shared" si="11"/>
        <v>Yes</v>
      </c>
    </row>
    <row r="60" spans="1:12" x14ac:dyDescent="0.2">
      <c r="A60" s="46" t="s">
        <v>1694</v>
      </c>
      <c r="B60" s="35" t="s">
        <v>213</v>
      </c>
      <c r="C60" s="47">
        <v>1722.2559535</v>
      </c>
      <c r="D60" s="44" t="str">
        <f t="shared" si="8"/>
        <v>N/A</v>
      </c>
      <c r="E60" s="47">
        <v>1569.2796181000001</v>
      </c>
      <c r="F60" s="44" t="str">
        <f t="shared" si="9"/>
        <v>N/A</v>
      </c>
      <c r="G60" s="47">
        <v>1529.6897444000001</v>
      </c>
      <c r="H60" s="44" t="str">
        <f t="shared" si="10"/>
        <v>N/A</v>
      </c>
      <c r="I60" s="12">
        <v>-8.8800000000000008</v>
      </c>
      <c r="J60" s="12">
        <v>-2.52</v>
      </c>
      <c r="K60" s="45" t="s">
        <v>739</v>
      </c>
      <c r="L60" s="9" t="str">
        <f t="shared" si="11"/>
        <v>Yes</v>
      </c>
    </row>
    <row r="61" spans="1:12" x14ac:dyDescent="0.2">
      <c r="A61" s="3" t="s">
        <v>1695</v>
      </c>
      <c r="B61" s="35" t="s">
        <v>213</v>
      </c>
      <c r="C61" s="47">
        <v>1159.7356665</v>
      </c>
      <c r="D61" s="44" t="str">
        <f t="shared" si="8"/>
        <v>N/A</v>
      </c>
      <c r="E61" s="47">
        <v>1145.490575</v>
      </c>
      <c r="F61" s="44" t="str">
        <f t="shared" si="9"/>
        <v>N/A</v>
      </c>
      <c r="G61" s="47">
        <v>1141.2993345</v>
      </c>
      <c r="H61" s="44" t="str">
        <f t="shared" si="10"/>
        <v>N/A</v>
      </c>
      <c r="I61" s="12">
        <v>-1.23</v>
      </c>
      <c r="J61" s="12">
        <v>-0.36599999999999999</v>
      </c>
      <c r="K61" s="45" t="s">
        <v>739</v>
      </c>
      <c r="L61" s="9" t="str">
        <f t="shared" si="11"/>
        <v>Yes</v>
      </c>
    </row>
    <row r="62" spans="1:12" x14ac:dyDescent="0.2">
      <c r="A62" s="3" t="s">
        <v>1696</v>
      </c>
      <c r="B62" s="35" t="s">
        <v>213</v>
      </c>
      <c r="C62" s="47">
        <v>2079.8896952999999</v>
      </c>
      <c r="D62" s="44" t="str">
        <f t="shared" si="8"/>
        <v>N/A</v>
      </c>
      <c r="E62" s="47">
        <v>2081.4629365000001</v>
      </c>
      <c r="F62" s="44" t="str">
        <f t="shared" si="9"/>
        <v>N/A</v>
      </c>
      <c r="G62" s="47">
        <v>1982.5863265999999</v>
      </c>
      <c r="H62" s="44" t="str">
        <f t="shared" si="10"/>
        <v>N/A</v>
      </c>
      <c r="I62" s="12">
        <v>7.5600000000000001E-2</v>
      </c>
      <c r="J62" s="12">
        <v>-4.75</v>
      </c>
      <c r="K62" s="45" t="s">
        <v>739</v>
      </c>
      <c r="L62" s="9" t="str">
        <f t="shared" si="11"/>
        <v>Yes</v>
      </c>
    </row>
    <row r="63" spans="1:12" x14ac:dyDescent="0.2">
      <c r="A63" s="3" t="s">
        <v>1697</v>
      </c>
      <c r="B63" s="35" t="s">
        <v>213</v>
      </c>
      <c r="C63" s="47">
        <v>3899.1047282999998</v>
      </c>
      <c r="D63" s="44" t="str">
        <f t="shared" si="8"/>
        <v>N/A</v>
      </c>
      <c r="E63" s="47">
        <v>3929.9643977000001</v>
      </c>
      <c r="F63" s="44" t="str">
        <f t="shared" si="9"/>
        <v>N/A</v>
      </c>
      <c r="G63" s="47">
        <v>3751.8488609999999</v>
      </c>
      <c r="H63" s="44" t="str">
        <f t="shared" si="10"/>
        <v>N/A</v>
      </c>
      <c r="I63" s="12">
        <v>0.79149999999999998</v>
      </c>
      <c r="J63" s="12">
        <v>-4.53</v>
      </c>
      <c r="K63" s="45" t="s">
        <v>739</v>
      </c>
      <c r="L63" s="9" t="str">
        <f t="shared" si="11"/>
        <v>Yes</v>
      </c>
    </row>
    <row r="64" spans="1:12" x14ac:dyDescent="0.2">
      <c r="A64" s="3" t="s">
        <v>1698</v>
      </c>
      <c r="B64" s="35" t="s">
        <v>213</v>
      </c>
      <c r="C64" s="47">
        <v>5959.0281690000002</v>
      </c>
      <c r="D64" s="44" t="str">
        <f t="shared" si="8"/>
        <v>N/A</v>
      </c>
      <c r="E64" s="47">
        <v>6068.9603705999998</v>
      </c>
      <c r="F64" s="44" t="str">
        <f t="shared" si="9"/>
        <v>N/A</v>
      </c>
      <c r="G64" s="47">
        <v>4503.3184505999998</v>
      </c>
      <c r="H64" s="44" t="str">
        <f t="shared" si="10"/>
        <v>N/A</v>
      </c>
      <c r="I64" s="12">
        <v>1.845</v>
      </c>
      <c r="J64" s="12">
        <v>-25.8</v>
      </c>
      <c r="K64" s="45" t="s">
        <v>739</v>
      </c>
      <c r="L64" s="9" t="str">
        <f t="shared" si="11"/>
        <v>Yes</v>
      </c>
    </row>
    <row r="65" spans="1:12" x14ac:dyDescent="0.2">
      <c r="A65" s="3" t="s">
        <v>1699</v>
      </c>
      <c r="B65" s="35" t="s">
        <v>213</v>
      </c>
      <c r="C65" s="47">
        <v>2818.5913479000001</v>
      </c>
      <c r="D65" s="44" t="str">
        <f t="shared" si="8"/>
        <v>N/A</v>
      </c>
      <c r="E65" s="47">
        <v>2652.9475711999999</v>
      </c>
      <c r="F65" s="44" t="str">
        <f t="shared" si="9"/>
        <v>N/A</v>
      </c>
      <c r="G65" s="47">
        <v>2590.9203596000002</v>
      </c>
      <c r="H65" s="44" t="str">
        <f t="shared" si="10"/>
        <v>N/A</v>
      </c>
      <c r="I65" s="12">
        <v>-5.88</v>
      </c>
      <c r="J65" s="12">
        <v>-2.34</v>
      </c>
      <c r="K65" s="45" t="s">
        <v>739</v>
      </c>
      <c r="L65" s="9" t="str">
        <f t="shared" si="11"/>
        <v>Yes</v>
      </c>
    </row>
    <row r="66" spans="1:12" x14ac:dyDescent="0.2">
      <c r="A66" s="3" t="s">
        <v>1700</v>
      </c>
      <c r="B66" s="35" t="s">
        <v>213</v>
      </c>
      <c r="C66" s="47">
        <v>2570.4819447999998</v>
      </c>
      <c r="D66" s="44" t="str">
        <f t="shared" si="8"/>
        <v>N/A</v>
      </c>
      <c r="E66" s="47">
        <v>2460.2876513000001</v>
      </c>
      <c r="F66" s="44" t="str">
        <f t="shared" si="9"/>
        <v>N/A</v>
      </c>
      <c r="G66" s="47">
        <v>2559.8077122</v>
      </c>
      <c r="H66" s="44" t="str">
        <f t="shared" si="10"/>
        <v>N/A</v>
      </c>
      <c r="I66" s="12">
        <v>-4.29</v>
      </c>
      <c r="J66" s="12">
        <v>4.0449999999999999</v>
      </c>
      <c r="K66" s="45" t="s">
        <v>739</v>
      </c>
      <c r="L66" s="9" t="str">
        <f t="shared" si="11"/>
        <v>Yes</v>
      </c>
    </row>
    <row r="67" spans="1:12" x14ac:dyDescent="0.2">
      <c r="A67" s="3" t="s">
        <v>1701</v>
      </c>
      <c r="B67" s="35" t="s">
        <v>213</v>
      </c>
      <c r="C67" s="47">
        <v>1773.7358285</v>
      </c>
      <c r="D67" s="44" t="str">
        <f t="shared" si="8"/>
        <v>N/A</v>
      </c>
      <c r="E67" s="47">
        <v>1670.3423335</v>
      </c>
      <c r="F67" s="44" t="str">
        <f t="shared" si="9"/>
        <v>N/A</v>
      </c>
      <c r="G67" s="47">
        <v>1640.3220262</v>
      </c>
      <c r="H67" s="44" t="str">
        <f t="shared" si="10"/>
        <v>N/A</v>
      </c>
      <c r="I67" s="12">
        <v>-5.83</v>
      </c>
      <c r="J67" s="12">
        <v>-1.8</v>
      </c>
      <c r="K67" s="45" t="s">
        <v>739</v>
      </c>
      <c r="L67" s="9" t="str">
        <f t="shared" si="11"/>
        <v>Yes</v>
      </c>
    </row>
    <row r="68" spans="1:12" x14ac:dyDescent="0.2">
      <c r="A68" s="2" t="s">
        <v>1702</v>
      </c>
      <c r="B68" s="35" t="s">
        <v>213</v>
      </c>
      <c r="C68" s="47">
        <v>2410.3737722999999</v>
      </c>
      <c r="D68" s="44" t="str">
        <f t="shared" si="8"/>
        <v>N/A</v>
      </c>
      <c r="E68" s="47">
        <v>2289.7997286999998</v>
      </c>
      <c r="F68" s="44" t="str">
        <f t="shared" si="9"/>
        <v>N/A</v>
      </c>
      <c r="G68" s="47">
        <v>2172.0467583</v>
      </c>
      <c r="H68" s="44" t="str">
        <f t="shared" si="10"/>
        <v>N/A</v>
      </c>
      <c r="I68" s="12">
        <v>-5</v>
      </c>
      <c r="J68" s="12">
        <v>-5.14</v>
      </c>
      <c r="K68" s="45" t="s">
        <v>739</v>
      </c>
      <c r="L68" s="9" t="str">
        <f t="shared" si="11"/>
        <v>Yes</v>
      </c>
    </row>
    <row r="69" spans="1:12" x14ac:dyDescent="0.2">
      <c r="A69" s="2" t="s">
        <v>1703</v>
      </c>
      <c r="B69" s="35" t="s">
        <v>213</v>
      </c>
      <c r="C69" s="47">
        <v>4385.0637317000001</v>
      </c>
      <c r="D69" s="44" t="str">
        <f t="shared" si="8"/>
        <v>N/A</v>
      </c>
      <c r="E69" s="47">
        <v>3803.9586301999998</v>
      </c>
      <c r="F69" s="44" t="str">
        <f t="shared" si="9"/>
        <v>N/A</v>
      </c>
      <c r="G69" s="47">
        <v>4191.3584241999997</v>
      </c>
      <c r="H69" s="44" t="str">
        <f t="shared" si="10"/>
        <v>N/A</v>
      </c>
      <c r="I69" s="12">
        <v>-13.3</v>
      </c>
      <c r="J69" s="12">
        <v>10.18</v>
      </c>
      <c r="K69" s="45" t="s">
        <v>739</v>
      </c>
      <c r="L69" s="9" t="str">
        <f t="shared" si="11"/>
        <v>Yes</v>
      </c>
    </row>
    <row r="70" spans="1:12" x14ac:dyDescent="0.2">
      <c r="A70" s="46" t="s">
        <v>1704</v>
      </c>
      <c r="B70" s="35" t="s">
        <v>213</v>
      </c>
      <c r="C70" s="47">
        <v>2084.0551478000002</v>
      </c>
      <c r="D70" s="44" t="str">
        <f t="shared" si="8"/>
        <v>N/A</v>
      </c>
      <c r="E70" s="47">
        <v>1829.6790189999999</v>
      </c>
      <c r="F70" s="44" t="str">
        <f t="shared" si="9"/>
        <v>N/A</v>
      </c>
      <c r="G70" s="47">
        <v>1775.2509034</v>
      </c>
      <c r="H70" s="44" t="str">
        <f t="shared" si="10"/>
        <v>N/A</v>
      </c>
      <c r="I70" s="12">
        <v>-12.2</v>
      </c>
      <c r="J70" s="12">
        <v>-2.97</v>
      </c>
      <c r="K70" s="45" t="s">
        <v>739</v>
      </c>
      <c r="L70" s="9" t="str">
        <f t="shared" si="11"/>
        <v>Yes</v>
      </c>
    </row>
    <row r="71" spans="1:12" x14ac:dyDescent="0.2">
      <c r="A71" s="46" t="s">
        <v>1705</v>
      </c>
      <c r="B71" s="35" t="s">
        <v>213</v>
      </c>
      <c r="C71" s="47">
        <v>5078.7667219000004</v>
      </c>
      <c r="D71" s="44" t="str">
        <f t="shared" si="8"/>
        <v>N/A</v>
      </c>
      <c r="E71" s="47">
        <v>5525.6222057000004</v>
      </c>
      <c r="F71" s="44" t="str">
        <f t="shared" si="9"/>
        <v>N/A</v>
      </c>
      <c r="G71" s="47">
        <v>4062.7799454999999</v>
      </c>
      <c r="H71" s="44" t="str">
        <f t="shared" si="10"/>
        <v>N/A</v>
      </c>
      <c r="I71" s="12">
        <v>8.7989999999999995</v>
      </c>
      <c r="J71" s="12">
        <v>-26.5</v>
      </c>
      <c r="K71" s="45" t="s">
        <v>739</v>
      </c>
      <c r="L71" s="9" t="str">
        <f t="shared" si="11"/>
        <v>Yes</v>
      </c>
    </row>
    <row r="72" spans="1:12" x14ac:dyDescent="0.2">
      <c r="A72" s="46" t="s">
        <v>1623</v>
      </c>
      <c r="B72" s="35" t="s">
        <v>213</v>
      </c>
      <c r="C72" s="47">
        <v>1895573848</v>
      </c>
      <c r="D72" s="44" t="str">
        <f t="shared" ref="D72:D135" si="12">IF($B72="N/A","N/A",IF(C72&gt;10,"No",IF(C72&lt;-10,"No","Yes")))</f>
        <v>N/A</v>
      </c>
      <c r="E72" s="47">
        <v>2084535124</v>
      </c>
      <c r="F72" s="44" t="str">
        <f t="shared" ref="F72:F135" si="13">IF($B72="N/A","N/A",IF(E72&gt;10,"No",IF(E72&lt;-10,"No","Yes")))</f>
        <v>N/A</v>
      </c>
      <c r="G72" s="47">
        <v>1983175226</v>
      </c>
      <c r="H72" s="44" t="str">
        <f t="shared" ref="H72:H135" si="14">IF($B72="N/A","N/A",IF(G72&gt;10,"No",IF(G72&lt;-10,"No","Yes")))</f>
        <v>N/A</v>
      </c>
      <c r="I72" s="12">
        <v>9.9689999999999994</v>
      </c>
      <c r="J72" s="12">
        <v>-4.8600000000000003</v>
      </c>
      <c r="K72" s="45" t="s">
        <v>739</v>
      </c>
      <c r="L72" s="9" t="str">
        <f t="shared" ref="L72:L132" si="15">IF(J72="Div by 0", "N/A", IF(K72="N/A","N/A", IF(J72&gt;VALUE(MID(K72,1,2)), "No", IF(J72&lt;-1*VALUE(MID(K72,1,2)), "No", "Yes"))))</f>
        <v>Yes</v>
      </c>
    </row>
    <row r="73" spans="1:12" x14ac:dyDescent="0.2">
      <c r="A73" s="46" t="s">
        <v>1624</v>
      </c>
      <c r="B73" s="35" t="s">
        <v>213</v>
      </c>
      <c r="C73" s="36">
        <v>182359</v>
      </c>
      <c r="D73" s="44" t="str">
        <f t="shared" si="12"/>
        <v>N/A</v>
      </c>
      <c r="E73" s="36">
        <v>188956</v>
      </c>
      <c r="F73" s="44" t="str">
        <f t="shared" si="13"/>
        <v>N/A</v>
      </c>
      <c r="G73" s="36">
        <v>184964</v>
      </c>
      <c r="H73" s="44" t="str">
        <f t="shared" si="14"/>
        <v>N/A</v>
      </c>
      <c r="I73" s="12">
        <v>3.6179999999999999</v>
      </c>
      <c r="J73" s="12">
        <v>-2.11</v>
      </c>
      <c r="K73" s="45" t="s">
        <v>739</v>
      </c>
      <c r="L73" s="9" t="str">
        <f t="shared" si="15"/>
        <v>Yes</v>
      </c>
    </row>
    <row r="74" spans="1:12" x14ac:dyDescent="0.2">
      <c r="A74" s="46" t="s">
        <v>1317</v>
      </c>
      <c r="B74" s="35" t="s">
        <v>213</v>
      </c>
      <c r="C74" s="47">
        <v>10394.737019</v>
      </c>
      <c r="D74" s="44" t="str">
        <f t="shared" si="12"/>
        <v>N/A</v>
      </c>
      <c r="E74" s="47">
        <v>11031.854633000001</v>
      </c>
      <c r="F74" s="44" t="str">
        <f t="shared" si="13"/>
        <v>N/A</v>
      </c>
      <c r="G74" s="47">
        <v>10721.952520000001</v>
      </c>
      <c r="H74" s="44" t="str">
        <f t="shared" si="14"/>
        <v>N/A</v>
      </c>
      <c r="I74" s="12">
        <v>6.1289999999999996</v>
      </c>
      <c r="J74" s="12">
        <v>-2.81</v>
      </c>
      <c r="K74" s="45" t="s">
        <v>739</v>
      </c>
      <c r="L74" s="9" t="str">
        <f t="shared" si="15"/>
        <v>Yes</v>
      </c>
    </row>
    <row r="75" spans="1:12" ht="25.5" x14ac:dyDescent="0.2">
      <c r="A75" s="46" t="s">
        <v>1318</v>
      </c>
      <c r="B75" s="35" t="s">
        <v>213</v>
      </c>
      <c r="C75" s="36">
        <v>6.3460701143999998</v>
      </c>
      <c r="D75" s="44" t="str">
        <f t="shared" si="12"/>
        <v>N/A</v>
      </c>
      <c r="E75" s="36">
        <v>6.4412879188999996</v>
      </c>
      <c r="F75" s="44" t="str">
        <f t="shared" si="13"/>
        <v>N/A</v>
      </c>
      <c r="G75" s="36">
        <v>6.4501524621000002</v>
      </c>
      <c r="H75" s="44" t="str">
        <f t="shared" si="14"/>
        <v>N/A</v>
      </c>
      <c r="I75" s="12">
        <v>1.5</v>
      </c>
      <c r="J75" s="12">
        <v>0.1376</v>
      </c>
      <c r="K75" s="45" t="s">
        <v>739</v>
      </c>
      <c r="L75" s="9" t="str">
        <f t="shared" si="15"/>
        <v>Yes</v>
      </c>
    </row>
    <row r="76" spans="1:12" ht="25.5" x14ac:dyDescent="0.2">
      <c r="A76" s="46" t="s">
        <v>548</v>
      </c>
      <c r="B76" s="35" t="s">
        <v>213</v>
      </c>
      <c r="C76" s="47">
        <v>859956</v>
      </c>
      <c r="D76" s="44" t="str">
        <f t="shared" si="12"/>
        <v>N/A</v>
      </c>
      <c r="E76" s="47">
        <v>1234109</v>
      </c>
      <c r="F76" s="44" t="str">
        <f t="shared" si="13"/>
        <v>N/A</v>
      </c>
      <c r="G76" s="47">
        <v>1140885</v>
      </c>
      <c r="H76" s="44" t="str">
        <f t="shared" si="14"/>
        <v>N/A</v>
      </c>
      <c r="I76" s="12">
        <v>43.51</v>
      </c>
      <c r="J76" s="12">
        <v>-7.55</v>
      </c>
      <c r="K76" s="45" t="s">
        <v>739</v>
      </c>
      <c r="L76" s="9" t="str">
        <f t="shared" si="15"/>
        <v>Yes</v>
      </c>
    </row>
    <row r="77" spans="1:12" x14ac:dyDescent="0.2">
      <c r="A77" s="46" t="s">
        <v>549</v>
      </c>
      <c r="B77" s="35" t="s">
        <v>213</v>
      </c>
      <c r="C77" s="36">
        <v>11</v>
      </c>
      <c r="D77" s="44" t="str">
        <f t="shared" si="12"/>
        <v>N/A</v>
      </c>
      <c r="E77" s="36">
        <v>11</v>
      </c>
      <c r="F77" s="44" t="str">
        <f t="shared" si="13"/>
        <v>N/A</v>
      </c>
      <c r="G77" s="36">
        <v>11</v>
      </c>
      <c r="H77" s="44" t="str">
        <f t="shared" si="14"/>
        <v>N/A</v>
      </c>
      <c r="I77" s="12">
        <v>37.5</v>
      </c>
      <c r="J77" s="12">
        <v>-27.3</v>
      </c>
      <c r="K77" s="45" t="s">
        <v>739</v>
      </c>
      <c r="L77" s="9" t="str">
        <f t="shared" si="15"/>
        <v>Yes</v>
      </c>
    </row>
    <row r="78" spans="1:12" x14ac:dyDescent="0.2">
      <c r="A78" s="46" t="s">
        <v>1319</v>
      </c>
      <c r="B78" s="35" t="s">
        <v>213</v>
      </c>
      <c r="C78" s="47">
        <v>107494.5</v>
      </c>
      <c r="D78" s="44" t="str">
        <f t="shared" si="12"/>
        <v>N/A</v>
      </c>
      <c r="E78" s="47">
        <v>112191.72727</v>
      </c>
      <c r="F78" s="44" t="str">
        <f t="shared" si="13"/>
        <v>N/A</v>
      </c>
      <c r="G78" s="47">
        <v>142610.625</v>
      </c>
      <c r="H78" s="44" t="str">
        <f t="shared" si="14"/>
        <v>N/A</v>
      </c>
      <c r="I78" s="12">
        <v>4.37</v>
      </c>
      <c r="J78" s="12">
        <v>27.11</v>
      </c>
      <c r="K78" s="45" t="s">
        <v>739</v>
      </c>
      <c r="L78" s="9" t="str">
        <f t="shared" si="15"/>
        <v>Yes</v>
      </c>
    </row>
    <row r="79" spans="1:12" ht="25.5" x14ac:dyDescent="0.2">
      <c r="A79" s="46" t="s">
        <v>550</v>
      </c>
      <c r="B79" s="35" t="s">
        <v>213</v>
      </c>
      <c r="C79" s="47">
        <v>0</v>
      </c>
      <c r="D79" s="44" t="str">
        <f t="shared" si="12"/>
        <v>N/A</v>
      </c>
      <c r="E79" s="47">
        <v>0</v>
      </c>
      <c r="F79" s="44" t="str">
        <f t="shared" si="13"/>
        <v>N/A</v>
      </c>
      <c r="G79" s="47">
        <v>0</v>
      </c>
      <c r="H79" s="44" t="str">
        <f t="shared" si="14"/>
        <v>N/A</v>
      </c>
      <c r="I79" s="12" t="s">
        <v>1747</v>
      </c>
      <c r="J79" s="12" t="s">
        <v>1747</v>
      </c>
      <c r="K79" s="45" t="s">
        <v>739</v>
      </c>
      <c r="L79" s="9" t="str">
        <f t="shared" si="15"/>
        <v>N/A</v>
      </c>
    </row>
    <row r="80" spans="1:12" x14ac:dyDescent="0.2">
      <c r="A80" s="46" t="s">
        <v>551</v>
      </c>
      <c r="B80" s="35" t="s">
        <v>213</v>
      </c>
      <c r="C80" s="36">
        <v>0</v>
      </c>
      <c r="D80" s="44" t="str">
        <f t="shared" si="12"/>
        <v>N/A</v>
      </c>
      <c r="E80" s="36">
        <v>0</v>
      </c>
      <c r="F80" s="44" t="str">
        <f t="shared" si="13"/>
        <v>N/A</v>
      </c>
      <c r="G80" s="36">
        <v>0</v>
      </c>
      <c r="H80" s="44" t="str">
        <f t="shared" si="14"/>
        <v>N/A</v>
      </c>
      <c r="I80" s="12" t="s">
        <v>1747</v>
      </c>
      <c r="J80" s="12" t="s">
        <v>1747</v>
      </c>
      <c r="K80" s="45" t="s">
        <v>739</v>
      </c>
      <c r="L80" s="9" t="str">
        <f t="shared" si="15"/>
        <v>N/A</v>
      </c>
    </row>
    <row r="81" spans="1:12" ht="25.5" x14ac:dyDescent="0.2">
      <c r="A81" s="46" t="s">
        <v>1320</v>
      </c>
      <c r="B81" s="35" t="s">
        <v>213</v>
      </c>
      <c r="C81" s="47" t="s">
        <v>1747</v>
      </c>
      <c r="D81" s="44" t="str">
        <f t="shared" si="12"/>
        <v>N/A</v>
      </c>
      <c r="E81" s="47" t="s">
        <v>1747</v>
      </c>
      <c r="F81" s="44" t="str">
        <f t="shared" si="13"/>
        <v>N/A</v>
      </c>
      <c r="G81" s="47" t="s">
        <v>1747</v>
      </c>
      <c r="H81" s="44" t="str">
        <f t="shared" si="14"/>
        <v>N/A</v>
      </c>
      <c r="I81" s="12" t="s">
        <v>1747</v>
      </c>
      <c r="J81" s="12" t="s">
        <v>1747</v>
      </c>
      <c r="K81" s="45" t="s">
        <v>739</v>
      </c>
      <c r="L81" s="9" t="str">
        <f t="shared" si="15"/>
        <v>N/A</v>
      </c>
    </row>
    <row r="82" spans="1:12" ht="25.5" x14ac:dyDescent="0.2">
      <c r="A82" s="46" t="s">
        <v>552</v>
      </c>
      <c r="B82" s="35" t="s">
        <v>213</v>
      </c>
      <c r="C82" s="47">
        <v>119253067</v>
      </c>
      <c r="D82" s="44" t="str">
        <f t="shared" si="12"/>
        <v>N/A</v>
      </c>
      <c r="E82" s="47">
        <v>119831302</v>
      </c>
      <c r="F82" s="44" t="str">
        <f t="shared" si="13"/>
        <v>N/A</v>
      </c>
      <c r="G82" s="47">
        <v>117226106</v>
      </c>
      <c r="H82" s="44" t="str">
        <f t="shared" si="14"/>
        <v>N/A</v>
      </c>
      <c r="I82" s="12">
        <v>0.4849</v>
      </c>
      <c r="J82" s="12">
        <v>-2.17</v>
      </c>
      <c r="K82" s="45" t="s">
        <v>739</v>
      </c>
      <c r="L82" s="9" t="str">
        <f t="shared" si="15"/>
        <v>Yes</v>
      </c>
    </row>
    <row r="83" spans="1:12" x14ac:dyDescent="0.2">
      <c r="A83" s="46" t="s">
        <v>553</v>
      </c>
      <c r="B83" s="35" t="s">
        <v>213</v>
      </c>
      <c r="C83" s="36">
        <v>957</v>
      </c>
      <c r="D83" s="44" t="str">
        <f t="shared" si="12"/>
        <v>N/A</v>
      </c>
      <c r="E83" s="36">
        <v>939</v>
      </c>
      <c r="F83" s="44" t="str">
        <f t="shared" si="13"/>
        <v>N/A</v>
      </c>
      <c r="G83" s="36">
        <v>936</v>
      </c>
      <c r="H83" s="44" t="str">
        <f t="shared" si="14"/>
        <v>N/A</v>
      </c>
      <c r="I83" s="12">
        <v>-1.88</v>
      </c>
      <c r="J83" s="12">
        <v>-0.31900000000000001</v>
      </c>
      <c r="K83" s="45" t="s">
        <v>739</v>
      </c>
      <c r="L83" s="9" t="str">
        <f t="shared" si="15"/>
        <v>Yes</v>
      </c>
    </row>
    <row r="84" spans="1:12" x14ac:dyDescent="0.2">
      <c r="A84" s="46" t="s">
        <v>1321</v>
      </c>
      <c r="B84" s="35" t="s">
        <v>213</v>
      </c>
      <c r="C84" s="47">
        <v>124611.35528</v>
      </c>
      <c r="D84" s="44" t="str">
        <f t="shared" si="12"/>
        <v>N/A</v>
      </c>
      <c r="E84" s="47">
        <v>127615.87007</v>
      </c>
      <c r="F84" s="44" t="str">
        <f t="shared" si="13"/>
        <v>N/A</v>
      </c>
      <c r="G84" s="47">
        <v>125241.56624</v>
      </c>
      <c r="H84" s="44" t="str">
        <f t="shared" si="14"/>
        <v>N/A</v>
      </c>
      <c r="I84" s="12">
        <v>2.411</v>
      </c>
      <c r="J84" s="12">
        <v>-1.86</v>
      </c>
      <c r="K84" s="45" t="s">
        <v>739</v>
      </c>
      <c r="L84" s="9" t="str">
        <f t="shared" si="15"/>
        <v>Yes</v>
      </c>
    </row>
    <row r="85" spans="1:12" x14ac:dyDescent="0.2">
      <c r="A85" s="46" t="s">
        <v>554</v>
      </c>
      <c r="B85" s="35" t="s">
        <v>213</v>
      </c>
      <c r="C85" s="47">
        <v>273672325</v>
      </c>
      <c r="D85" s="44" t="str">
        <f t="shared" si="12"/>
        <v>N/A</v>
      </c>
      <c r="E85" s="47">
        <v>275099466</v>
      </c>
      <c r="F85" s="44" t="str">
        <f t="shared" si="13"/>
        <v>N/A</v>
      </c>
      <c r="G85" s="47">
        <v>261284516</v>
      </c>
      <c r="H85" s="44" t="str">
        <f t="shared" si="14"/>
        <v>N/A</v>
      </c>
      <c r="I85" s="12">
        <v>0.52149999999999996</v>
      </c>
      <c r="J85" s="12">
        <v>-5.0199999999999996</v>
      </c>
      <c r="K85" s="45" t="s">
        <v>739</v>
      </c>
      <c r="L85" s="9" t="str">
        <f t="shared" si="15"/>
        <v>Yes</v>
      </c>
    </row>
    <row r="86" spans="1:12" x14ac:dyDescent="0.2">
      <c r="A86" s="46" t="s">
        <v>555</v>
      </c>
      <c r="B86" s="35" t="s">
        <v>213</v>
      </c>
      <c r="C86" s="36">
        <v>6005</v>
      </c>
      <c r="D86" s="44" t="str">
        <f t="shared" si="12"/>
        <v>N/A</v>
      </c>
      <c r="E86" s="36">
        <v>5671</v>
      </c>
      <c r="F86" s="44" t="str">
        <f t="shared" si="13"/>
        <v>N/A</v>
      </c>
      <c r="G86" s="36">
        <v>5202</v>
      </c>
      <c r="H86" s="44" t="str">
        <f t="shared" si="14"/>
        <v>N/A</v>
      </c>
      <c r="I86" s="12">
        <v>-5.56</v>
      </c>
      <c r="J86" s="12">
        <v>-8.27</v>
      </c>
      <c r="K86" s="45" t="s">
        <v>739</v>
      </c>
      <c r="L86" s="9" t="str">
        <f t="shared" si="15"/>
        <v>Yes</v>
      </c>
    </row>
    <row r="87" spans="1:12" x14ac:dyDescent="0.2">
      <c r="A87" s="46" t="s">
        <v>1322</v>
      </c>
      <c r="B87" s="35" t="s">
        <v>213</v>
      </c>
      <c r="C87" s="47">
        <v>45574.075770000003</v>
      </c>
      <c r="D87" s="44" t="str">
        <f t="shared" si="12"/>
        <v>N/A</v>
      </c>
      <c r="E87" s="47">
        <v>48509.868805999999</v>
      </c>
      <c r="F87" s="44" t="str">
        <f t="shared" si="13"/>
        <v>N/A</v>
      </c>
      <c r="G87" s="47">
        <v>50227.703959999999</v>
      </c>
      <c r="H87" s="44" t="str">
        <f t="shared" si="14"/>
        <v>N/A</v>
      </c>
      <c r="I87" s="12">
        <v>6.4420000000000002</v>
      </c>
      <c r="J87" s="12">
        <v>3.5409999999999999</v>
      </c>
      <c r="K87" s="45" t="s">
        <v>739</v>
      </c>
      <c r="L87" s="9" t="str">
        <f t="shared" si="15"/>
        <v>Yes</v>
      </c>
    </row>
    <row r="88" spans="1:12" ht="25.5" x14ac:dyDescent="0.2">
      <c r="A88" s="46" t="s">
        <v>556</v>
      </c>
      <c r="B88" s="35" t="s">
        <v>213</v>
      </c>
      <c r="C88" s="47">
        <v>713159685</v>
      </c>
      <c r="D88" s="44" t="str">
        <f t="shared" si="12"/>
        <v>N/A</v>
      </c>
      <c r="E88" s="47">
        <v>746268019</v>
      </c>
      <c r="F88" s="44" t="str">
        <f t="shared" si="13"/>
        <v>N/A</v>
      </c>
      <c r="G88" s="47">
        <v>765893928</v>
      </c>
      <c r="H88" s="44" t="str">
        <f t="shared" si="14"/>
        <v>N/A</v>
      </c>
      <c r="I88" s="12">
        <v>4.6420000000000003</v>
      </c>
      <c r="J88" s="12">
        <v>2.63</v>
      </c>
      <c r="K88" s="45" t="s">
        <v>739</v>
      </c>
      <c r="L88" s="9" t="str">
        <f t="shared" si="15"/>
        <v>Yes</v>
      </c>
    </row>
    <row r="89" spans="1:12" x14ac:dyDescent="0.2">
      <c r="A89" s="46" t="s">
        <v>557</v>
      </c>
      <c r="B89" s="35" t="s">
        <v>213</v>
      </c>
      <c r="C89" s="36">
        <v>1004444</v>
      </c>
      <c r="D89" s="44" t="str">
        <f t="shared" si="12"/>
        <v>N/A</v>
      </c>
      <c r="E89" s="36">
        <v>1082824</v>
      </c>
      <c r="F89" s="44" t="str">
        <f t="shared" si="13"/>
        <v>N/A</v>
      </c>
      <c r="G89" s="36">
        <v>1087539</v>
      </c>
      <c r="H89" s="44" t="str">
        <f t="shared" si="14"/>
        <v>N/A</v>
      </c>
      <c r="I89" s="12">
        <v>7.8029999999999999</v>
      </c>
      <c r="J89" s="12">
        <v>0.43540000000000001</v>
      </c>
      <c r="K89" s="45" t="s">
        <v>739</v>
      </c>
      <c r="L89" s="9" t="str">
        <f t="shared" si="15"/>
        <v>Yes</v>
      </c>
    </row>
    <row r="90" spans="1:12" x14ac:dyDescent="0.2">
      <c r="A90" s="46" t="s">
        <v>1323</v>
      </c>
      <c r="B90" s="35" t="s">
        <v>213</v>
      </c>
      <c r="C90" s="47">
        <v>710.00442533</v>
      </c>
      <c r="D90" s="44" t="str">
        <f t="shared" si="12"/>
        <v>N/A</v>
      </c>
      <c r="E90" s="47">
        <v>689.18681059999994</v>
      </c>
      <c r="F90" s="44" t="str">
        <f t="shared" si="13"/>
        <v>N/A</v>
      </c>
      <c r="G90" s="47">
        <v>704.24502294000001</v>
      </c>
      <c r="H90" s="44" t="str">
        <f t="shared" si="14"/>
        <v>N/A</v>
      </c>
      <c r="I90" s="12">
        <v>-2.93</v>
      </c>
      <c r="J90" s="12">
        <v>2.1850000000000001</v>
      </c>
      <c r="K90" s="45" t="s">
        <v>739</v>
      </c>
      <c r="L90" s="9" t="str">
        <f t="shared" si="15"/>
        <v>Yes</v>
      </c>
    </row>
    <row r="91" spans="1:12" x14ac:dyDescent="0.2">
      <c r="A91" s="46" t="s">
        <v>558</v>
      </c>
      <c r="B91" s="35" t="s">
        <v>213</v>
      </c>
      <c r="C91" s="47">
        <v>33036363</v>
      </c>
      <c r="D91" s="44" t="str">
        <f t="shared" si="12"/>
        <v>N/A</v>
      </c>
      <c r="E91" s="47">
        <v>46682696</v>
      </c>
      <c r="F91" s="44" t="str">
        <f t="shared" si="13"/>
        <v>N/A</v>
      </c>
      <c r="G91" s="47">
        <v>48320727</v>
      </c>
      <c r="H91" s="44" t="str">
        <f t="shared" si="14"/>
        <v>N/A</v>
      </c>
      <c r="I91" s="12">
        <v>41.31</v>
      </c>
      <c r="J91" s="12">
        <v>3.5089999999999999</v>
      </c>
      <c r="K91" s="45" t="s">
        <v>739</v>
      </c>
      <c r="L91" s="9" t="str">
        <f t="shared" si="15"/>
        <v>Yes</v>
      </c>
    </row>
    <row r="92" spans="1:12" x14ac:dyDescent="0.2">
      <c r="A92" s="46" t="s">
        <v>559</v>
      </c>
      <c r="B92" s="35" t="s">
        <v>213</v>
      </c>
      <c r="C92" s="36">
        <v>138573</v>
      </c>
      <c r="D92" s="44" t="str">
        <f t="shared" si="12"/>
        <v>N/A</v>
      </c>
      <c r="E92" s="36">
        <v>161565</v>
      </c>
      <c r="F92" s="44" t="str">
        <f t="shared" si="13"/>
        <v>N/A</v>
      </c>
      <c r="G92" s="36">
        <v>147867</v>
      </c>
      <c r="H92" s="44" t="str">
        <f t="shared" si="14"/>
        <v>N/A</v>
      </c>
      <c r="I92" s="12">
        <v>16.59</v>
      </c>
      <c r="J92" s="12">
        <v>-8.48</v>
      </c>
      <c r="K92" s="45" t="s">
        <v>739</v>
      </c>
      <c r="L92" s="9" t="str">
        <f t="shared" si="15"/>
        <v>Yes</v>
      </c>
    </row>
    <row r="93" spans="1:12" x14ac:dyDescent="0.2">
      <c r="A93" s="46" t="s">
        <v>1324</v>
      </c>
      <c r="B93" s="35" t="s">
        <v>213</v>
      </c>
      <c r="C93" s="47">
        <v>238.40403975000001</v>
      </c>
      <c r="D93" s="44" t="str">
        <f t="shared" si="12"/>
        <v>N/A</v>
      </c>
      <c r="E93" s="47">
        <v>288.94064926999999</v>
      </c>
      <c r="F93" s="44" t="str">
        <f t="shared" si="13"/>
        <v>N/A</v>
      </c>
      <c r="G93" s="47">
        <v>326.7850636</v>
      </c>
      <c r="H93" s="44" t="str">
        <f t="shared" si="14"/>
        <v>N/A</v>
      </c>
      <c r="I93" s="12">
        <v>21.2</v>
      </c>
      <c r="J93" s="12">
        <v>13.1</v>
      </c>
      <c r="K93" s="45" t="s">
        <v>739</v>
      </c>
      <c r="L93" s="9" t="str">
        <f t="shared" si="15"/>
        <v>Yes</v>
      </c>
    </row>
    <row r="94" spans="1:12" ht="25.5" x14ac:dyDescent="0.2">
      <c r="A94" s="46" t="s">
        <v>560</v>
      </c>
      <c r="B94" s="35" t="s">
        <v>213</v>
      </c>
      <c r="C94" s="47">
        <v>4288320</v>
      </c>
      <c r="D94" s="44" t="str">
        <f t="shared" si="12"/>
        <v>N/A</v>
      </c>
      <c r="E94" s="47">
        <v>4415157</v>
      </c>
      <c r="F94" s="44" t="str">
        <f t="shared" si="13"/>
        <v>N/A</v>
      </c>
      <c r="G94" s="47">
        <v>4490203</v>
      </c>
      <c r="H94" s="44" t="str">
        <f t="shared" si="14"/>
        <v>N/A</v>
      </c>
      <c r="I94" s="12">
        <v>2.9580000000000002</v>
      </c>
      <c r="J94" s="12">
        <v>1.7</v>
      </c>
      <c r="K94" s="45" t="s">
        <v>739</v>
      </c>
      <c r="L94" s="9" t="str">
        <f t="shared" si="15"/>
        <v>Yes</v>
      </c>
    </row>
    <row r="95" spans="1:12" x14ac:dyDescent="0.2">
      <c r="A95" s="46" t="s">
        <v>561</v>
      </c>
      <c r="B95" s="35" t="s">
        <v>213</v>
      </c>
      <c r="C95" s="36">
        <v>28665</v>
      </c>
      <c r="D95" s="44" t="str">
        <f t="shared" si="12"/>
        <v>N/A</v>
      </c>
      <c r="E95" s="36">
        <v>30170</v>
      </c>
      <c r="F95" s="44" t="str">
        <f t="shared" si="13"/>
        <v>N/A</v>
      </c>
      <c r="G95" s="36">
        <v>30119</v>
      </c>
      <c r="H95" s="44" t="str">
        <f t="shared" si="14"/>
        <v>N/A</v>
      </c>
      <c r="I95" s="12">
        <v>5.25</v>
      </c>
      <c r="J95" s="12">
        <v>-0.16900000000000001</v>
      </c>
      <c r="K95" s="45" t="s">
        <v>739</v>
      </c>
      <c r="L95" s="9" t="str">
        <f t="shared" si="15"/>
        <v>Yes</v>
      </c>
    </row>
    <row r="96" spans="1:12" ht="25.5" x14ac:dyDescent="0.2">
      <c r="A96" s="46" t="s">
        <v>1325</v>
      </c>
      <c r="B96" s="35" t="s">
        <v>213</v>
      </c>
      <c r="C96" s="47">
        <v>149.60125589</v>
      </c>
      <c r="D96" s="44" t="str">
        <f t="shared" si="12"/>
        <v>N/A</v>
      </c>
      <c r="E96" s="47">
        <v>146.34262512000001</v>
      </c>
      <c r="F96" s="44" t="str">
        <f t="shared" si="13"/>
        <v>N/A</v>
      </c>
      <c r="G96" s="47">
        <v>149.08207444000001</v>
      </c>
      <c r="H96" s="44" t="str">
        <f t="shared" si="14"/>
        <v>N/A</v>
      </c>
      <c r="I96" s="12">
        <v>-2.1800000000000002</v>
      </c>
      <c r="J96" s="12">
        <v>1.8720000000000001</v>
      </c>
      <c r="K96" s="45" t="s">
        <v>739</v>
      </c>
      <c r="L96" s="9" t="str">
        <f t="shared" si="15"/>
        <v>Yes</v>
      </c>
    </row>
    <row r="97" spans="1:12" ht="25.5" x14ac:dyDescent="0.2">
      <c r="A97" s="46" t="s">
        <v>562</v>
      </c>
      <c r="B97" s="35" t="s">
        <v>213</v>
      </c>
      <c r="C97" s="47">
        <v>386938680</v>
      </c>
      <c r="D97" s="44" t="str">
        <f t="shared" si="12"/>
        <v>N/A</v>
      </c>
      <c r="E97" s="47">
        <v>457588423</v>
      </c>
      <c r="F97" s="44" t="str">
        <f t="shared" si="13"/>
        <v>N/A</v>
      </c>
      <c r="G97" s="47">
        <v>470740962</v>
      </c>
      <c r="H97" s="44" t="str">
        <f t="shared" si="14"/>
        <v>N/A</v>
      </c>
      <c r="I97" s="12">
        <v>18.260000000000002</v>
      </c>
      <c r="J97" s="12">
        <v>2.8740000000000001</v>
      </c>
      <c r="K97" s="45" t="s">
        <v>739</v>
      </c>
      <c r="L97" s="9" t="str">
        <f t="shared" si="15"/>
        <v>Yes</v>
      </c>
    </row>
    <row r="98" spans="1:12" x14ac:dyDescent="0.2">
      <c r="A98" s="46" t="s">
        <v>563</v>
      </c>
      <c r="B98" s="35" t="s">
        <v>213</v>
      </c>
      <c r="C98" s="36">
        <v>566190</v>
      </c>
      <c r="D98" s="44" t="str">
        <f t="shared" si="12"/>
        <v>N/A</v>
      </c>
      <c r="E98" s="36">
        <v>623785</v>
      </c>
      <c r="F98" s="44" t="str">
        <f t="shared" si="13"/>
        <v>N/A</v>
      </c>
      <c r="G98" s="36">
        <v>641975</v>
      </c>
      <c r="H98" s="44" t="str">
        <f t="shared" si="14"/>
        <v>N/A</v>
      </c>
      <c r="I98" s="12">
        <v>10.17</v>
      </c>
      <c r="J98" s="12">
        <v>2.9159999999999999</v>
      </c>
      <c r="K98" s="45" t="s">
        <v>739</v>
      </c>
      <c r="L98" s="9" t="str">
        <f t="shared" si="15"/>
        <v>Yes</v>
      </c>
    </row>
    <row r="99" spans="1:12" x14ac:dyDescent="0.2">
      <c r="A99" s="46" t="s">
        <v>1326</v>
      </c>
      <c r="B99" s="35" t="s">
        <v>213</v>
      </c>
      <c r="C99" s="47">
        <v>683.40783128999999</v>
      </c>
      <c r="D99" s="44" t="str">
        <f t="shared" si="12"/>
        <v>N/A</v>
      </c>
      <c r="E99" s="47">
        <v>733.56753207999998</v>
      </c>
      <c r="F99" s="44" t="str">
        <f t="shared" si="13"/>
        <v>N/A</v>
      </c>
      <c r="G99" s="47">
        <v>733.26992796000002</v>
      </c>
      <c r="H99" s="44" t="str">
        <f t="shared" si="14"/>
        <v>N/A</v>
      </c>
      <c r="I99" s="12">
        <v>7.34</v>
      </c>
      <c r="J99" s="12">
        <v>-4.1000000000000002E-2</v>
      </c>
      <c r="K99" s="45" t="s">
        <v>739</v>
      </c>
      <c r="L99" s="9" t="str">
        <f t="shared" si="15"/>
        <v>Yes</v>
      </c>
    </row>
    <row r="100" spans="1:12" x14ac:dyDescent="0.2">
      <c r="A100" s="46" t="s">
        <v>564</v>
      </c>
      <c r="B100" s="35" t="s">
        <v>213</v>
      </c>
      <c r="C100" s="47">
        <v>183021161</v>
      </c>
      <c r="D100" s="44" t="str">
        <f t="shared" si="12"/>
        <v>N/A</v>
      </c>
      <c r="E100" s="47">
        <v>190178221</v>
      </c>
      <c r="F100" s="44" t="str">
        <f t="shared" si="13"/>
        <v>N/A</v>
      </c>
      <c r="G100" s="47">
        <v>171665971</v>
      </c>
      <c r="H100" s="44" t="str">
        <f t="shared" si="14"/>
        <v>N/A</v>
      </c>
      <c r="I100" s="12">
        <v>3.911</v>
      </c>
      <c r="J100" s="12">
        <v>-9.73</v>
      </c>
      <c r="K100" s="45" t="s">
        <v>739</v>
      </c>
      <c r="L100" s="9" t="str">
        <f t="shared" si="15"/>
        <v>Yes</v>
      </c>
    </row>
    <row r="101" spans="1:12" x14ac:dyDescent="0.2">
      <c r="A101" s="46" t="s">
        <v>565</v>
      </c>
      <c r="B101" s="35" t="s">
        <v>213</v>
      </c>
      <c r="C101" s="36">
        <v>377337</v>
      </c>
      <c r="D101" s="44" t="str">
        <f t="shared" si="12"/>
        <v>N/A</v>
      </c>
      <c r="E101" s="36">
        <v>406974</v>
      </c>
      <c r="F101" s="44" t="str">
        <f t="shared" si="13"/>
        <v>N/A</v>
      </c>
      <c r="G101" s="36">
        <v>388087</v>
      </c>
      <c r="H101" s="44" t="str">
        <f t="shared" si="14"/>
        <v>N/A</v>
      </c>
      <c r="I101" s="12">
        <v>7.8540000000000001</v>
      </c>
      <c r="J101" s="12">
        <v>-4.6399999999999997</v>
      </c>
      <c r="K101" s="45" t="s">
        <v>739</v>
      </c>
      <c r="L101" s="9" t="str">
        <f t="shared" si="15"/>
        <v>Yes</v>
      </c>
    </row>
    <row r="102" spans="1:12" x14ac:dyDescent="0.2">
      <c r="A102" s="46" t="s">
        <v>1327</v>
      </c>
      <c r="B102" s="35" t="s">
        <v>213</v>
      </c>
      <c r="C102" s="47">
        <v>485.03369931999998</v>
      </c>
      <c r="D102" s="44" t="str">
        <f t="shared" si="12"/>
        <v>N/A</v>
      </c>
      <c r="E102" s="47">
        <v>467.29820824000001</v>
      </c>
      <c r="F102" s="44" t="str">
        <f t="shared" si="13"/>
        <v>N/A</v>
      </c>
      <c r="G102" s="47">
        <v>442.33888535</v>
      </c>
      <c r="H102" s="44" t="str">
        <f t="shared" si="14"/>
        <v>N/A</v>
      </c>
      <c r="I102" s="12">
        <v>-3.66</v>
      </c>
      <c r="J102" s="12">
        <v>-5.34</v>
      </c>
      <c r="K102" s="45" t="s">
        <v>739</v>
      </c>
      <c r="L102" s="9" t="str">
        <f t="shared" si="15"/>
        <v>Yes</v>
      </c>
    </row>
    <row r="103" spans="1:12" ht="25.5" x14ac:dyDescent="0.2">
      <c r="A103" s="46" t="s">
        <v>566</v>
      </c>
      <c r="B103" s="35" t="s">
        <v>213</v>
      </c>
      <c r="C103" s="47">
        <v>183325040</v>
      </c>
      <c r="D103" s="44" t="str">
        <f t="shared" si="12"/>
        <v>N/A</v>
      </c>
      <c r="E103" s="47">
        <v>172844906</v>
      </c>
      <c r="F103" s="44" t="str">
        <f t="shared" si="13"/>
        <v>N/A</v>
      </c>
      <c r="G103" s="47">
        <v>154020338</v>
      </c>
      <c r="H103" s="44" t="str">
        <f t="shared" si="14"/>
        <v>N/A</v>
      </c>
      <c r="I103" s="12">
        <v>-5.72</v>
      </c>
      <c r="J103" s="12">
        <v>-10.9</v>
      </c>
      <c r="K103" s="45" t="s">
        <v>739</v>
      </c>
      <c r="L103" s="9" t="str">
        <f t="shared" si="15"/>
        <v>Yes</v>
      </c>
    </row>
    <row r="104" spans="1:12" x14ac:dyDescent="0.2">
      <c r="A104" s="46" t="s">
        <v>567</v>
      </c>
      <c r="B104" s="35" t="s">
        <v>213</v>
      </c>
      <c r="C104" s="36">
        <v>8961</v>
      </c>
      <c r="D104" s="44" t="str">
        <f t="shared" si="12"/>
        <v>N/A</v>
      </c>
      <c r="E104" s="36">
        <v>8815</v>
      </c>
      <c r="F104" s="44" t="str">
        <f t="shared" si="13"/>
        <v>N/A</v>
      </c>
      <c r="G104" s="36">
        <v>8303</v>
      </c>
      <c r="H104" s="44" t="str">
        <f t="shared" si="14"/>
        <v>N/A</v>
      </c>
      <c r="I104" s="12">
        <v>-1.63</v>
      </c>
      <c r="J104" s="12">
        <v>-5.81</v>
      </c>
      <c r="K104" s="45" t="s">
        <v>739</v>
      </c>
      <c r="L104" s="9" t="str">
        <f t="shared" si="15"/>
        <v>Yes</v>
      </c>
    </row>
    <row r="105" spans="1:12" ht="25.5" x14ac:dyDescent="0.2">
      <c r="A105" s="46" t="s">
        <v>1328</v>
      </c>
      <c r="B105" s="35" t="s">
        <v>213</v>
      </c>
      <c r="C105" s="47">
        <v>20458.100657999999</v>
      </c>
      <c r="D105" s="44" t="str">
        <f t="shared" si="12"/>
        <v>N/A</v>
      </c>
      <c r="E105" s="47">
        <v>19608.043788999999</v>
      </c>
      <c r="F105" s="44" t="str">
        <f t="shared" si="13"/>
        <v>N/A</v>
      </c>
      <c r="G105" s="47">
        <v>18549.962423000001</v>
      </c>
      <c r="H105" s="44" t="str">
        <f t="shared" si="14"/>
        <v>N/A</v>
      </c>
      <c r="I105" s="12">
        <v>-4.16</v>
      </c>
      <c r="J105" s="12">
        <v>-5.4</v>
      </c>
      <c r="K105" s="45" t="s">
        <v>739</v>
      </c>
      <c r="L105" s="9" t="str">
        <f t="shared" si="15"/>
        <v>Yes</v>
      </c>
    </row>
    <row r="106" spans="1:12" ht="25.5" x14ac:dyDescent="0.2">
      <c r="A106" s="46" t="s">
        <v>568</v>
      </c>
      <c r="B106" s="35" t="s">
        <v>213</v>
      </c>
      <c r="C106" s="47">
        <v>317262992</v>
      </c>
      <c r="D106" s="44" t="str">
        <f t="shared" si="12"/>
        <v>N/A</v>
      </c>
      <c r="E106" s="47">
        <v>346347641</v>
      </c>
      <c r="F106" s="44" t="str">
        <f t="shared" si="13"/>
        <v>N/A</v>
      </c>
      <c r="G106" s="47">
        <v>350124186</v>
      </c>
      <c r="H106" s="44" t="str">
        <f t="shared" si="14"/>
        <v>N/A</v>
      </c>
      <c r="I106" s="12">
        <v>9.1669999999999998</v>
      </c>
      <c r="J106" s="12">
        <v>1.0900000000000001</v>
      </c>
      <c r="K106" s="45" t="s">
        <v>739</v>
      </c>
      <c r="L106" s="9" t="str">
        <f t="shared" si="15"/>
        <v>Yes</v>
      </c>
    </row>
    <row r="107" spans="1:12" x14ac:dyDescent="0.2">
      <c r="A107" s="46" t="s">
        <v>569</v>
      </c>
      <c r="B107" s="35" t="s">
        <v>213</v>
      </c>
      <c r="C107" s="36">
        <v>858842</v>
      </c>
      <c r="D107" s="44" t="str">
        <f t="shared" si="12"/>
        <v>N/A</v>
      </c>
      <c r="E107" s="36">
        <v>926804</v>
      </c>
      <c r="F107" s="44" t="str">
        <f t="shared" si="13"/>
        <v>N/A</v>
      </c>
      <c r="G107" s="36">
        <v>934287</v>
      </c>
      <c r="H107" s="44" t="str">
        <f t="shared" si="14"/>
        <v>N/A</v>
      </c>
      <c r="I107" s="12">
        <v>7.9130000000000003</v>
      </c>
      <c r="J107" s="12">
        <v>0.80740000000000001</v>
      </c>
      <c r="K107" s="45" t="s">
        <v>739</v>
      </c>
      <c r="L107" s="9" t="str">
        <f t="shared" si="15"/>
        <v>Yes</v>
      </c>
    </row>
    <row r="108" spans="1:12" x14ac:dyDescent="0.2">
      <c r="A108" s="46" t="s">
        <v>1329</v>
      </c>
      <c r="B108" s="35" t="s">
        <v>213</v>
      </c>
      <c r="C108" s="47">
        <v>369.40786780000002</v>
      </c>
      <c r="D108" s="44" t="str">
        <f t="shared" si="12"/>
        <v>N/A</v>
      </c>
      <c r="E108" s="47">
        <v>373.70106408999999</v>
      </c>
      <c r="F108" s="44" t="str">
        <f t="shared" si="13"/>
        <v>N/A</v>
      </c>
      <c r="G108" s="47">
        <v>374.75014209</v>
      </c>
      <c r="H108" s="44" t="str">
        <f t="shared" si="14"/>
        <v>N/A</v>
      </c>
      <c r="I108" s="12">
        <v>1.1619999999999999</v>
      </c>
      <c r="J108" s="12">
        <v>0.28070000000000001</v>
      </c>
      <c r="K108" s="45" t="s">
        <v>739</v>
      </c>
      <c r="L108" s="9" t="str">
        <f t="shared" si="15"/>
        <v>Yes</v>
      </c>
    </row>
    <row r="109" spans="1:12" x14ac:dyDescent="0.2">
      <c r="A109" s="46" t="s">
        <v>570</v>
      </c>
      <c r="B109" s="35" t="s">
        <v>213</v>
      </c>
      <c r="C109" s="47">
        <v>1036361317</v>
      </c>
      <c r="D109" s="44" t="str">
        <f t="shared" si="12"/>
        <v>N/A</v>
      </c>
      <c r="E109" s="47">
        <v>1136164995</v>
      </c>
      <c r="F109" s="44" t="str">
        <f t="shared" si="13"/>
        <v>N/A</v>
      </c>
      <c r="G109" s="47">
        <v>1176323451</v>
      </c>
      <c r="H109" s="44" t="str">
        <f t="shared" si="14"/>
        <v>N/A</v>
      </c>
      <c r="I109" s="12">
        <v>9.6300000000000008</v>
      </c>
      <c r="J109" s="12">
        <v>3.5350000000000001</v>
      </c>
      <c r="K109" s="45" t="s">
        <v>739</v>
      </c>
      <c r="L109" s="9" t="str">
        <f t="shared" si="15"/>
        <v>Yes</v>
      </c>
    </row>
    <row r="110" spans="1:12" x14ac:dyDescent="0.2">
      <c r="A110" s="46" t="s">
        <v>571</v>
      </c>
      <c r="B110" s="35" t="s">
        <v>213</v>
      </c>
      <c r="C110" s="36">
        <v>841146</v>
      </c>
      <c r="D110" s="44" t="str">
        <f t="shared" si="12"/>
        <v>N/A</v>
      </c>
      <c r="E110" s="36">
        <v>893821</v>
      </c>
      <c r="F110" s="44" t="str">
        <f t="shared" si="13"/>
        <v>N/A</v>
      </c>
      <c r="G110" s="36">
        <v>891536</v>
      </c>
      <c r="H110" s="44" t="str">
        <f t="shared" si="14"/>
        <v>N/A</v>
      </c>
      <c r="I110" s="12">
        <v>6.2619999999999996</v>
      </c>
      <c r="J110" s="12">
        <v>-0.25600000000000001</v>
      </c>
      <c r="K110" s="45" t="s">
        <v>739</v>
      </c>
      <c r="L110" s="9" t="str">
        <f t="shared" si="15"/>
        <v>Yes</v>
      </c>
    </row>
    <row r="111" spans="1:12" x14ac:dyDescent="0.2">
      <c r="A111" s="46" t="s">
        <v>1330</v>
      </c>
      <c r="B111" s="35" t="s">
        <v>213</v>
      </c>
      <c r="C111" s="47">
        <v>1232.0825600000001</v>
      </c>
      <c r="D111" s="44" t="str">
        <f t="shared" si="12"/>
        <v>N/A</v>
      </c>
      <c r="E111" s="47">
        <v>1271.1325813999999</v>
      </c>
      <c r="F111" s="44" t="str">
        <f t="shared" si="13"/>
        <v>N/A</v>
      </c>
      <c r="G111" s="47">
        <v>1319.4346061000001</v>
      </c>
      <c r="H111" s="44" t="str">
        <f t="shared" si="14"/>
        <v>N/A</v>
      </c>
      <c r="I111" s="12">
        <v>3.169</v>
      </c>
      <c r="J111" s="12">
        <v>3.8</v>
      </c>
      <c r="K111" s="45" t="s">
        <v>739</v>
      </c>
      <c r="L111" s="9" t="str">
        <f t="shared" si="15"/>
        <v>Yes</v>
      </c>
    </row>
    <row r="112" spans="1:12" ht="25.5" x14ac:dyDescent="0.2">
      <c r="A112" s="46" t="s">
        <v>572</v>
      </c>
      <c r="B112" s="35" t="s">
        <v>213</v>
      </c>
      <c r="C112" s="47">
        <v>393916315</v>
      </c>
      <c r="D112" s="44" t="str">
        <f t="shared" si="12"/>
        <v>N/A</v>
      </c>
      <c r="E112" s="47">
        <v>376186801</v>
      </c>
      <c r="F112" s="44" t="str">
        <f t="shared" si="13"/>
        <v>N/A</v>
      </c>
      <c r="G112" s="47">
        <v>370737216</v>
      </c>
      <c r="H112" s="44" t="str">
        <f t="shared" si="14"/>
        <v>N/A</v>
      </c>
      <c r="I112" s="12">
        <v>-4.5</v>
      </c>
      <c r="J112" s="12">
        <v>-1.45</v>
      </c>
      <c r="K112" s="45" t="s">
        <v>739</v>
      </c>
      <c r="L112" s="9" t="str">
        <f t="shared" si="15"/>
        <v>Yes</v>
      </c>
    </row>
    <row r="113" spans="1:12" x14ac:dyDescent="0.2">
      <c r="A113" s="46" t="s">
        <v>573</v>
      </c>
      <c r="B113" s="35" t="s">
        <v>213</v>
      </c>
      <c r="C113" s="36">
        <v>568247</v>
      </c>
      <c r="D113" s="44" t="str">
        <f t="shared" si="12"/>
        <v>N/A</v>
      </c>
      <c r="E113" s="36">
        <v>603862</v>
      </c>
      <c r="F113" s="44" t="str">
        <f t="shared" si="13"/>
        <v>N/A</v>
      </c>
      <c r="G113" s="36">
        <v>601727</v>
      </c>
      <c r="H113" s="44" t="str">
        <f t="shared" si="14"/>
        <v>N/A</v>
      </c>
      <c r="I113" s="12">
        <v>6.2679999999999998</v>
      </c>
      <c r="J113" s="12">
        <v>-0.35399999999999998</v>
      </c>
      <c r="K113" s="45" t="s">
        <v>739</v>
      </c>
      <c r="L113" s="9" t="str">
        <f t="shared" si="15"/>
        <v>Yes</v>
      </c>
    </row>
    <row r="114" spans="1:12" ht="25.5" x14ac:dyDescent="0.2">
      <c r="A114" s="46" t="s">
        <v>1331</v>
      </c>
      <c r="B114" s="35" t="s">
        <v>213</v>
      </c>
      <c r="C114" s="47">
        <v>693.21318898000004</v>
      </c>
      <c r="D114" s="44" t="str">
        <f t="shared" si="12"/>
        <v>N/A</v>
      </c>
      <c r="E114" s="47">
        <v>622.96816325999998</v>
      </c>
      <c r="F114" s="44" t="str">
        <f t="shared" si="13"/>
        <v>N/A</v>
      </c>
      <c r="G114" s="47">
        <v>616.12195564000001</v>
      </c>
      <c r="H114" s="44" t="str">
        <f t="shared" si="14"/>
        <v>N/A</v>
      </c>
      <c r="I114" s="12">
        <v>-10.1</v>
      </c>
      <c r="J114" s="12">
        <v>-1.1000000000000001</v>
      </c>
      <c r="K114" s="45" t="s">
        <v>739</v>
      </c>
      <c r="L114" s="9" t="str">
        <f t="shared" si="15"/>
        <v>Yes</v>
      </c>
    </row>
    <row r="115" spans="1:12" ht="25.5" x14ac:dyDescent="0.2">
      <c r="A115" s="46" t="s">
        <v>574</v>
      </c>
      <c r="B115" s="35" t="s">
        <v>213</v>
      </c>
      <c r="C115" s="47">
        <v>25906424</v>
      </c>
      <c r="D115" s="44" t="str">
        <f t="shared" si="12"/>
        <v>N/A</v>
      </c>
      <c r="E115" s="47">
        <v>26499917</v>
      </c>
      <c r="F115" s="44" t="str">
        <f t="shared" si="13"/>
        <v>N/A</v>
      </c>
      <c r="G115" s="47">
        <v>26211192</v>
      </c>
      <c r="H115" s="44" t="str">
        <f t="shared" si="14"/>
        <v>N/A</v>
      </c>
      <c r="I115" s="12">
        <v>2.2909999999999999</v>
      </c>
      <c r="J115" s="12">
        <v>-1.0900000000000001</v>
      </c>
      <c r="K115" s="45" t="s">
        <v>739</v>
      </c>
      <c r="L115" s="9" t="str">
        <f t="shared" si="15"/>
        <v>Yes</v>
      </c>
    </row>
    <row r="116" spans="1:12" x14ac:dyDescent="0.2">
      <c r="A116" s="3" t="s">
        <v>575</v>
      </c>
      <c r="B116" s="35" t="s">
        <v>213</v>
      </c>
      <c r="C116" s="36">
        <v>73779</v>
      </c>
      <c r="D116" s="44" t="str">
        <f t="shared" si="12"/>
        <v>N/A</v>
      </c>
      <c r="E116" s="36">
        <v>76423</v>
      </c>
      <c r="F116" s="44" t="str">
        <f t="shared" si="13"/>
        <v>N/A</v>
      </c>
      <c r="G116" s="36">
        <v>75727</v>
      </c>
      <c r="H116" s="44" t="str">
        <f t="shared" si="14"/>
        <v>N/A</v>
      </c>
      <c r="I116" s="12">
        <v>3.5840000000000001</v>
      </c>
      <c r="J116" s="12">
        <v>-0.91100000000000003</v>
      </c>
      <c r="K116" s="45" t="s">
        <v>739</v>
      </c>
      <c r="L116" s="9" t="str">
        <f t="shared" si="15"/>
        <v>Yes</v>
      </c>
    </row>
    <row r="117" spans="1:12" ht="25.5" x14ac:dyDescent="0.2">
      <c r="A117" s="3" t="s">
        <v>1332</v>
      </c>
      <c r="B117" s="35" t="s">
        <v>213</v>
      </c>
      <c r="C117" s="47">
        <v>351.13547215</v>
      </c>
      <c r="D117" s="44" t="str">
        <f t="shared" si="12"/>
        <v>N/A</v>
      </c>
      <c r="E117" s="47">
        <v>346.75316330999999</v>
      </c>
      <c r="F117" s="44" t="str">
        <f t="shared" si="13"/>
        <v>N/A</v>
      </c>
      <c r="G117" s="47">
        <v>346.12743143</v>
      </c>
      <c r="H117" s="44" t="str">
        <f t="shared" si="14"/>
        <v>N/A</v>
      </c>
      <c r="I117" s="12">
        <v>-1.25</v>
      </c>
      <c r="J117" s="12">
        <v>-0.18</v>
      </c>
      <c r="K117" s="45" t="s">
        <v>739</v>
      </c>
      <c r="L117" s="9" t="str">
        <f t="shared" si="15"/>
        <v>Yes</v>
      </c>
    </row>
    <row r="118" spans="1:12" ht="25.5" x14ac:dyDescent="0.2">
      <c r="A118" s="4" t="s">
        <v>576</v>
      </c>
      <c r="B118" s="35" t="s">
        <v>213</v>
      </c>
      <c r="C118" s="47">
        <v>0</v>
      </c>
      <c r="D118" s="44" t="str">
        <f t="shared" si="12"/>
        <v>N/A</v>
      </c>
      <c r="E118" s="47">
        <v>0</v>
      </c>
      <c r="F118" s="44" t="str">
        <f t="shared" si="13"/>
        <v>N/A</v>
      </c>
      <c r="G118" s="47">
        <v>0</v>
      </c>
      <c r="H118" s="44" t="str">
        <f t="shared" si="14"/>
        <v>N/A</v>
      </c>
      <c r="I118" s="12" t="s">
        <v>1747</v>
      </c>
      <c r="J118" s="12" t="s">
        <v>1747</v>
      </c>
      <c r="K118" s="45" t="s">
        <v>739</v>
      </c>
      <c r="L118" s="9" t="str">
        <f t="shared" si="15"/>
        <v>N/A</v>
      </c>
    </row>
    <row r="119" spans="1:12" x14ac:dyDescent="0.2">
      <c r="A119" s="4" t="s">
        <v>577</v>
      </c>
      <c r="B119" s="35" t="s">
        <v>213</v>
      </c>
      <c r="C119" s="36">
        <v>0</v>
      </c>
      <c r="D119" s="44" t="str">
        <f t="shared" si="12"/>
        <v>N/A</v>
      </c>
      <c r="E119" s="36">
        <v>0</v>
      </c>
      <c r="F119" s="44" t="str">
        <f t="shared" si="13"/>
        <v>N/A</v>
      </c>
      <c r="G119" s="36">
        <v>0</v>
      </c>
      <c r="H119" s="44" t="str">
        <f t="shared" si="14"/>
        <v>N/A</v>
      </c>
      <c r="I119" s="12" t="s">
        <v>1747</v>
      </c>
      <c r="J119" s="12" t="s">
        <v>1747</v>
      </c>
      <c r="K119" s="45" t="s">
        <v>739</v>
      </c>
      <c r="L119" s="9" t="str">
        <f t="shared" si="15"/>
        <v>N/A</v>
      </c>
    </row>
    <row r="120" spans="1:12" ht="25.5" x14ac:dyDescent="0.2">
      <c r="A120" s="4" t="s">
        <v>1333</v>
      </c>
      <c r="B120" s="35" t="s">
        <v>213</v>
      </c>
      <c r="C120" s="47" t="s">
        <v>1747</v>
      </c>
      <c r="D120" s="44" t="str">
        <f t="shared" si="12"/>
        <v>N/A</v>
      </c>
      <c r="E120" s="47" t="s">
        <v>1747</v>
      </c>
      <c r="F120" s="44" t="str">
        <f t="shared" si="13"/>
        <v>N/A</v>
      </c>
      <c r="G120" s="47" t="s">
        <v>1747</v>
      </c>
      <c r="H120" s="44" t="str">
        <f t="shared" si="14"/>
        <v>N/A</v>
      </c>
      <c r="I120" s="12" t="s">
        <v>1747</v>
      </c>
      <c r="J120" s="12" t="s">
        <v>1747</v>
      </c>
      <c r="K120" s="45" t="s">
        <v>739</v>
      </c>
      <c r="L120" s="9" t="str">
        <f t="shared" si="15"/>
        <v>N/A</v>
      </c>
    </row>
    <row r="121" spans="1:12" ht="25.5" x14ac:dyDescent="0.2">
      <c r="A121" s="4" t="s">
        <v>578</v>
      </c>
      <c r="B121" s="35" t="s">
        <v>213</v>
      </c>
      <c r="C121" s="47">
        <v>11791610</v>
      </c>
      <c r="D121" s="44" t="str">
        <f t="shared" si="12"/>
        <v>N/A</v>
      </c>
      <c r="E121" s="47">
        <v>12188278</v>
      </c>
      <c r="F121" s="44" t="str">
        <f t="shared" si="13"/>
        <v>N/A</v>
      </c>
      <c r="G121" s="47">
        <v>14934102</v>
      </c>
      <c r="H121" s="44" t="str">
        <f t="shared" si="14"/>
        <v>N/A</v>
      </c>
      <c r="I121" s="12">
        <v>3.3639999999999999</v>
      </c>
      <c r="J121" s="12">
        <v>22.53</v>
      </c>
      <c r="K121" s="45" t="s">
        <v>739</v>
      </c>
      <c r="L121" s="9" t="str">
        <f t="shared" si="15"/>
        <v>Yes</v>
      </c>
    </row>
    <row r="122" spans="1:12" ht="25.5" x14ac:dyDescent="0.2">
      <c r="A122" s="4" t="s">
        <v>579</v>
      </c>
      <c r="B122" s="35" t="s">
        <v>213</v>
      </c>
      <c r="C122" s="36">
        <v>44781</v>
      </c>
      <c r="D122" s="44" t="str">
        <f t="shared" si="12"/>
        <v>N/A</v>
      </c>
      <c r="E122" s="36">
        <v>21129</v>
      </c>
      <c r="F122" s="44" t="str">
        <f t="shared" si="13"/>
        <v>N/A</v>
      </c>
      <c r="G122" s="36">
        <v>22077</v>
      </c>
      <c r="H122" s="44" t="str">
        <f t="shared" si="14"/>
        <v>N/A</v>
      </c>
      <c r="I122" s="12">
        <v>-52.8</v>
      </c>
      <c r="J122" s="12">
        <v>4.4870000000000001</v>
      </c>
      <c r="K122" s="45" t="s">
        <v>739</v>
      </c>
      <c r="L122" s="9" t="str">
        <f t="shared" si="15"/>
        <v>Yes</v>
      </c>
    </row>
    <row r="123" spans="1:12" ht="25.5" x14ac:dyDescent="0.2">
      <c r="A123" s="4" t="s">
        <v>1334</v>
      </c>
      <c r="B123" s="35" t="s">
        <v>213</v>
      </c>
      <c r="C123" s="47">
        <v>263.31725509</v>
      </c>
      <c r="D123" s="44" t="str">
        <f t="shared" si="12"/>
        <v>N/A</v>
      </c>
      <c r="E123" s="47">
        <v>576.85067916000003</v>
      </c>
      <c r="F123" s="44" t="str">
        <f t="shared" si="13"/>
        <v>N/A</v>
      </c>
      <c r="G123" s="47">
        <v>676.45522488999995</v>
      </c>
      <c r="H123" s="44" t="str">
        <f t="shared" si="14"/>
        <v>N/A</v>
      </c>
      <c r="I123" s="12">
        <v>119.1</v>
      </c>
      <c r="J123" s="12">
        <v>17.27</v>
      </c>
      <c r="K123" s="45" t="s">
        <v>739</v>
      </c>
      <c r="L123" s="9" t="str">
        <f t="shared" si="15"/>
        <v>Yes</v>
      </c>
    </row>
    <row r="124" spans="1:12" ht="25.5" x14ac:dyDescent="0.2">
      <c r="A124" s="4" t="s">
        <v>580</v>
      </c>
      <c r="B124" s="35" t="s">
        <v>213</v>
      </c>
      <c r="C124" s="47">
        <v>30306137</v>
      </c>
      <c r="D124" s="44" t="str">
        <f t="shared" si="12"/>
        <v>N/A</v>
      </c>
      <c r="E124" s="47">
        <v>30572913</v>
      </c>
      <c r="F124" s="44" t="str">
        <f t="shared" si="13"/>
        <v>N/A</v>
      </c>
      <c r="G124" s="47">
        <v>34350559</v>
      </c>
      <c r="H124" s="44" t="str">
        <f t="shared" si="14"/>
        <v>N/A</v>
      </c>
      <c r="I124" s="12">
        <v>0.88029999999999997</v>
      </c>
      <c r="J124" s="12">
        <v>12.36</v>
      </c>
      <c r="K124" s="45" t="s">
        <v>739</v>
      </c>
      <c r="L124" s="9" t="str">
        <f t="shared" si="15"/>
        <v>Yes</v>
      </c>
    </row>
    <row r="125" spans="1:12" x14ac:dyDescent="0.2">
      <c r="A125" s="2" t="s">
        <v>581</v>
      </c>
      <c r="B125" s="35" t="s">
        <v>213</v>
      </c>
      <c r="C125" s="36">
        <v>1368</v>
      </c>
      <c r="D125" s="44" t="str">
        <f t="shared" si="12"/>
        <v>N/A</v>
      </c>
      <c r="E125" s="36">
        <v>1397</v>
      </c>
      <c r="F125" s="44" t="str">
        <f t="shared" si="13"/>
        <v>N/A</v>
      </c>
      <c r="G125" s="36">
        <v>1501</v>
      </c>
      <c r="H125" s="44" t="str">
        <f t="shared" si="14"/>
        <v>N/A</v>
      </c>
      <c r="I125" s="12">
        <v>2.12</v>
      </c>
      <c r="J125" s="12">
        <v>7.4450000000000003</v>
      </c>
      <c r="K125" s="45" t="s">
        <v>739</v>
      </c>
      <c r="L125" s="9" t="str">
        <f t="shared" si="15"/>
        <v>Yes</v>
      </c>
    </row>
    <row r="126" spans="1:12" ht="25.5" x14ac:dyDescent="0.2">
      <c r="A126" s="2" t="s">
        <v>1335</v>
      </c>
      <c r="B126" s="35" t="s">
        <v>213</v>
      </c>
      <c r="C126" s="47">
        <v>22153.608918000002</v>
      </c>
      <c r="D126" s="44" t="str">
        <f t="shared" si="12"/>
        <v>N/A</v>
      </c>
      <c r="E126" s="47">
        <v>21884.690766</v>
      </c>
      <c r="F126" s="44" t="str">
        <f t="shared" si="13"/>
        <v>N/A</v>
      </c>
      <c r="G126" s="47">
        <v>22885.115923000001</v>
      </c>
      <c r="H126" s="44" t="str">
        <f t="shared" si="14"/>
        <v>N/A</v>
      </c>
      <c r="I126" s="12">
        <v>-1.21</v>
      </c>
      <c r="J126" s="12">
        <v>4.5709999999999997</v>
      </c>
      <c r="K126" s="45" t="s">
        <v>739</v>
      </c>
      <c r="L126" s="9" t="str">
        <f t="shared" si="15"/>
        <v>Yes</v>
      </c>
    </row>
    <row r="127" spans="1:12" ht="25.5" x14ac:dyDescent="0.2">
      <c r="A127" s="2" t="s">
        <v>582</v>
      </c>
      <c r="B127" s="35" t="s">
        <v>213</v>
      </c>
      <c r="C127" s="47">
        <v>5720372</v>
      </c>
      <c r="D127" s="44" t="str">
        <f t="shared" si="12"/>
        <v>N/A</v>
      </c>
      <c r="E127" s="47">
        <v>5535689</v>
      </c>
      <c r="F127" s="44" t="str">
        <f t="shared" si="13"/>
        <v>N/A</v>
      </c>
      <c r="G127" s="47">
        <v>5729304</v>
      </c>
      <c r="H127" s="44" t="str">
        <f t="shared" si="14"/>
        <v>N/A</v>
      </c>
      <c r="I127" s="12">
        <v>-3.23</v>
      </c>
      <c r="J127" s="12">
        <v>3.4980000000000002</v>
      </c>
      <c r="K127" s="45" t="s">
        <v>739</v>
      </c>
      <c r="L127" s="9" t="str">
        <f t="shared" si="15"/>
        <v>Yes</v>
      </c>
    </row>
    <row r="128" spans="1:12" x14ac:dyDescent="0.2">
      <c r="A128" s="2" t="s">
        <v>583</v>
      </c>
      <c r="B128" s="35" t="s">
        <v>213</v>
      </c>
      <c r="C128" s="36">
        <v>27682</v>
      </c>
      <c r="D128" s="44" t="str">
        <f t="shared" si="12"/>
        <v>N/A</v>
      </c>
      <c r="E128" s="36">
        <v>29480</v>
      </c>
      <c r="F128" s="44" t="str">
        <f t="shared" si="13"/>
        <v>N/A</v>
      </c>
      <c r="G128" s="36">
        <v>31026</v>
      </c>
      <c r="H128" s="44" t="str">
        <f t="shared" si="14"/>
        <v>N/A</v>
      </c>
      <c r="I128" s="12">
        <v>6.4950000000000001</v>
      </c>
      <c r="J128" s="12">
        <v>5.2439999999999998</v>
      </c>
      <c r="K128" s="45" t="s">
        <v>739</v>
      </c>
      <c r="L128" s="9" t="str">
        <f t="shared" si="15"/>
        <v>Yes</v>
      </c>
    </row>
    <row r="129" spans="1:12" ht="25.5" x14ac:dyDescent="0.2">
      <c r="A129" s="2" t="s">
        <v>1336</v>
      </c>
      <c r="B129" s="35" t="s">
        <v>213</v>
      </c>
      <c r="C129" s="47">
        <v>206.64590709000001</v>
      </c>
      <c r="D129" s="44" t="str">
        <f t="shared" si="12"/>
        <v>N/A</v>
      </c>
      <c r="E129" s="47">
        <v>187.77778154999999</v>
      </c>
      <c r="F129" s="44" t="str">
        <f t="shared" si="13"/>
        <v>N/A</v>
      </c>
      <c r="G129" s="47">
        <v>184.66138078</v>
      </c>
      <c r="H129" s="44" t="str">
        <f t="shared" si="14"/>
        <v>N/A</v>
      </c>
      <c r="I129" s="12">
        <v>-9.1300000000000008</v>
      </c>
      <c r="J129" s="12">
        <v>-1.66</v>
      </c>
      <c r="K129" s="45" t="s">
        <v>739</v>
      </c>
      <c r="L129" s="9" t="str">
        <f t="shared" si="15"/>
        <v>Yes</v>
      </c>
    </row>
    <row r="130" spans="1:12" ht="25.5" x14ac:dyDescent="0.2">
      <c r="A130" s="2" t="s">
        <v>584</v>
      </c>
      <c r="B130" s="35" t="s">
        <v>213</v>
      </c>
      <c r="C130" s="47">
        <v>72175767</v>
      </c>
      <c r="D130" s="44" t="str">
        <f t="shared" si="12"/>
        <v>N/A</v>
      </c>
      <c r="E130" s="47">
        <v>74682482</v>
      </c>
      <c r="F130" s="44" t="str">
        <f t="shared" si="13"/>
        <v>N/A</v>
      </c>
      <c r="G130" s="47">
        <v>69992885</v>
      </c>
      <c r="H130" s="44" t="str">
        <f t="shared" si="14"/>
        <v>N/A</v>
      </c>
      <c r="I130" s="12">
        <v>3.4729999999999999</v>
      </c>
      <c r="J130" s="12">
        <v>-6.28</v>
      </c>
      <c r="K130" s="45" t="s">
        <v>739</v>
      </c>
      <c r="L130" s="9" t="str">
        <f t="shared" si="15"/>
        <v>Yes</v>
      </c>
    </row>
    <row r="131" spans="1:12" x14ac:dyDescent="0.2">
      <c r="A131" s="2" t="s">
        <v>585</v>
      </c>
      <c r="B131" s="35" t="s">
        <v>213</v>
      </c>
      <c r="C131" s="36">
        <v>4860</v>
      </c>
      <c r="D131" s="44" t="str">
        <f t="shared" si="12"/>
        <v>N/A</v>
      </c>
      <c r="E131" s="36">
        <v>5002</v>
      </c>
      <c r="F131" s="44" t="str">
        <f t="shared" si="13"/>
        <v>N/A</v>
      </c>
      <c r="G131" s="36">
        <v>4899</v>
      </c>
      <c r="H131" s="44" t="str">
        <f t="shared" si="14"/>
        <v>N/A</v>
      </c>
      <c r="I131" s="12">
        <v>2.9220000000000002</v>
      </c>
      <c r="J131" s="12">
        <v>-2.06</v>
      </c>
      <c r="K131" s="45" t="s">
        <v>739</v>
      </c>
      <c r="L131" s="9" t="str">
        <f t="shared" si="15"/>
        <v>Yes</v>
      </c>
    </row>
    <row r="132" spans="1:12" x14ac:dyDescent="0.2">
      <c r="A132" s="2" t="s">
        <v>1337</v>
      </c>
      <c r="B132" s="35" t="s">
        <v>213</v>
      </c>
      <c r="C132" s="47">
        <v>14850.980863999999</v>
      </c>
      <c r="D132" s="44" t="str">
        <f t="shared" si="12"/>
        <v>N/A</v>
      </c>
      <c r="E132" s="47">
        <v>14930.52419</v>
      </c>
      <c r="F132" s="44" t="str">
        <f t="shared" si="13"/>
        <v>N/A</v>
      </c>
      <c r="G132" s="47">
        <v>14287.177996</v>
      </c>
      <c r="H132" s="44" t="str">
        <f t="shared" si="14"/>
        <v>N/A</v>
      </c>
      <c r="I132" s="12">
        <v>0.53559999999999997</v>
      </c>
      <c r="J132" s="12">
        <v>-4.3099999999999996</v>
      </c>
      <c r="K132" s="45" t="s">
        <v>739</v>
      </c>
      <c r="L132" s="9" t="str">
        <f t="shared" si="15"/>
        <v>Yes</v>
      </c>
    </row>
    <row r="133" spans="1:12" ht="25.5" x14ac:dyDescent="0.2">
      <c r="A133" s="2" t="s">
        <v>586</v>
      </c>
      <c r="B133" s="35" t="s">
        <v>213</v>
      </c>
      <c r="C133" s="47">
        <v>2914542</v>
      </c>
      <c r="D133" s="44" t="str">
        <f t="shared" si="12"/>
        <v>N/A</v>
      </c>
      <c r="E133" s="47">
        <v>3001815</v>
      </c>
      <c r="F133" s="44" t="str">
        <f t="shared" si="13"/>
        <v>N/A</v>
      </c>
      <c r="G133" s="47">
        <v>3222686</v>
      </c>
      <c r="H133" s="44" t="str">
        <f t="shared" si="14"/>
        <v>N/A</v>
      </c>
      <c r="I133" s="12">
        <v>2.9940000000000002</v>
      </c>
      <c r="J133" s="12">
        <v>7.3579999999999997</v>
      </c>
      <c r="K133" s="45" t="s">
        <v>739</v>
      </c>
      <c r="L133" s="9" t="str">
        <f>IF(J133="Div by 0", "N/A", IF(OR(J133="N/A",K133="N/A"),"N/A", IF(J133&gt;VALUE(MID(K133,1,2)), "No", IF(J133&lt;-1*VALUE(MID(K133,1,2)), "No", "Yes"))))</f>
        <v>Yes</v>
      </c>
    </row>
    <row r="134" spans="1:12" x14ac:dyDescent="0.2">
      <c r="A134" s="2" t="s">
        <v>587</v>
      </c>
      <c r="B134" s="35" t="s">
        <v>213</v>
      </c>
      <c r="C134" s="36">
        <v>21395</v>
      </c>
      <c r="D134" s="44" t="str">
        <f t="shared" si="12"/>
        <v>N/A</v>
      </c>
      <c r="E134" s="36">
        <v>24412</v>
      </c>
      <c r="F134" s="44" t="str">
        <f t="shared" si="13"/>
        <v>N/A</v>
      </c>
      <c r="G134" s="36">
        <v>26746</v>
      </c>
      <c r="H134" s="44" t="str">
        <f t="shared" si="14"/>
        <v>N/A</v>
      </c>
      <c r="I134" s="12">
        <v>14.1</v>
      </c>
      <c r="J134" s="12">
        <v>9.5609999999999999</v>
      </c>
      <c r="K134" s="45" t="s">
        <v>739</v>
      </c>
      <c r="L134" s="9" t="str">
        <f t="shared" ref="L134:L138" si="16">IF(J134="Div by 0", "N/A", IF(OR(J134="N/A",K134="N/A"),"N/A", IF(J134&gt;VALUE(MID(K134,1,2)), "No", IF(J134&lt;-1*VALUE(MID(K134,1,2)), "No", "Yes"))))</f>
        <v>Yes</v>
      </c>
    </row>
    <row r="135" spans="1:12" ht="25.5" x14ac:dyDescent="0.2">
      <c r="A135" s="2" t="s">
        <v>1338</v>
      </c>
      <c r="B135" s="35" t="s">
        <v>213</v>
      </c>
      <c r="C135" s="47">
        <v>136.22537976000001</v>
      </c>
      <c r="D135" s="44" t="str">
        <f t="shared" si="12"/>
        <v>N/A</v>
      </c>
      <c r="E135" s="47">
        <v>122.96473046</v>
      </c>
      <c r="F135" s="44" t="str">
        <f t="shared" si="13"/>
        <v>N/A</v>
      </c>
      <c r="G135" s="47">
        <v>120.49226052</v>
      </c>
      <c r="H135" s="44" t="str">
        <f t="shared" si="14"/>
        <v>N/A</v>
      </c>
      <c r="I135" s="12">
        <v>-9.73</v>
      </c>
      <c r="J135" s="12">
        <v>-2.0099999999999998</v>
      </c>
      <c r="K135" s="45" t="s">
        <v>739</v>
      </c>
      <c r="L135" s="9" t="str">
        <f t="shared" si="16"/>
        <v>Yes</v>
      </c>
    </row>
    <row r="136" spans="1:12" ht="25.5" x14ac:dyDescent="0.2">
      <c r="A136" s="2" t="s">
        <v>588</v>
      </c>
      <c r="B136" s="35" t="s">
        <v>213</v>
      </c>
      <c r="C136" s="47">
        <v>0</v>
      </c>
      <c r="D136" s="44" t="str">
        <f t="shared" ref="D136:D150" si="17">IF($B136="N/A","N/A",IF(C136&gt;10,"No",IF(C136&lt;-10,"No","Yes")))</f>
        <v>N/A</v>
      </c>
      <c r="E136" s="47">
        <v>0</v>
      </c>
      <c r="F136" s="44" t="str">
        <f t="shared" ref="F136:F150" si="18">IF($B136="N/A","N/A",IF(E136&gt;10,"No",IF(E136&lt;-10,"No","Yes")))</f>
        <v>N/A</v>
      </c>
      <c r="G136" s="47">
        <v>0</v>
      </c>
      <c r="H136" s="44" t="str">
        <f t="shared" ref="H136:H150" si="19">IF($B136="N/A","N/A",IF(G136&gt;10,"No",IF(G136&lt;-10,"No","Yes")))</f>
        <v>N/A</v>
      </c>
      <c r="I136" s="12" t="s">
        <v>1747</v>
      </c>
      <c r="J136" s="12" t="s">
        <v>1747</v>
      </c>
      <c r="K136" s="45" t="s">
        <v>739</v>
      </c>
      <c r="L136" s="9" t="str">
        <f t="shared" si="16"/>
        <v>N/A</v>
      </c>
    </row>
    <row r="137" spans="1:12" x14ac:dyDescent="0.2">
      <c r="A137" s="2" t="s">
        <v>589</v>
      </c>
      <c r="B137" s="35" t="s">
        <v>213</v>
      </c>
      <c r="C137" s="36">
        <v>0</v>
      </c>
      <c r="D137" s="44" t="str">
        <f t="shared" si="17"/>
        <v>N/A</v>
      </c>
      <c r="E137" s="36">
        <v>0</v>
      </c>
      <c r="F137" s="44" t="str">
        <f t="shared" si="18"/>
        <v>N/A</v>
      </c>
      <c r="G137" s="36">
        <v>0</v>
      </c>
      <c r="H137" s="44" t="str">
        <f t="shared" si="19"/>
        <v>N/A</v>
      </c>
      <c r="I137" s="12" t="s">
        <v>1747</v>
      </c>
      <c r="J137" s="12" t="s">
        <v>1747</v>
      </c>
      <c r="K137" s="45" t="s">
        <v>739</v>
      </c>
      <c r="L137" s="9" t="str">
        <f t="shared" si="16"/>
        <v>N/A</v>
      </c>
    </row>
    <row r="138" spans="1:12" ht="25.5" x14ac:dyDescent="0.2">
      <c r="A138" s="2" t="s">
        <v>1339</v>
      </c>
      <c r="B138" s="35" t="s">
        <v>213</v>
      </c>
      <c r="C138" s="47" t="s">
        <v>1747</v>
      </c>
      <c r="D138" s="44" t="str">
        <f t="shared" si="17"/>
        <v>N/A</v>
      </c>
      <c r="E138" s="47" t="s">
        <v>1747</v>
      </c>
      <c r="F138" s="44" t="str">
        <f t="shared" si="18"/>
        <v>N/A</v>
      </c>
      <c r="G138" s="47" t="s">
        <v>1747</v>
      </c>
      <c r="H138" s="44" t="str">
        <f t="shared" si="19"/>
        <v>N/A</v>
      </c>
      <c r="I138" s="12" t="s">
        <v>1747</v>
      </c>
      <c r="J138" s="12" t="s">
        <v>1747</v>
      </c>
      <c r="K138" s="45" t="s">
        <v>739</v>
      </c>
      <c r="L138" s="9" t="str">
        <f t="shared" si="16"/>
        <v>N/A</v>
      </c>
    </row>
    <row r="139" spans="1:12" ht="25.5" x14ac:dyDescent="0.2">
      <c r="A139" s="2" t="s">
        <v>590</v>
      </c>
      <c r="B139" s="35" t="s">
        <v>213</v>
      </c>
      <c r="C139" s="47">
        <v>193235566</v>
      </c>
      <c r="D139" s="44" t="str">
        <f t="shared" si="17"/>
        <v>N/A</v>
      </c>
      <c r="E139" s="47">
        <v>207491926</v>
      </c>
      <c r="F139" s="44" t="str">
        <f t="shared" si="18"/>
        <v>N/A</v>
      </c>
      <c r="G139" s="47">
        <v>213259195</v>
      </c>
      <c r="H139" s="44" t="str">
        <f t="shared" si="19"/>
        <v>N/A</v>
      </c>
      <c r="I139" s="12">
        <v>7.3780000000000001</v>
      </c>
      <c r="J139" s="12">
        <v>2.78</v>
      </c>
      <c r="K139" s="45" t="s">
        <v>739</v>
      </c>
      <c r="L139" s="9" t="str">
        <f t="shared" ref="L139:L150" si="20">IF(J139="Div by 0", "N/A", IF(K139="N/A","N/A", IF(J139&gt;VALUE(MID(K139,1,2)), "No", IF(J139&lt;-1*VALUE(MID(K139,1,2)), "No", "Yes"))))</f>
        <v>Yes</v>
      </c>
    </row>
    <row r="140" spans="1:12" ht="25.5" x14ac:dyDescent="0.2">
      <c r="A140" s="2" t="s">
        <v>591</v>
      </c>
      <c r="B140" s="35" t="s">
        <v>213</v>
      </c>
      <c r="C140" s="36">
        <v>406389</v>
      </c>
      <c r="D140" s="44" t="str">
        <f t="shared" si="17"/>
        <v>N/A</v>
      </c>
      <c r="E140" s="36">
        <v>423641</v>
      </c>
      <c r="F140" s="44" t="str">
        <f t="shared" si="18"/>
        <v>N/A</v>
      </c>
      <c r="G140" s="36">
        <v>418896</v>
      </c>
      <c r="H140" s="44" t="str">
        <f t="shared" si="19"/>
        <v>N/A</v>
      </c>
      <c r="I140" s="12">
        <v>4.2450000000000001</v>
      </c>
      <c r="J140" s="12">
        <v>-1.1200000000000001</v>
      </c>
      <c r="K140" s="45" t="s">
        <v>739</v>
      </c>
      <c r="L140" s="9" t="str">
        <f t="shared" si="20"/>
        <v>Yes</v>
      </c>
    </row>
    <row r="141" spans="1:12" ht="25.5" x14ac:dyDescent="0.2">
      <c r="A141" s="2" t="s">
        <v>1340</v>
      </c>
      <c r="B141" s="35" t="s">
        <v>213</v>
      </c>
      <c r="C141" s="47">
        <v>475.49408571999999</v>
      </c>
      <c r="D141" s="44" t="str">
        <f t="shared" si="17"/>
        <v>N/A</v>
      </c>
      <c r="E141" s="47">
        <v>489.78244787</v>
      </c>
      <c r="F141" s="44" t="str">
        <f t="shared" si="18"/>
        <v>N/A</v>
      </c>
      <c r="G141" s="47">
        <v>509.09818904999997</v>
      </c>
      <c r="H141" s="44" t="str">
        <f t="shared" si="19"/>
        <v>N/A</v>
      </c>
      <c r="I141" s="12">
        <v>3.0049999999999999</v>
      </c>
      <c r="J141" s="12">
        <v>3.944</v>
      </c>
      <c r="K141" s="45" t="s">
        <v>739</v>
      </c>
      <c r="L141" s="9" t="str">
        <f t="shared" si="20"/>
        <v>Yes</v>
      </c>
    </row>
    <row r="142" spans="1:12" ht="25.5" x14ac:dyDescent="0.2">
      <c r="A142" s="2" t="s">
        <v>592</v>
      </c>
      <c r="B142" s="35" t="s">
        <v>213</v>
      </c>
      <c r="C142" s="47">
        <v>82013214</v>
      </c>
      <c r="D142" s="44" t="str">
        <f t="shared" si="17"/>
        <v>N/A</v>
      </c>
      <c r="E142" s="47">
        <v>88245510</v>
      </c>
      <c r="F142" s="44" t="str">
        <f t="shared" si="18"/>
        <v>N/A</v>
      </c>
      <c r="G142" s="47">
        <v>79199513</v>
      </c>
      <c r="H142" s="44" t="str">
        <f t="shared" si="19"/>
        <v>N/A</v>
      </c>
      <c r="I142" s="12">
        <v>7.5990000000000002</v>
      </c>
      <c r="J142" s="12">
        <v>-10.3</v>
      </c>
      <c r="K142" s="45" t="s">
        <v>739</v>
      </c>
      <c r="L142" s="9" t="str">
        <f t="shared" si="20"/>
        <v>Yes</v>
      </c>
    </row>
    <row r="143" spans="1:12" x14ac:dyDescent="0.2">
      <c r="A143" s="3" t="s">
        <v>593</v>
      </c>
      <c r="B143" s="35" t="s">
        <v>213</v>
      </c>
      <c r="C143" s="36">
        <v>11079</v>
      </c>
      <c r="D143" s="44" t="str">
        <f t="shared" si="17"/>
        <v>N/A</v>
      </c>
      <c r="E143" s="36">
        <v>2295</v>
      </c>
      <c r="F143" s="44" t="str">
        <f t="shared" si="18"/>
        <v>N/A</v>
      </c>
      <c r="G143" s="36">
        <v>2256</v>
      </c>
      <c r="H143" s="44" t="str">
        <f t="shared" si="19"/>
        <v>N/A</v>
      </c>
      <c r="I143" s="12">
        <v>-79.3</v>
      </c>
      <c r="J143" s="12">
        <v>-1.7</v>
      </c>
      <c r="K143" s="45" t="s">
        <v>739</v>
      </c>
      <c r="L143" s="9" t="str">
        <f t="shared" si="20"/>
        <v>Yes</v>
      </c>
    </row>
    <row r="144" spans="1:12" ht="25.5" x14ac:dyDescent="0.2">
      <c r="A144" s="3" t="s">
        <v>1341</v>
      </c>
      <c r="B144" s="35" t="s">
        <v>213</v>
      </c>
      <c r="C144" s="47">
        <v>7402.5827240999997</v>
      </c>
      <c r="D144" s="44" t="str">
        <f t="shared" si="17"/>
        <v>N/A</v>
      </c>
      <c r="E144" s="47">
        <v>38451.202614000002</v>
      </c>
      <c r="F144" s="44" t="str">
        <f t="shared" si="18"/>
        <v>N/A</v>
      </c>
      <c r="G144" s="47">
        <v>35106.167110000002</v>
      </c>
      <c r="H144" s="44" t="str">
        <f t="shared" si="19"/>
        <v>N/A</v>
      </c>
      <c r="I144" s="12">
        <v>419.4</v>
      </c>
      <c r="J144" s="12">
        <v>-8.6999999999999993</v>
      </c>
      <c r="K144" s="45" t="s">
        <v>739</v>
      </c>
      <c r="L144" s="9" t="str">
        <f t="shared" si="20"/>
        <v>Yes</v>
      </c>
    </row>
    <row r="145" spans="1:12" ht="25.5" x14ac:dyDescent="0.2">
      <c r="A145" s="2" t="s">
        <v>594</v>
      </c>
      <c r="B145" s="35" t="s">
        <v>213</v>
      </c>
      <c r="C145" s="47">
        <v>97395428</v>
      </c>
      <c r="D145" s="44" t="str">
        <f t="shared" si="17"/>
        <v>N/A</v>
      </c>
      <c r="E145" s="47">
        <v>97262350</v>
      </c>
      <c r="F145" s="44" t="str">
        <f t="shared" si="18"/>
        <v>N/A</v>
      </c>
      <c r="G145" s="47">
        <v>95984463</v>
      </c>
      <c r="H145" s="44" t="str">
        <f t="shared" si="19"/>
        <v>N/A</v>
      </c>
      <c r="I145" s="12">
        <v>-0.13700000000000001</v>
      </c>
      <c r="J145" s="12">
        <v>-1.31</v>
      </c>
      <c r="K145" s="45" t="s">
        <v>739</v>
      </c>
      <c r="L145" s="9" t="str">
        <f t="shared" si="20"/>
        <v>Yes</v>
      </c>
    </row>
    <row r="146" spans="1:12" x14ac:dyDescent="0.2">
      <c r="A146" s="2" t="s">
        <v>595</v>
      </c>
      <c r="B146" s="35" t="s">
        <v>213</v>
      </c>
      <c r="C146" s="36">
        <v>50586</v>
      </c>
      <c r="D146" s="44" t="str">
        <f t="shared" si="17"/>
        <v>N/A</v>
      </c>
      <c r="E146" s="36">
        <v>57791</v>
      </c>
      <c r="F146" s="44" t="str">
        <f t="shared" si="18"/>
        <v>N/A</v>
      </c>
      <c r="G146" s="36">
        <v>59308</v>
      </c>
      <c r="H146" s="44" t="str">
        <f t="shared" si="19"/>
        <v>N/A</v>
      </c>
      <c r="I146" s="12">
        <v>14.24</v>
      </c>
      <c r="J146" s="12">
        <v>2.625</v>
      </c>
      <c r="K146" s="45" t="s">
        <v>739</v>
      </c>
      <c r="L146" s="9" t="str">
        <f t="shared" si="20"/>
        <v>Yes</v>
      </c>
    </row>
    <row r="147" spans="1:12" ht="25.5" x14ac:dyDescent="0.2">
      <c r="A147" s="2" t="s">
        <v>1342</v>
      </c>
      <c r="B147" s="35" t="s">
        <v>213</v>
      </c>
      <c r="C147" s="47">
        <v>1925.3435337999999</v>
      </c>
      <c r="D147" s="44" t="str">
        <f t="shared" si="17"/>
        <v>N/A</v>
      </c>
      <c r="E147" s="47">
        <v>1683.0016785</v>
      </c>
      <c r="F147" s="44" t="str">
        <f t="shared" si="18"/>
        <v>N/A</v>
      </c>
      <c r="G147" s="47">
        <v>1618.4066736</v>
      </c>
      <c r="H147" s="44" t="str">
        <f t="shared" si="19"/>
        <v>N/A</v>
      </c>
      <c r="I147" s="12">
        <v>-12.6</v>
      </c>
      <c r="J147" s="12">
        <v>-3.84</v>
      </c>
      <c r="K147" s="45" t="s">
        <v>739</v>
      </c>
      <c r="L147" s="9" t="str">
        <f t="shared" si="20"/>
        <v>Yes</v>
      </c>
    </row>
    <row r="148" spans="1:12" ht="25.5" x14ac:dyDescent="0.2">
      <c r="A148" s="2" t="s">
        <v>596</v>
      </c>
      <c r="B148" s="35" t="s">
        <v>213</v>
      </c>
      <c r="C148" s="47">
        <v>22933044</v>
      </c>
      <c r="D148" s="44" t="str">
        <f t="shared" si="17"/>
        <v>N/A</v>
      </c>
      <c r="E148" s="47">
        <v>21837573</v>
      </c>
      <c r="F148" s="44" t="str">
        <f t="shared" si="18"/>
        <v>N/A</v>
      </c>
      <c r="G148" s="47">
        <v>20470148</v>
      </c>
      <c r="H148" s="44" t="str">
        <f t="shared" si="19"/>
        <v>N/A</v>
      </c>
      <c r="I148" s="12">
        <v>-4.78</v>
      </c>
      <c r="J148" s="12">
        <v>-6.26</v>
      </c>
      <c r="K148" s="45" t="s">
        <v>739</v>
      </c>
      <c r="L148" s="9" t="str">
        <f t="shared" si="20"/>
        <v>Yes</v>
      </c>
    </row>
    <row r="149" spans="1:12" x14ac:dyDescent="0.2">
      <c r="A149" s="2" t="s">
        <v>597</v>
      </c>
      <c r="B149" s="35" t="s">
        <v>213</v>
      </c>
      <c r="C149" s="36">
        <v>3603</v>
      </c>
      <c r="D149" s="44" t="str">
        <f t="shared" si="17"/>
        <v>N/A</v>
      </c>
      <c r="E149" s="36">
        <v>3438</v>
      </c>
      <c r="F149" s="44" t="str">
        <f t="shared" si="18"/>
        <v>N/A</v>
      </c>
      <c r="G149" s="36">
        <v>3408</v>
      </c>
      <c r="H149" s="44" t="str">
        <f t="shared" si="19"/>
        <v>N/A</v>
      </c>
      <c r="I149" s="12">
        <v>-4.58</v>
      </c>
      <c r="J149" s="12">
        <v>-0.873</v>
      </c>
      <c r="K149" s="45" t="s">
        <v>739</v>
      </c>
      <c r="L149" s="9" t="str">
        <f t="shared" si="20"/>
        <v>Yes</v>
      </c>
    </row>
    <row r="150" spans="1:12" ht="25.5" x14ac:dyDescent="0.2">
      <c r="A150" s="4" t="s">
        <v>1343</v>
      </c>
      <c r="B150" s="35" t="s">
        <v>213</v>
      </c>
      <c r="C150" s="47">
        <v>6364.9858451</v>
      </c>
      <c r="D150" s="44" t="str">
        <f t="shared" si="17"/>
        <v>N/A</v>
      </c>
      <c r="E150" s="47">
        <v>6351.8246073</v>
      </c>
      <c r="F150" s="44" t="str">
        <f t="shared" si="18"/>
        <v>N/A</v>
      </c>
      <c r="G150" s="47">
        <v>6006.4988262999996</v>
      </c>
      <c r="H150" s="44" t="str">
        <f t="shared" si="19"/>
        <v>N/A</v>
      </c>
      <c r="I150" s="12">
        <v>-0.20699999999999999</v>
      </c>
      <c r="J150" s="12">
        <v>-5.44</v>
      </c>
      <c r="K150" s="45" t="s">
        <v>739</v>
      </c>
      <c r="L150" s="9" t="str">
        <f t="shared" si="20"/>
        <v>Yes</v>
      </c>
    </row>
    <row r="151" spans="1:12" ht="25.5" x14ac:dyDescent="0.2">
      <c r="A151" s="4" t="s">
        <v>1344</v>
      </c>
      <c r="B151" s="35" t="s">
        <v>213</v>
      </c>
      <c r="C151" s="47">
        <v>1234.3523032000001</v>
      </c>
      <c r="D151" s="44" t="str">
        <f t="shared" ref="D151:D170" si="21">IF($B151="N/A","N/A",IF(C151&gt;10,"No",IF(C151&lt;-10,"No","Yes")))</f>
        <v>N/A</v>
      </c>
      <c r="E151" s="47">
        <v>1226.6639855999999</v>
      </c>
      <c r="F151" s="44" t="str">
        <f t="shared" ref="F151:F170" si="22">IF($B151="N/A","N/A",IF(E151&gt;10,"No",IF(E151&lt;-10,"No","Yes")))</f>
        <v>N/A</v>
      </c>
      <c r="G151" s="47">
        <v>1153.0303041</v>
      </c>
      <c r="H151" s="44" t="str">
        <f t="shared" ref="H151:H170" si="23">IF($B151="N/A","N/A",IF(G151&gt;10,"No",IF(G151&lt;-10,"No","Yes")))</f>
        <v>N/A</v>
      </c>
      <c r="I151" s="12">
        <v>-0.623</v>
      </c>
      <c r="J151" s="12">
        <v>-6</v>
      </c>
      <c r="K151" s="45" t="s">
        <v>739</v>
      </c>
      <c r="L151" s="9" t="str">
        <f t="shared" ref="L151:L170" si="24">IF(J151="Div by 0", "N/A", IF(K151="N/A","N/A", IF(J151&gt;VALUE(MID(K151,1,2)), "No", IF(J151&lt;-1*VALUE(MID(K151,1,2)), "No", "Yes"))))</f>
        <v>Yes</v>
      </c>
    </row>
    <row r="152" spans="1:12" ht="25.5" x14ac:dyDescent="0.2">
      <c r="A152" s="4" t="s">
        <v>1345</v>
      </c>
      <c r="B152" s="35" t="s">
        <v>213</v>
      </c>
      <c r="C152" s="47">
        <v>2185.2785758</v>
      </c>
      <c r="D152" s="44" t="str">
        <f t="shared" si="21"/>
        <v>N/A</v>
      </c>
      <c r="E152" s="47">
        <v>1991.8545194000001</v>
      </c>
      <c r="F152" s="44" t="str">
        <f t="shared" si="22"/>
        <v>N/A</v>
      </c>
      <c r="G152" s="47">
        <v>1885.3212243999999</v>
      </c>
      <c r="H152" s="44" t="str">
        <f t="shared" si="23"/>
        <v>N/A</v>
      </c>
      <c r="I152" s="12">
        <v>-8.85</v>
      </c>
      <c r="J152" s="12">
        <v>-5.35</v>
      </c>
      <c r="K152" s="45" t="s">
        <v>739</v>
      </c>
      <c r="L152" s="9" t="str">
        <f t="shared" si="24"/>
        <v>Yes</v>
      </c>
    </row>
    <row r="153" spans="1:12" ht="25.5" x14ac:dyDescent="0.2">
      <c r="A153" s="4" t="s">
        <v>1346</v>
      </c>
      <c r="B153" s="35" t="s">
        <v>213</v>
      </c>
      <c r="C153" s="47">
        <v>4639.1930758999997</v>
      </c>
      <c r="D153" s="44" t="str">
        <f t="shared" si="21"/>
        <v>N/A</v>
      </c>
      <c r="E153" s="47">
        <v>4858.9498218999997</v>
      </c>
      <c r="F153" s="44" t="str">
        <f t="shared" si="22"/>
        <v>N/A</v>
      </c>
      <c r="G153" s="47">
        <v>4661.0872084000002</v>
      </c>
      <c r="H153" s="44" t="str">
        <f t="shared" si="23"/>
        <v>N/A</v>
      </c>
      <c r="I153" s="12">
        <v>4.7370000000000001</v>
      </c>
      <c r="J153" s="12">
        <v>-4.07</v>
      </c>
      <c r="K153" s="45" t="s">
        <v>739</v>
      </c>
      <c r="L153" s="9" t="str">
        <f t="shared" si="24"/>
        <v>Yes</v>
      </c>
    </row>
    <row r="154" spans="1:12" ht="25.5" x14ac:dyDescent="0.2">
      <c r="A154" s="4" t="s">
        <v>1347</v>
      </c>
      <c r="B154" s="35" t="s">
        <v>213</v>
      </c>
      <c r="C154" s="47">
        <v>437.97099621000001</v>
      </c>
      <c r="D154" s="44" t="str">
        <f t="shared" si="21"/>
        <v>N/A</v>
      </c>
      <c r="E154" s="47">
        <v>420.68477806999999</v>
      </c>
      <c r="F154" s="44" t="str">
        <f t="shared" si="22"/>
        <v>N/A</v>
      </c>
      <c r="G154" s="47">
        <v>388.00057098000002</v>
      </c>
      <c r="H154" s="44" t="str">
        <f t="shared" si="23"/>
        <v>N/A</v>
      </c>
      <c r="I154" s="12">
        <v>-3.95</v>
      </c>
      <c r="J154" s="12">
        <v>-7.77</v>
      </c>
      <c r="K154" s="45" t="s">
        <v>739</v>
      </c>
      <c r="L154" s="9" t="str">
        <f t="shared" si="24"/>
        <v>Yes</v>
      </c>
    </row>
    <row r="155" spans="1:12" ht="25.5" x14ac:dyDescent="0.2">
      <c r="A155" s="2" t="s">
        <v>1348</v>
      </c>
      <c r="B155" s="35" t="s">
        <v>213</v>
      </c>
      <c r="C155" s="47">
        <v>1172.0838071000001</v>
      </c>
      <c r="D155" s="44" t="str">
        <f t="shared" si="21"/>
        <v>N/A</v>
      </c>
      <c r="E155" s="47">
        <v>1098.3586104000001</v>
      </c>
      <c r="F155" s="44" t="str">
        <f t="shared" si="22"/>
        <v>N/A</v>
      </c>
      <c r="G155" s="47">
        <v>1020.5122575</v>
      </c>
      <c r="H155" s="44" t="str">
        <f t="shared" si="23"/>
        <v>N/A</v>
      </c>
      <c r="I155" s="12">
        <v>-6.29</v>
      </c>
      <c r="J155" s="12">
        <v>-7.09</v>
      </c>
      <c r="K155" s="45" t="s">
        <v>739</v>
      </c>
      <c r="L155" s="9" t="str">
        <f t="shared" si="24"/>
        <v>Yes</v>
      </c>
    </row>
    <row r="156" spans="1:12" ht="25.5" x14ac:dyDescent="0.2">
      <c r="A156" s="2" t="s">
        <v>1349</v>
      </c>
      <c r="B156" s="35" t="s">
        <v>213</v>
      </c>
      <c r="C156" s="47">
        <v>256.42359002000001</v>
      </c>
      <c r="D156" s="44" t="str">
        <f t="shared" si="21"/>
        <v>N/A</v>
      </c>
      <c r="E156" s="47">
        <v>233.12688829000001</v>
      </c>
      <c r="F156" s="44" t="str">
        <f t="shared" si="22"/>
        <v>N/A</v>
      </c>
      <c r="G156" s="47">
        <v>220.73172699</v>
      </c>
      <c r="H156" s="44" t="str">
        <f t="shared" si="23"/>
        <v>N/A</v>
      </c>
      <c r="I156" s="12">
        <v>-9.09</v>
      </c>
      <c r="J156" s="12">
        <v>-5.32</v>
      </c>
      <c r="K156" s="45" t="s">
        <v>739</v>
      </c>
      <c r="L156" s="9" t="str">
        <f t="shared" si="24"/>
        <v>Yes</v>
      </c>
    </row>
    <row r="157" spans="1:12" ht="25.5" x14ac:dyDescent="0.2">
      <c r="A157" s="2" t="s">
        <v>1350</v>
      </c>
      <c r="B157" s="35" t="s">
        <v>213</v>
      </c>
      <c r="C157" s="47">
        <v>2272.6626680999998</v>
      </c>
      <c r="D157" s="44" t="str">
        <f t="shared" si="21"/>
        <v>N/A</v>
      </c>
      <c r="E157" s="47">
        <v>1934.8404532</v>
      </c>
      <c r="F157" s="44" t="str">
        <f t="shared" si="22"/>
        <v>N/A</v>
      </c>
      <c r="G157" s="47">
        <v>1955.9837419</v>
      </c>
      <c r="H157" s="44" t="str">
        <f t="shared" si="23"/>
        <v>N/A</v>
      </c>
      <c r="I157" s="12">
        <v>-14.9</v>
      </c>
      <c r="J157" s="12">
        <v>1.093</v>
      </c>
      <c r="K157" s="45" t="s">
        <v>739</v>
      </c>
      <c r="L157" s="9" t="str">
        <f t="shared" si="24"/>
        <v>Yes</v>
      </c>
    </row>
    <row r="158" spans="1:12" ht="25.5" x14ac:dyDescent="0.2">
      <c r="A158" s="2" t="s">
        <v>1351</v>
      </c>
      <c r="B158" s="35" t="s">
        <v>213</v>
      </c>
      <c r="C158" s="47">
        <v>1743.6986509999999</v>
      </c>
      <c r="D158" s="44" t="str">
        <f t="shared" si="21"/>
        <v>N/A</v>
      </c>
      <c r="E158" s="47">
        <v>1606.9484511999999</v>
      </c>
      <c r="F158" s="44" t="str">
        <f t="shared" si="22"/>
        <v>N/A</v>
      </c>
      <c r="G158" s="47">
        <v>1533.9078606</v>
      </c>
      <c r="H158" s="44" t="str">
        <f t="shared" si="23"/>
        <v>N/A</v>
      </c>
      <c r="I158" s="12">
        <v>-7.84</v>
      </c>
      <c r="J158" s="12">
        <v>-4.55</v>
      </c>
      <c r="K158" s="45" t="s">
        <v>739</v>
      </c>
      <c r="L158" s="9" t="str">
        <f t="shared" si="24"/>
        <v>Yes</v>
      </c>
    </row>
    <row r="159" spans="1:12" ht="25.5" x14ac:dyDescent="0.2">
      <c r="A159" s="2" t="s">
        <v>1352</v>
      </c>
      <c r="B159" s="35" t="s">
        <v>213</v>
      </c>
      <c r="C159" s="47">
        <v>0.39918864100000001</v>
      </c>
      <c r="D159" s="44" t="str">
        <f t="shared" si="21"/>
        <v>N/A</v>
      </c>
      <c r="E159" s="47">
        <v>0.45707502929999999</v>
      </c>
      <c r="F159" s="44" t="str">
        <f t="shared" si="22"/>
        <v>N/A</v>
      </c>
      <c r="G159" s="47">
        <v>0.31745623649999999</v>
      </c>
      <c r="H159" s="44" t="str">
        <f t="shared" si="23"/>
        <v>N/A</v>
      </c>
      <c r="I159" s="12">
        <v>14.5</v>
      </c>
      <c r="J159" s="12">
        <v>-30.5</v>
      </c>
      <c r="K159" s="45" t="s">
        <v>739</v>
      </c>
      <c r="L159" s="9" t="str">
        <f t="shared" si="24"/>
        <v>No</v>
      </c>
    </row>
    <row r="160" spans="1:12" ht="25.5" x14ac:dyDescent="0.2">
      <c r="A160" s="4" t="s">
        <v>1353</v>
      </c>
      <c r="B160" s="35" t="s">
        <v>213</v>
      </c>
      <c r="C160" s="47">
        <v>0.22222322899999999</v>
      </c>
      <c r="D160" s="44" t="str">
        <f t="shared" si="21"/>
        <v>N/A</v>
      </c>
      <c r="E160" s="47">
        <v>0.4565263094</v>
      </c>
      <c r="F160" s="44" t="str">
        <f t="shared" si="22"/>
        <v>N/A</v>
      </c>
      <c r="G160" s="47">
        <v>0.28019253379999998</v>
      </c>
      <c r="H160" s="44" t="str">
        <f t="shared" si="23"/>
        <v>N/A</v>
      </c>
      <c r="I160" s="12">
        <v>105.4</v>
      </c>
      <c r="J160" s="12">
        <v>-38.6</v>
      </c>
      <c r="K160" s="45" t="s">
        <v>739</v>
      </c>
      <c r="L160" s="9" t="str">
        <f t="shared" si="24"/>
        <v>No</v>
      </c>
    </row>
    <row r="161" spans="1:12" x14ac:dyDescent="0.2">
      <c r="A161" s="4" t="s">
        <v>1354</v>
      </c>
      <c r="B161" s="35" t="s">
        <v>213</v>
      </c>
      <c r="C161" s="47">
        <v>674.85367553000003</v>
      </c>
      <c r="D161" s="44" t="str">
        <f t="shared" si="21"/>
        <v>N/A</v>
      </c>
      <c r="E161" s="47">
        <v>668.58680627000001</v>
      </c>
      <c r="F161" s="44" t="str">
        <f t="shared" si="22"/>
        <v>N/A</v>
      </c>
      <c r="G161" s="47">
        <v>683.92170725999995</v>
      </c>
      <c r="H161" s="44" t="str">
        <f t="shared" si="23"/>
        <v>N/A</v>
      </c>
      <c r="I161" s="12">
        <v>-0.92900000000000005</v>
      </c>
      <c r="J161" s="12">
        <v>2.294</v>
      </c>
      <c r="K161" s="45" t="s">
        <v>739</v>
      </c>
      <c r="L161" s="9" t="str">
        <f t="shared" si="24"/>
        <v>Yes</v>
      </c>
    </row>
    <row r="162" spans="1:12" x14ac:dyDescent="0.2">
      <c r="A162" s="4" t="s">
        <v>1355</v>
      </c>
      <c r="B162" s="35" t="s">
        <v>213</v>
      </c>
      <c r="C162" s="47">
        <v>1465.7758252000001</v>
      </c>
      <c r="D162" s="44" t="str">
        <f t="shared" si="21"/>
        <v>N/A</v>
      </c>
      <c r="E162" s="47">
        <v>1362.3532820999999</v>
      </c>
      <c r="F162" s="44" t="str">
        <f t="shared" si="22"/>
        <v>N/A</v>
      </c>
      <c r="G162" s="47">
        <v>1350.6500699000001</v>
      </c>
      <c r="H162" s="44" t="str">
        <f t="shared" si="23"/>
        <v>N/A</v>
      </c>
      <c r="I162" s="12">
        <v>-7.06</v>
      </c>
      <c r="J162" s="12">
        <v>-0.85899999999999999</v>
      </c>
      <c r="K162" s="45" t="s">
        <v>739</v>
      </c>
      <c r="L162" s="9" t="str">
        <f t="shared" si="24"/>
        <v>Yes</v>
      </c>
    </row>
    <row r="163" spans="1:12" ht="25.5" x14ac:dyDescent="0.2">
      <c r="A163" s="4" t="s">
        <v>1706</v>
      </c>
      <c r="B163" s="35" t="s">
        <v>213</v>
      </c>
      <c r="C163" s="47">
        <v>3179.0303761</v>
      </c>
      <c r="D163" s="44" t="str">
        <f t="shared" si="21"/>
        <v>N/A</v>
      </c>
      <c r="E163" s="47">
        <v>3200.1888555999999</v>
      </c>
      <c r="F163" s="44" t="str">
        <f t="shared" si="22"/>
        <v>N/A</v>
      </c>
      <c r="G163" s="47">
        <v>3278.2882616000002</v>
      </c>
      <c r="H163" s="44" t="str">
        <f t="shared" si="23"/>
        <v>N/A</v>
      </c>
      <c r="I163" s="12">
        <v>0.66559999999999997</v>
      </c>
      <c r="J163" s="12">
        <v>2.44</v>
      </c>
      <c r="K163" s="45" t="s">
        <v>739</v>
      </c>
      <c r="L163" s="9" t="str">
        <f t="shared" si="24"/>
        <v>Yes</v>
      </c>
    </row>
    <row r="164" spans="1:12" x14ac:dyDescent="0.2">
      <c r="A164" s="4" t="s">
        <v>1356</v>
      </c>
      <c r="B164" s="35" t="s">
        <v>213</v>
      </c>
      <c r="C164" s="47">
        <v>258.18602468</v>
      </c>
      <c r="D164" s="44" t="str">
        <f t="shared" si="21"/>
        <v>N/A</v>
      </c>
      <c r="E164" s="47">
        <v>257.86647194</v>
      </c>
      <c r="F164" s="44" t="str">
        <f t="shared" si="22"/>
        <v>N/A</v>
      </c>
      <c r="G164" s="47">
        <v>267.39387837999999</v>
      </c>
      <c r="H164" s="44" t="str">
        <f t="shared" si="23"/>
        <v>N/A</v>
      </c>
      <c r="I164" s="12">
        <v>-0.124</v>
      </c>
      <c r="J164" s="12">
        <v>3.6949999999999998</v>
      </c>
      <c r="K164" s="45" t="s">
        <v>739</v>
      </c>
      <c r="L164" s="9" t="str">
        <f t="shared" si="24"/>
        <v>Yes</v>
      </c>
    </row>
    <row r="165" spans="1:12" x14ac:dyDescent="0.2">
      <c r="A165" s="4" t="s">
        <v>1357</v>
      </c>
      <c r="B165" s="35" t="s">
        <v>213</v>
      </c>
      <c r="C165" s="47">
        <v>292.19305903999998</v>
      </c>
      <c r="D165" s="44" t="str">
        <f t="shared" si="21"/>
        <v>N/A</v>
      </c>
      <c r="E165" s="47">
        <v>280.58864339000002</v>
      </c>
      <c r="F165" s="44" t="str">
        <f t="shared" si="22"/>
        <v>N/A</v>
      </c>
      <c r="G165" s="47">
        <v>297.83337134999999</v>
      </c>
      <c r="H165" s="44" t="str">
        <f t="shared" si="23"/>
        <v>N/A</v>
      </c>
      <c r="I165" s="12">
        <v>-3.97</v>
      </c>
      <c r="J165" s="12">
        <v>6.1459999999999999</v>
      </c>
      <c r="K165" s="45" t="s">
        <v>739</v>
      </c>
      <c r="L165" s="9" t="str">
        <f t="shared" si="24"/>
        <v>Yes</v>
      </c>
    </row>
    <row r="166" spans="1:12" x14ac:dyDescent="0.2">
      <c r="A166" s="4" t="s">
        <v>1358</v>
      </c>
      <c r="B166" s="35" t="s">
        <v>213</v>
      </c>
      <c r="C166" s="47">
        <v>1797.4032675000001</v>
      </c>
      <c r="D166" s="44" t="str">
        <f t="shared" si="21"/>
        <v>N/A</v>
      </c>
      <c r="E166" s="47">
        <v>1711.7027169</v>
      </c>
      <c r="F166" s="44" t="str">
        <f t="shared" si="22"/>
        <v>N/A</v>
      </c>
      <c r="G166" s="47">
        <v>1686.3511897000001</v>
      </c>
      <c r="H166" s="44" t="str">
        <f t="shared" si="23"/>
        <v>N/A</v>
      </c>
      <c r="I166" s="12">
        <v>-4.7699999999999996</v>
      </c>
      <c r="J166" s="12">
        <v>-1.48</v>
      </c>
      <c r="K166" s="45" t="s">
        <v>739</v>
      </c>
      <c r="L166" s="9" t="str">
        <f t="shared" si="24"/>
        <v>Yes</v>
      </c>
    </row>
    <row r="167" spans="1:12" x14ac:dyDescent="0.2">
      <c r="A167" s="46" t="s">
        <v>1359</v>
      </c>
      <c r="B167" s="35" t="s">
        <v>213</v>
      </c>
      <c r="C167" s="47">
        <v>2548.471959</v>
      </c>
      <c r="D167" s="44" t="str">
        <f t="shared" si="21"/>
        <v>N/A</v>
      </c>
      <c r="E167" s="47">
        <v>2467.3193540000002</v>
      </c>
      <c r="F167" s="44" t="str">
        <f t="shared" si="22"/>
        <v>N/A</v>
      </c>
      <c r="G167" s="47">
        <v>2617.6004065000002</v>
      </c>
      <c r="H167" s="44" t="str">
        <f t="shared" si="23"/>
        <v>N/A</v>
      </c>
      <c r="I167" s="12">
        <v>-3.18</v>
      </c>
      <c r="J167" s="12">
        <v>6.0910000000000002</v>
      </c>
      <c r="K167" s="45" t="s">
        <v>739</v>
      </c>
      <c r="L167" s="9" t="str">
        <f t="shared" si="24"/>
        <v>Yes</v>
      </c>
    </row>
    <row r="168" spans="1:12" x14ac:dyDescent="0.2">
      <c r="A168" s="46" t="s">
        <v>1360</v>
      </c>
      <c r="B168" s="35" t="s">
        <v>213</v>
      </c>
      <c r="C168" s="47">
        <v>6800.5341288</v>
      </c>
      <c r="D168" s="44" t="str">
        <f t="shared" si="21"/>
        <v>N/A</v>
      </c>
      <c r="E168" s="47">
        <v>6393.8005438999999</v>
      </c>
      <c r="F168" s="44" t="str">
        <f t="shared" si="22"/>
        <v>N/A</v>
      </c>
      <c r="G168" s="47">
        <v>6310.5423494999995</v>
      </c>
      <c r="H168" s="44" t="str">
        <f t="shared" si="23"/>
        <v>N/A</v>
      </c>
      <c r="I168" s="12">
        <v>-5.98</v>
      </c>
      <c r="J168" s="12">
        <v>-1.3</v>
      </c>
      <c r="K168" s="45" t="s">
        <v>739</v>
      </c>
      <c r="L168" s="9" t="str">
        <f t="shared" si="24"/>
        <v>Yes</v>
      </c>
    </row>
    <row r="169" spans="1:12" x14ac:dyDescent="0.2">
      <c r="A169" s="46" t="s">
        <v>1361</v>
      </c>
      <c r="B169" s="35" t="s">
        <v>213</v>
      </c>
      <c r="C169" s="47">
        <v>814.86686148000001</v>
      </c>
      <c r="D169" s="44" t="str">
        <f t="shared" si="21"/>
        <v>N/A</v>
      </c>
      <c r="E169" s="47">
        <v>816.77566607999995</v>
      </c>
      <c r="F169" s="44" t="str">
        <f t="shared" si="22"/>
        <v>N/A</v>
      </c>
      <c r="G169" s="47">
        <v>804.17328100999998</v>
      </c>
      <c r="H169" s="44" t="str">
        <f t="shared" si="23"/>
        <v>N/A</v>
      </c>
      <c r="I169" s="12">
        <v>0.23419999999999999</v>
      </c>
      <c r="J169" s="12">
        <v>-1.54</v>
      </c>
      <c r="K169" s="45" t="s">
        <v>739</v>
      </c>
      <c r="L169" s="9" t="str">
        <f t="shared" si="24"/>
        <v>Yes</v>
      </c>
    </row>
    <row r="170" spans="1:12" x14ac:dyDescent="0.2">
      <c r="A170" s="46" t="s">
        <v>1362</v>
      </c>
      <c r="B170" s="35" t="s">
        <v>213</v>
      </c>
      <c r="C170" s="47">
        <v>1354.0922585000001</v>
      </c>
      <c r="D170" s="44" t="str">
        <f t="shared" si="21"/>
        <v>N/A</v>
      </c>
      <c r="E170" s="47">
        <v>1273.5437910999999</v>
      </c>
      <c r="F170" s="44" t="str">
        <f t="shared" si="22"/>
        <v>N/A</v>
      </c>
      <c r="G170" s="47">
        <v>1272.2945382</v>
      </c>
      <c r="H170" s="44" t="str">
        <f t="shared" si="23"/>
        <v>N/A</v>
      </c>
      <c r="I170" s="12">
        <v>-5.95</v>
      </c>
      <c r="J170" s="12">
        <v>-9.8000000000000004E-2</v>
      </c>
      <c r="K170" s="45" t="s">
        <v>739</v>
      </c>
      <c r="L170" s="9" t="str">
        <f t="shared" si="24"/>
        <v>Yes</v>
      </c>
    </row>
    <row r="171" spans="1:12" x14ac:dyDescent="0.2">
      <c r="A171" s="46" t="s">
        <v>85</v>
      </c>
      <c r="B171" s="35" t="s">
        <v>213</v>
      </c>
      <c r="C171" s="8">
        <v>11.874781449</v>
      </c>
      <c r="D171" s="44" t="str">
        <f t="shared" ref="D171:D202" si="25">IF($B171="N/A","N/A",IF(C171&gt;10,"No",IF(C171&lt;-10,"No","Yes")))</f>
        <v>N/A</v>
      </c>
      <c r="E171" s="8">
        <v>11.119290695</v>
      </c>
      <c r="F171" s="44" t="str">
        <f t="shared" ref="F171:F202" si="26">IF($B171="N/A","N/A",IF(E171&gt;10,"No",IF(E171&lt;-10,"No","Yes")))</f>
        <v>N/A</v>
      </c>
      <c r="G171" s="8">
        <v>10.753921003</v>
      </c>
      <c r="H171" s="44" t="str">
        <f t="shared" ref="H171:H202" si="27">IF($B171="N/A","N/A",IF(G171&gt;10,"No",IF(G171&lt;-10,"No","Yes")))</f>
        <v>N/A</v>
      </c>
      <c r="I171" s="12">
        <v>-6.36</v>
      </c>
      <c r="J171" s="12">
        <v>-3.29</v>
      </c>
      <c r="K171" s="45" t="s">
        <v>739</v>
      </c>
      <c r="L171" s="9" t="str">
        <f t="shared" ref="L171:L202" si="28">IF(J171="Div by 0", "N/A", IF(K171="N/A","N/A", IF(J171&gt;VALUE(MID(K171,1,2)), "No", IF(J171&lt;-1*VALUE(MID(K171,1,2)), "No", "Yes"))))</f>
        <v>Yes</v>
      </c>
    </row>
    <row r="172" spans="1:12" x14ac:dyDescent="0.2">
      <c r="A172" s="46" t="s">
        <v>465</v>
      </c>
      <c r="B172" s="35" t="s">
        <v>213</v>
      </c>
      <c r="C172" s="8">
        <v>15.563875306</v>
      </c>
      <c r="D172" s="44" t="str">
        <f t="shared" si="25"/>
        <v>N/A</v>
      </c>
      <c r="E172" s="8">
        <v>14.359208127</v>
      </c>
      <c r="F172" s="44" t="str">
        <f t="shared" si="26"/>
        <v>N/A</v>
      </c>
      <c r="G172" s="8">
        <v>14.613235107</v>
      </c>
      <c r="H172" s="44" t="str">
        <f t="shared" si="27"/>
        <v>N/A</v>
      </c>
      <c r="I172" s="12">
        <v>-7.74</v>
      </c>
      <c r="J172" s="12">
        <v>1.7689999999999999</v>
      </c>
      <c r="K172" s="45" t="s">
        <v>739</v>
      </c>
      <c r="L172" s="9" t="str">
        <f t="shared" si="28"/>
        <v>Yes</v>
      </c>
    </row>
    <row r="173" spans="1:12" x14ac:dyDescent="0.2">
      <c r="A173" s="46" t="s">
        <v>466</v>
      </c>
      <c r="B173" s="35" t="s">
        <v>213</v>
      </c>
      <c r="C173" s="8">
        <v>20.600520816</v>
      </c>
      <c r="D173" s="44" t="str">
        <f t="shared" si="25"/>
        <v>N/A</v>
      </c>
      <c r="E173" s="8">
        <v>20.510128323</v>
      </c>
      <c r="F173" s="44" t="str">
        <f t="shared" si="26"/>
        <v>N/A</v>
      </c>
      <c r="G173" s="8">
        <v>20.00493101</v>
      </c>
      <c r="H173" s="44" t="str">
        <f t="shared" si="27"/>
        <v>N/A</v>
      </c>
      <c r="I173" s="12">
        <v>-0.439</v>
      </c>
      <c r="J173" s="12">
        <v>-2.46</v>
      </c>
      <c r="K173" s="45" t="s">
        <v>739</v>
      </c>
      <c r="L173" s="9" t="str">
        <f t="shared" si="28"/>
        <v>Yes</v>
      </c>
    </row>
    <row r="174" spans="1:12" x14ac:dyDescent="0.2">
      <c r="A174" s="2" t="s">
        <v>467</v>
      </c>
      <c r="B174" s="35" t="s">
        <v>213</v>
      </c>
      <c r="C174" s="8">
        <v>4.3188824331999998</v>
      </c>
      <c r="D174" s="44" t="str">
        <f t="shared" si="25"/>
        <v>N/A</v>
      </c>
      <c r="E174" s="8">
        <v>4.2095171148999997</v>
      </c>
      <c r="F174" s="44" t="str">
        <f t="shared" si="26"/>
        <v>N/A</v>
      </c>
      <c r="G174" s="8">
        <v>3.9967909204000001</v>
      </c>
      <c r="H174" s="44" t="str">
        <f t="shared" si="27"/>
        <v>N/A</v>
      </c>
      <c r="I174" s="12">
        <v>-2.5299999999999998</v>
      </c>
      <c r="J174" s="12">
        <v>-5.05</v>
      </c>
      <c r="K174" s="45" t="s">
        <v>739</v>
      </c>
      <c r="L174" s="9" t="str">
        <f t="shared" si="28"/>
        <v>Yes</v>
      </c>
    </row>
    <row r="175" spans="1:12" x14ac:dyDescent="0.2">
      <c r="A175" s="2" t="s">
        <v>468</v>
      </c>
      <c r="B175" s="35" t="s">
        <v>213</v>
      </c>
      <c r="C175" s="8">
        <v>22.579088763000001</v>
      </c>
      <c r="D175" s="44" t="str">
        <f t="shared" si="25"/>
        <v>N/A</v>
      </c>
      <c r="E175" s="8">
        <v>20.130182539</v>
      </c>
      <c r="F175" s="44" t="str">
        <f t="shared" si="26"/>
        <v>N/A</v>
      </c>
      <c r="G175" s="8">
        <v>19.370568595999998</v>
      </c>
      <c r="H175" s="44" t="str">
        <f t="shared" si="27"/>
        <v>N/A</v>
      </c>
      <c r="I175" s="12">
        <v>-10.8</v>
      </c>
      <c r="J175" s="12">
        <v>-3.77</v>
      </c>
      <c r="K175" s="45" t="s">
        <v>739</v>
      </c>
      <c r="L175" s="9" t="str">
        <f t="shared" si="28"/>
        <v>Yes</v>
      </c>
    </row>
    <row r="176" spans="1:12" x14ac:dyDescent="0.2">
      <c r="A176" s="2" t="s">
        <v>1363</v>
      </c>
      <c r="B176" s="35" t="s">
        <v>213</v>
      </c>
      <c r="C176" s="8">
        <v>0.45308830010000001</v>
      </c>
      <c r="D176" s="44" t="str">
        <f t="shared" si="25"/>
        <v>N/A</v>
      </c>
      <c r="E176" s="8">
        <v>0.3889715674</v>
      </c>
      <c r="F176" s="44" t="str">
        <f t="shared" si="26"/>
        <v>N/A</v>
      </c>
      <c r="G176" s="8">
        <v>0.356634542</v>
      </c>
      <c r="H176" s="44" t="str">
        <f t="shared" si="27"/>
        <v>N/A</v>
      </c>
      <c r="I176" s="12">
        <v>-14.2</v>
      </c>
      <c r="J176" s="12">
        <v>-8.31</v>
      </c>
      <c r="K176" s="45" t="s">
        <v>739</v>
      </c>
      <c r="L176" s="9" t="str">
        <f t="shared" si="28"/>
        <v>Yes</v>
      </c>
    </row>
    <row r="177" spans="1:12" x14ac:dyDescent="0.2">
      <c r="A177" s="2" t="s">
        <v>1364</v>
      </c>
      <c r="B177" s="35" t="s">
        <v>213</v>
      </c>
      <c r="C177" s="8">
        <v>5.0733496333000003</v>
      </c>
      <c r="D177" s="44" t="str">
        <f t="shared" si="25"/>
        <v>N/A</v>
      </c>
      <c r="E177" s="8">
        <v>3.9268038552000002</v>
      </c>
      <c r="F177" s="44" t="str">
        <f t="shared" si="26"/>
        <v>N/A</v>
      </c>
      <c r="G177" s="8">
        <v>3.9375079385</v>
      </c>
      <c r="H177" s="44" t="str">
        <f t="shared" si="27"/>
        <v>N/A</v>
      </c>
      <c r="I177" s="12">
        <v>-22.6</v>
      </c>
      <c r="J177" s="12">
        <v>0.27260000000000001</v>
      </c>
      <c r="K177" s="45" t="s">
        <v>739</v>
      </c>
      <c r="L177" s="9" t="str">
        <f t="shared" si="28"/>
        <v>Yes</v>
      </c>
    </row>
    <row r="178" spans="1:12" x14ac:dyDescent="0.2">
      <c r="A178" s="2" t="s">
        <v>1365</v>
      </c>
      <c r="B178" s="35" t="s">
        <v>213</v>
      </c>
      <c r="C178" s="8">
        <v>3.0035632245000001</v>
      </c>
      <c r="D178" s="44" t="str">
        <f t="shared" si="25"/>
        <v>N/A</v>
      </c>
      <c r="E178" s="8">
        <v>2.6262031639000001</v>
      </c>
      <c r="F178" s="44" t="str">
        <f t="shared" si="26"/>
        <v>N/A</v>
      </c>
      <c r="G178" s="8">
        <v>2.4197169953</v>
      </c>
      <c r="H178" s="44" t="str">
        <f t="shared" si="27"/>
        <v>N/A</v>
      </c>
      <c r="I178" s="12">
        <v>-12.6</v>
      </c>
      <c r="J178" s="12">
        <v>-7.86</v>
      </c>
      <c r="K178" s="45" t="s">
        <v>739</v>
      </c>
      <c r="L178" s="9" t="str">
        <f t="shared" si="28"/>
        <v>Yes</v>
      </c>
    </row>
    <row r="179" spans="1:12" x14ac:dyDescent="0.2">
      <c r="A179" s="2" t="s">
        <v>1366</v>
      </c>
      <c r="B179" s="35" t="s">
        <v>213</v>
      </c>
      <c r="C179" s="8">
        <v>1.4897834999999999E-3</v>
      </c>
      <c r="D179" s="44" t="str">
        <f t="shared" si="25"/>
        <v>N/A</v>
      </c>
      <c r="E179" s="8">
        <v>1.2478189E-3</v>
      </c>
      <c r="F179" s="44" t="str">
        <f t="shared" si="26"/>
        <v>N/A</v>
      </c>
      <c r="G179" s="8">
        <v>9.2927020000000001E-4</v>
      </c>
      <c r="H179" s="44" t="str">
        <f t="shared" si="27"/>
        <v>N/A</v>
      </c>
      <c r="I179" s="12">
        <v>-16.2</v>
      </c>
      <c r="J179" s="12">
        <v>-25.5</v>
      </c>
      <c r="K179" s="45" t="s">
        <v>739</v>
      </c>
      <c r="L179" s="9" t="str">
        <f t="shared" si="28"/>
        <v>Yes</v>
      </c>
    </row>
    <row r="180" spans="1:12" x14ac:dyDescent="0.2">
      <c r="A180" s="2" t="s">
        <v>1367</v>
      </c>
      <c r="B180" s="35" t="s">
        <v>213</v>
      </c>
      <c r="C180" s="8">
        <v>4.0773242000000003E-3</v>
      </c>
      <c r="D180" s="44" t="str">
        <f t="shared" si="25"/>
        <v>N/A</v>
      </c>
      <c r="E180" s="8">
        <v>3.4364956000000001E-3</v>
      </c>
      <c r="F180" s="44" t="str">
        <f t="shared" si="26"/>
        <v>N/A</v>
      </c>
      <c r="G180" s="8">
        <v>1.7696121999999999E-3</v>
      </c>
      <c r="H180" s="44" t="str">
        <f t="shared" si="27"/>
        <v>N/A</v>
      </c>
      <c r="I180" s="12">
        <v>-15.7</v>
      </c>
      <c r="J180" s="12">
        <v>-48.5</v>
      </c>
      <c r="K180" s="45" t="s">
        <v>739</v>
      </c>
      <c r="L180" s="9" t="str">
        <f t="shared" si="28"/>
        <v>No</v>
      </c>
    </row>
    <row r="181" spans="1:12" x14ac:dyDescent="0.2">
      <c r="A181" s="2" t="s">
        <v>86</v>
      </c>
      <c r="B181" s="35" t="s">
        <v>213</v>
      </c>
      <c r="C181" s="8">
        <v>3.3917792469000001</v>
      </c>
      <c r="D181" s="44" t="str">
        <f t="shared" si="25"/>
        <v>N/A</v>
      </c>
      <c r="E181" s="8">
        <v>0.4084720121</v>
      </c>
      <c r="F181" s="44" t="str">
        <f t="shared" si="26"/>
        <v>N/A</v>
      </c>
      <c r="G181" s="8">
        <v>1.6628627323</v>
      </c>
      <c r="H181" s="44" t="str">
        <f t="shared" si="27"/>
        <v>N/A</v>
      </c>
      <c r="I181" s="12">
        <v>-88</v>
      </c>
      <c r="J181" s="12">
        <v>307.10000000000002</v>
      </c>
      <c r="K181" s="45" t="s">
        <v>739</v>
      </c>
      <c r="L181" s="9" t="str">
        <f t="shared" si="28"/>
        <v>No</v>
      </c>
    </row>
    <row r="182" spans="1:12" x14ac:dyDescent="0.2">
      <c r="A182" s="2" t="s">
        <v>87</v>
      </c>
      <c r="B182" s="35" t="s">
        <v>213</v>
      </c>
      <c r="C182" s="8">
        <v>54.773413523000002</v>
      </c>
      <c r="D182" s="44" t="str">
        <f t="shared" si="25"/>
        <v>N/A</v>
      </c>
      <c r="E182" s="8">
        <v>52.597723956999999</v>
      </c>
      <c r="F182" s="44" t="str">
        <f t="shared" si="26"/>
        <v>N/A</v>
      </c>
      <c r="G182" s="8">
        <v>51.834452734000003</v>
      </c>
      <c r="H182" s="44" t="str">
        <f t="shared" si="27"/>
        <v>N/A</v>
      </c>
      <c r="I182" s="12">
        <v>-3.97</v>
      </c>
      <c r="J182" s="12">
        <v>-1.45</v>
      </c>
      <c r="K182" s="45" t="s">
        <v>739</v>
      </c>
      <c r="L182" s="9" t="str">
        <f t="shared" si="28"/>
        <v>Yes</v>
      </c>
    </row>
    <row r="183" spans="1:12" x14ac:dyDescent="0.2">
      <c r="A183" s="2" t="s">
        <v>469</v>
      </c>
      <c r="B183" s="35" t="s">
        <v>213</v>
      </c>
      <c r="C183" s="8">
        <v>59.008251833999999</v>
      </c>
      <c r="D183" s="44" t="str">
        <f t="shared" si="25"/>
        <v>N/A</v>
      </c>
      <c r="E183" s="8">
        <v>58.016410524000001</v>
      </c>
      <c r="F183" s="44" t="str">
        <f t="shared" si="26"/>
        <v>N/A</v>
      </c>
      <c r="G183" s="8">
        <v>59.945382954000003</v>
      </c>
      <c r="H183" s="44" t="str">
        <f t="shared" si="27"/>
        <v>N/A</v>
      </c>
      <c r="I183" s="12">
        <v>-1.68</v>
      </c>
      <c r="J183" s="12">
        <v>3.3250000000000002</v>
      </c>
      <c r="K183" s="45" t="s">
        <v>739</v>
      </c>
      <c r="L183" s="9" t="str">
        <f t="shared" si="28"/>
        <v>Yes</v>
      </c>
    </row>
    <row r="184" spans="1:12" x14ac:dyDescent="0.2">
      <c r="A184" s="2" t="s">
        <v>470</v>
      </c>
      <c r="B184" s="35" t="s">
        <v>213</v>
      </c>
      <c r="C184" s="8">
        <v>72.594343921000004</v>
      </c>
      <c r="D184" s="44" t="str">
        <f t="shared" si="25"/>
        <v>N/A</v>
      </c>
      <c r="E184" s="8">
        <v>70.824894895</v>
      </c>
      <c r="F184" s="44" t="str">
        <f t="shared" si="26"/>
        <v>N/A</v>
      </c>
      <c r="G184" s="8">
        <v>70.996416212</v>
      </c>
      <c r="H184" s="44" t="str">
        <f t="shared" si="27"/>
        <v>N/A</v>
      </c>
      <c r="I184" s="12">
        <v>-2.44</v>
      </c>
      <c r="J184" s="12">
        <v>0.2422</v>
      </c>
      <c r="K184" s="45" t="s">
        <v>739</v>
      </c>
      <c r="L184" s="9" t="str">
        <f t="shared" si="28"/>
        <v>Yes</v>
      </c>
    </row>
    <row r="185" spans="1:12" x14ac:dyDescent="0.2">
      <c r="A185" s="2" t="s">
        <v>471</v>
      </c>
      <c r="B185" s="35" t="s">
        <v>213</v>
      </c>
      <c r="C185" s="8">
        <v>53.569292124</v>
      </c>
      <c r="D185" s="44" t="str">
        <f t="shared" si="25"/>
        <v>N/A</v>
      </c>
      <c r="E185" s="8">
        <v>52.177132055000001</v>
      </c>
      <c r="F185" s="44" t="str">
        <f t="shared" si="26"/>
        <v>N/A</v>
      </c>
      <c r="G185" s="8">
        <v>51.619821125999998</v>
      </c>
      <c r="H185" s="44" t="str">
        <f t="shared" si="27"/>
        <v>N/A</v>
      </c>
      <c r="I185" s="12">
        <v>-2.6</v>
      </c>
      <c r="J185" s="12">
        <v>-1.07</v>
      </c>
      <c r="K185" s="45" t="s">
        <v>739</v>
      </c>
      <c r="L185" s="9" t="str">
        <f t="shared" si="28"/>
        <v>Yes</v>
      </c>
    </row>
    <row r="186" spans="1:12" x14ac:dyDescent="0.2">
      <c r="A186" s="2" t="s">
        <v>472</v>
      </c>
      <c r="B186" s="35" t="s">
        <v>213</v>
      </c>
      <c r="C186" s="8">
        <v>48.610538523999999</v>
      </c>
      <c r="D186" s="44" t="str">
        <f t="shared" si="25"/>
        <v>N/A</v>
      </c>
      <c r="E186" s="8">
        <v>44.860013342000002</v>
      </c>
      <c r="F186" s="44" t="str">
        <f t="shared" si="26"/>
        <v>N/A</v>
      </c>
      <c r="G186" s="8">
        <v>43.43434542</v>
      </c>
      <c r="H186" s="44" t="str">
        <f t="shared" si="27"/>
        <v>N/A</v>
      </c>
      <c r="I186" s="12">
        <v>-7.72</v>
      </c>
      <c r="J186" s="12">
        <v>-3.18</v>
      </c>
      <c r="K186" s="45" t="s">
        <v>739</v>
      </c>
      <c r="L186" s="9" t="str">
        <f t="shared" si="28"/>
        <v>Yes</v>
      </c>
    </row>
    <row r="187" spans="1:12" x14ac:dyDescent="0.2">
      <c r="A187" s="2" t="s">
        <v>116</v>
      </c>
      <c r="B187" s="35" t="s">
        <v>213</v>
      </c>
      <c r="C187" s="8">
        <v>77.091756567000004</v>
      </c>
      <c r="D187" s="44" t="str">
        <f t="shared" si="25"/>
        <v>N/A</v>
      </c>
      <c r="E187" s="8">
        <v>75.503029682000005</v>
      </c>
      <c r="F187" s="44" t="str">
        <f t="shared" si="26"/>
        <v>N/A</v>
      </c>
      <c r="G187" s="8">
        <v>74.626213976000003</v>
      </c>
      <c r="H187" s="44" t="str">
        <f t="shared" si="27"/>
        <v>N/A</v>
      </c>
      <c r="I187" s="12">
        <v>-2.06</v>
      </c>
      <c r="J187" s="12">
        <v>-1.1599999999999999</v>
      </c>
      <c r="K187" s="45" t="s">
        <v>739</v>
      </c>
      <c r="L187" s="9" t="str">
        <f t="shared" si="28"/>
        <v>Yes</v>
      </c>
    </row>
    <row r="188" spans="1:12" x14ac:dyDescent="0.2">
      <c r="A188" s="2" t="s">
        <v>473</v>
      </c>
      <c r="B188" s="35" t="s">
        <v>213</v>
      </c>
      <c r="C188" s="8">
        <v>69.598105133999994</v>
      </c>
      <c r="D188" s="44" t="str">
        <f t="shared" si="25"/>
        <v>N/A</v>
      </c>
      <c r="E188" s="8">
        <v>67.856212554999999</v>
      </c>
      <c r="F188" s="44" t="str">
        <f t="shared" si="26"/>
        <v>N/A</v>
      </c>
      <c r="G188" s="8">
        <v>69.770100342999996</v>
      </c>
      <c r="H188" s="44" t="str">
        <f t="shared" si="27"/>
        <v>N/A</v>
      </c>
      <c r="I188" s="12">
        <v>-2.5</v>
      </c>
      <c r="J188" s="12">
        <v>2.8210000000000002</v>
      </c>
      <c r="K188" s="45" t="s">
        <v>739</v>
      </c>
      <c r="L188" s="9" t="str">
        <f t="shared" si="28"/>
        <v>Yes</v>
      </c>
    </row>
    <row r="189" spans="1:12" x14ac:dyDescent="0.2">
      <c r="A189" s="2" t="s">
        <v>474</v>
      </c>
      <c r="B189" s="35" t="s">
        <v>213</v>
      </c>
      <c r="C189" s="8">
        <v>85.601791683000002</v>
      </c>
      <c r="D189" s="44" t="str">
        <f t="shared" si="25"/>
        <v>N/A</v>
      </c>
      <c r="E189" s="8">
        <v>84.857816885999995</v>
      </c>
      <c r="F189" s="44" t="str">
        <f t="shared" si="26"/>
        <v>N/A</v>
      </c>
      <c r="G189" s="8">
        <v>85.051995738000002</v>
      </c>
      <c r="H189" s="44" t="str">
        <f t="shared" si="27"/>
        <v>N/A</v>
      </c>
      <c r="I189" s="12">
        <v>-0.86899999999999999</v>
      </c>
      <c r="J189" s="12">
        <v>0.2288</v>
      </c>
      <c r="K189" s="45" t="s">
        <v>739</v>
      </c>
      <c r="L189" s="9" t="str">
        <f t="shared" si="28"/>
        <v>Yes</v>
      </c>
    </row>
    <row r="190" spans="1:12" x14ac:dyDescent="0.2">
      <c r="A190" s="2" t="s">
        <v>475</v>
      </c>
      <c r="B190" s="35" t="s">
        <v>213</v>
      </c>
      <c r="C190" s="8">
        <v>77.132052119999997</v>
      </c>
      <c r="D190" s="44" t="str">
        <f t="shared" si="25"/>
        <v>N/A</v>
      </c>
      <c r="E190" s="8">
        <v>75.881428087000003</v>
      </c>
      <c r="F190" s="44" t="str">
        <f t="shared" si="26"/>
        <v>N/A</v>
      </c>
      <c r="G190" s="8">
        <v>74.555240979999994</v>
      </c>
      <c r="H190" s="44" t="str">
        <f t="shared" si="27"/>
        <v>N/A</v>
      </c>
      <c r="I190" s="12">
        <v>-1.62</v>
      </c>
      <c r="J190" s="12">
        <v>-1.75</v>
      </c>
      <c r="K190" s="45" t="s">
        <v>739</v>
      </c>
      <c r="L190" s="9" t="str">
        <f t="shared" si="28"/>
        <v>Yes</v>
      </c>
    </row>
    <row r="191" spans="1:12" x14ac:dyDescent="0.2">
      <c r="A191" s="2" t="s">
        <v>476</v>
      </c>
      <c r="B191" s="35" t="s">
        <v>213</v>
      </c>
      <c r="C191" s="8">
        <v>73.214698300999999</v>
      </c>
      <c r="D191" s="44" t="str">
        <f t="shared" si="25"/>
        <v>N/A</v>
      </c>
      <c r="E191" s="8">
        <v>70.700236512000004</v>
      </c>
      <c r="F191" s="44" t="str">
        <f t="shared" si="26"/>
        <v>N/A</v>
      </c>
      <c r="G191" s="8">
        <v>70.255571329000006</v>
      </c>
      <c r="H191" s="44" t="str">
        <f t="shared" si="27"/>
        <v>N/A</v>
      </c>
      <c r="I191" s="12">
        <v>-3.43</v>
      </c>
      <c r="J191" s="12">
        <v>-0.629</v>
      </c>
      <c r="K191" s="45" t="s">
        <v>739</v>
      </c>
      <c r="L191" s="9" t="str">
        <f t="shared" si="28"/>
        <v>Yes</v>
      </c>
    </row>
    <row r="192" spans="1:12" x14ac:dyDescent="0.2">
      <c r="A192" s="2" t="s">
        <v>1368</v>
      </c>
      <c r="B192" s="35" t="s">
        <v>213</v>
      </c>
      <c r="C192" s="36">
        <v>6.3460701143999998</v>
      </c>
      <c r="D192" s="44" t="str">
        <f t="shared" si="25"/>
        <v>N/A</v>
      </c>
      <c r="E192" s="36">
        <v>6.4412879188999996</v>
      </c>
      <c r="F192" s="44" t="str">
        <f t="shared" si="26"/>
        <v>N/A</v>
      </c>
      <c r="G192" s="36">
        <v>6.4501524621000002</v>
      </c>
      <c r="H192" s="44" t="str">
        <f t="shared" si="27"/>
        <v>N/A</v>
      </c>
      <c r="I192" s="12">
        <v>1.5</v>
      </c>
      <c r="J192" s="12">
        <v>0.1376</v>
      </c>
      <c r="K192" s="45" t="s">
        <v>739</v>
      </c>
      <c r="L192" s="9" t="str">
        <f t="shared" si="28"/>
        <v>Yes</v>
      </c>
    </row>
    <row r="193" spans="1:12" x14ac:dyDescent="0.2">
      <c r="A193" s="2" t="s">
        <v>1369</v>
      </c>
      <c r="B193" s="35" t="s">
        <v>213</v>
      </c>
      <c r="C193" s="36">
        <v>9.1526755031999993</v>
      </c>
      <c r="D193" s="44" t="str">
        <f t="shared" si="25"/>
        <v>N/A</v>
      </c>
      <c r="E193" s="36">
        <v>8.8730158729999999</v>
      </c>
      <c r="F193" s="44" t="str">
        <f t="shared" si="26"/>
        <v>N/A</v>
      </c>
      <c r="G193" s="36">
        <v>8.6649282920000008</v>
      </c>
      <c r="H193" s="44" t="str">
        <f t="shared" si="27"/>
        <v>N/A</v>
      </c>
      <c r="I193" s="12">
        <v>-3.06</v>
      </c>
      <c r="J193" s="12">
        <v>-2.35</v>
      </c>
      <c r="K193" s="45" t="s">
        <v>739</v>
      </c>
      <c r="L193" s="9" t="str">
        <f t="shared" si="28"/>
        <v>Yes</v>
      </c>
    </row>
    <row r="194" spans="1:12" x14ac:dyDescent="0.2">
      <c r="A194" s="2" t="s">
        <v>1370</v>
      </c>
      <c r="B194" s="35" t="s">
        <v>213</v>
      </c>
      <c r="C194" s="36">
        <v>13.555033056999999</v>
      </c>
      <c r="D194" s="44" t="str">
        <f t="shared" si="25"/>
        <v>N/A</v>
      </c>
      <c r="E194" s="36">
        <v>13.622207467000001</v>
      </c>
      <c r="F194" s="44" t="str">
        <f t="shared" si="26"/>
        <v>N/A</v>
      </c>
      <c r="G194" s="36">
        <v>13.613011136000001</v>
      </c>
      <c r="H194" s="44" t="str">
        <f t="shared" si="27"/>
        <v>N/A</v>
      </c>
      <c r="I194" s="12">
        <v>0.49559999999999998</v>
      </c>
      <c r="J194" s="12">
        <v>-6.8000000000000005E-2</v>
      </c>
      <c r="K194" s="45" t="s">
        <v>739</v>
      </c>
      <c r="L194" s="9" t="str">
        <f t="shared" si="28"/>
        <v>Yes</v>
      </c>
    </row>
    <row r="195" spans="1:12" x14ac:dyDescent="0.2">
      <c r="A195" s="2" t="s">
        <v>1371</v>
      </c>
      <c r="B195" s="35" t="s">
        <v>213</v>
      </c>
      <c r="C195" s="36">
        <v>5.7890784621</v>
      </c>
      <c r="D195" s="44" t="str">
        <f t="shared" si="25"/>
        <v>N/A</v>
      </c>
      <c r="E195" s="36">
        <v>5.4208290104000003</v>
      </c>
      <c r="F195" s="44" t="str">
        <f t="shared" si="26"/>
        <v>N/A</v>
      </c>
      <c r="G195" s="36">
        <v>5.5292309281999996</v>
      </c>
      <c r="H195" s="44" t="str">
        <f t="shared" si="27"/>
        <v>N/A</v>
      </c>
      <c r="I195" s="12">
        <v>-6.36</v>
      </c>
      <c r="J195" s="12">
        <v>2</v>
      </c>
      <c r="K195" s="45" t="s">
        <v>739</v>
      </c>
      <c r="L195" s="9" t="str">
        <f t="shared" si="28"/>
        <v>Yes</v>
      </c>
    </row>
    <row r="196" spans="1:12" x14ac:dyDescent="0.2">
      <c r="A196" s="2" t="s">
        <v>1372</v>
      </c>
      <c r="B196" s="35" t="s">
        <v>213</v>
      </c>
      <c r="C196" s="36">
        <v>3.3926504078000002</v>
      </c>
      <c r="D196" s="44" t="str">
        <f t="shared" si="25"/>
        <v>N/A</v>
      </c>
      <c r="E196" s="36">
        <v>3.4356510213</v>
      </c>
      <c r="F196" s="44" t="str">
        <f t="shared" si="26"/>
        <v>N/A</v>
      </c>
      <c r="G196" s="36">
        <v>3.4565857323000002</v>
      </c>
      <c r="H196" s="44" t="str">
        <f t="shared" si="27"/>
        <v>N/A</v>
      </c>
      <c r="I196" s="12">
        <v>1.2669999999999999</v>
      </c>
      <c r="J196" s="12">
        <v>0.60929999999999995</v>
      </c>
      <c r="K196" s="45" t="s">
        <v>739</v>
      </c>
      <c r="L196" s="9" t="str">
        <f t="shared" si="28"/>
        <v>Yes</v>
      </c>
    </row>
    <row r="197" spans="1:12" x14ac:dyDescent="0.2">
      <c r="A197" s="2" t="s">
        <v>1373</v>
      </c>
      <c r="B197" s="35" t="s">
        <v>213</v>
      </c>
      <c r="C197" s="36">
        <v>230.03233688</v>
      </c>
      <c r="D197" s="44" t="str">
        <f t="shared" si="25"/>
        <v>N/A</v>
      </c>
      <c r="E197" s="36">
        <v>240.72133131999999</v>
      </c>
      <c r="F197" s="44" t="str">
        <f t="shared" si="26"/>
        <v>N/A</v>
      </c>
      <c r="G197" s="36">
        <v>249.50309748999999</v>
      </c>
      <c r="H197" s="44" t="str">
        <f t="shared" si="27"/>
        <v>N/A</v>
      </c>
      <c r="I197" s="12">
        <v>4.6470000000000002</v>
      </c>
      <c r="J197" s="12">
        <v>3.6480000000000001</v>
      </c>
      <c r="K197" s="45" t="s">
        <v>739</v>
      </c>
      <c r="L197" s="9" t="str">
        <f t="shared" si="28"/>
        <v>Yes</v>
      </c>
    </row>
    <row r="198" spans="1:12" x14ac:dyDescent="0.2">
      <c r="A198" s="2" t="s">
        <v>1374</v>
      </c>
      <c r="B198" s="35" t="s">
        <v>213</v>
      </c>
      <c r="C198" s="36">
        <v>221.53614458000001</v>
      </c>
      <c r="D198" s="44" t="str">
        <f t="shared" si="25"/>
        <v>N/A</v>
      </c>
      <c r="E198" s="36">
        <v>241.35820896000001</v>
      </c>
      <c r="F198" s="44" t="str">
        <f t="shared" si="26"/>
        <v>N/A</v>
      </c>
      <c r="G198" s="36">
        <v>245.46935483999999</v>
      </c>
      <c r="H198" s="44" t="str">
        <f t="shared" si="27"/>
        <v>N/A</v>
      </c>
      <c r="I198" s="12">
        <v>8.9480000000000004</v>
      </c>
      <c r="J198" s="12">
        <v>1.7030000000000001</v>
      </c>
      <c r="K198" s="45" t="s">
        <v>739</v>
      </c>
      <c r="L198" s="9" t="str">
        <f t="shared" si="28"/>
        <v>Yes</v>
      </c>
    </row>
    <row r="199" spans="1:12" x14ac:dyDescent="0.2">
      <c r="A199" s="2" t="s">
        <v>1375</v>
      </c>
      <c r="B199" s="35" t="s">
        <v>213</v>
      </c>
      <c r="C199" s="36">
        <v>231.86364362</v>
      </c>
      <c r="D199" s="44" t="str">
        <f t="shared" si="25"/>
        <v>N/A</v>
      </c>
      <c r="E199" s="36">
        <v>241.46169287000001</v>
      </c>
      <c r="F199" s="44" t="str">
        <f t="shared" si="26"/>
        <v>N/A</v>
      </c>
      <c r="G199" s="36">
        <v>250.47707424000001</v>
      </c>
      <c r="H199" s="44" t="str">
        <f t="shared" si="27"/>
        <v>N/A</v>
      </c>
      <c r="I199" s="12">
        <v>4.1399999999999997</v>
      </c>
      <c r="J199" s="12">
        <v>3.734</v>
      </c>
      <c r="K199" s="45" t="s">
        <v>739</v>
      </c>
      <c r="L199" s="9" t="str">
        <f t="shared" si="28"/>
        <v>Yes</v>
      </c>
    </row>
    <row r="200" spans="1:12" x14ac:dyDescent="0.2">
      <c r="A200" s="2" t="s">
        <v>1376</v>
      </c>
      <c r="B200" s="35" t="s">
        <v>213</v>
      </c>
      <c r="C200" s="36">
        <v>63.076923076999996</v>
      </c>
      <c r="D200" s="44" t="str">
        <f t="shared" si="25"/>
        <v>N/A</v>
      </c>
      <c r="E200" s="36">
        <v>91.416666667000001</v>
      </c>
      <c r="F200" s="44" t="str">
        <f t="shared" si="26"/>
        <v>N/A</v>
      </c>
      <c r="G200" s="36">
        <v>102.88888889</v>
      </c>
      <c r="H200" s="44" t="str">
        <f t="shared" si="27"/>
        <v>N/A</v>
      </c>
      <c r="I200" s="12">
        <v>44.93</v>
      </c>
      <c r="J200" s="12">
        <v>12.55</v>
      </c>
      <c r="K200" s="45" t="s">
        <v>739</v>
      </c>
      <c r="L200" s="9" t="str">
        <f t="shared" si="28"/>
        <v>Yes</v>
      </c>
    </row>
    <row r="201" spans="1:12" x14ac:dyDescent="0.2">
      <c r="A201" s="2" t="s">
        <v>1377</v>
      </c>
      <c r="B201" s="35" t="s">
        <v>213</v>
      </c>
      <c r="C201" s="36">
        <v>26.833333332999999</v>
      </c>
      <c r="D201" s="44" t="str">
        <f t="shared" si="25"/>
        <v>N/A</v>
      </c>
      <c r="E201" s="36">
        <v>63.176470588000001</v>
      </c>
      <c r="F201" s="44" t="str">
        <f t="shared" si="26"/>
        <v>N/A</v>
      </c>
      <c r="G201" s="36">
        <v>79.222222221999999</v>
      </c>
      <c r="H201" s="44" t="str">
        <f t="shared" si="27"/>
        <v>N/A</v>
      </c>
      <c r="I201" s="12">
        <v>135.4</v>
      </c>
      <c r="J201" s="12">
        <v>25.4</v>
      </c>
      <c r="K201" s="45" t="s">
        <v>739</v>
      </c>
      <c r="L201" s="9" t="str">
        <f t="shared" si="28"/>
        <v>Yes</v>
      </c>
    </row>
    <row r="202" spans="1:12" x14ac:dyDescent="0.2">
      <c r="A202" s="2" t="s">
        <v>28</v>
      </c>
      <c r="B202" s="35" t="s">
        <v>213</v>
      </c>
      <c r="C202" s="8">
        <v>2.5460983810000002</v>
      </c>
      <c r="D202" s="44" t="str">
        <f t="shared" si="25"/>
        <v>N/A</v>
      </c>
      <c r="E202" s="8">
        <v>2.2992280002999999</v>
      </c>
      <c r="F202" s="44" t="str">
        <f t="shared" si="26"/>
        <v>N/A</v>
      </c>
      <c r="G202" s="8">
        <v>2.2440533776999998</v>
      </c>
      <c r="H202" s="44" t="str">
        <f t="shared" si="27"/>
        <v>N/A</v>
      </c>
      <c r="I202" s="12">
        <v>-9.6999999999999993</v>
      </c>
      <c r="J202" s="12">
        <v>-2.4</v>
      </c>
      <c r="K202" s="45" t="s">
        <v>739</v>
      </c>
      <c r="L202" s="9" t="str">
        <f t="shared" si="28"/>
        <v>Yes</v>
      </c>
    </row>
    <row r="203" spans="1:12" x14ac:dyDescent="0.2">
      <c r="A203" s="2" t="s">
        <v>123</v>
      </c>
      <c r="B203" s="35" t="s">
        <v>213</v>
      </c>
      <c r="C203" s="36">
        <v>14</v>
      </c>
      <c r="D203" s="44" t="str">
        <f t="shared" ref="D203:D213" si="29">IF($B203="N/A","N/A",IF(C203&gt;10,"No",IF(C203&lt;-10,"No","Yes")))</f>
        <v>N/A</v>
      </c>
      <c r="E203" s="36">
        <v>12</v>
      </c>
      <c r="F203" s="44" t="str">
        <f t="shared" ref="F203:F213" si="30">IF($B203="N/A","N/A",IF(E203&gt;10,"No",IF(E203&lt;-10,"No","Yes")))</f>
        <v>N/A</v>
      </c>
      <c r="G203" s="36">
        <v>11</v>
      </c>
      <c r="H203" s="44" t="str">
        <f t="shared" ref="H203:H213" si="31">IF($B203="N/A","N/A",IF(G203&gt;10,"No",IF(G203&lt;-10,"No","Yes")))</f>
        <v>N/A</v>
      </c>
      <c r="I203" s="12">
        <v>-14.3</v>
      </c>
      <c r="J203" s="12">
        <v>-16.7</v>
      </c>
      <c r="K203" s="14" t="s">
        <v>213</v>
      </c>
      <c r="L203" s="9" t="str">
        <f t="shared" ref="L203:L213" si="32">IF(J203="Div by 0", "N/A", IF(K203="N/A","N/A", IF(J203&gt;VALUE(MID(K203,1,2)), "No", IF(J203&lt;-1*VALUE(MID(K203,1,2)), "No", "Yes"))))</f>
        <v>N/A</v>
      </c>
    </row>
    <row r="204" spans="1:12" x14ac:dyDescent="0.2">
      <c r="A204" s="2" t="s">
        <v>124</v>
      </c>
      <c r="B204" s="35" t="s">
        <v>213</v>
      </c>
      <c r="C204" s="36">
        <v>83</v>
      </c>
      <c r="D204" s="44" t="str">
        <f t="shared" si="29"/>
        <v>N/A</v>
      </c>
      <c r="E204" s="36">
        <v>109</v>
      </c>
      <c r="F204" s="44" t="str">
        <f t="shared" si="30"/>
        <v>N/A</v>
      </c>
      <c r="G204" s="36">
        <v>111</v>
      </c>
      <c r="H204" s="44" t="str">
        <f t="shared" si="31"/>
        <v>N/A</v>
      </c>
      <c r="I204" s="12">
        <v>31.33</v>
      </c>
      <c r="J204" s="12">
        <v>1.835</v>
      </c>
      <c r="K204" s="14" t="s">
        <v>213</v>
      </c>
      <c r="L204" s="9" t="str">
        <f t="shared" si="32"/>
        <v>N/A</v>
      </c>
    </row>
    <row r="205" spans="1:12" ht="25.5" x14ac:dyDescent="0.2">
      <c r="A205" s="2" t="s">
        <v>1625</v>
      </c>
      <c r="B205" s="35" t="s">
        <v>213</v>
      </c>
      <c r="C205" s="36">
        <v>34</v>
      </c>
      <c r="D205" s="44" t="str">
        <f t="shared" si="29"/>
        <v>N/A</v>
      </c>
      <c r="E205" s="36">
        <v>44</v>
      </c>
      <c r="F205" s="44" t="str">
        <f t="shared" si="30"/>
        <v>N/A</v>
      </c>
      <c r="G205" s="36">
        <v>44</v>
      </c>
      <c r="H205" s="44" t="str">
        <f t="shared" si="31"/>
        <v>N/A</v>
      </c>
      <c r="I205" s="12">
        <v>29.41</v>
      </c>
      <c r="J205" s="12">
        <v>0</v>
      </c>
      <c r="K205" s="14" t="s">
        <v>213</v>
      </c>
      <c r="L205" s="9" t="str">
        <f t="shared" si="32"/>
        <v>N/A</v>
      </c>
    </row>
    <row r="206" spans="1:12" ht="25.5" x14ac:dyDescent="0.2">
      <c r="A206" s="2" t="s">
        <v>1378</v>
      </c>
      <c r="B206" s="35" t="s">
        <v>213</v>
      </c>
      <c r="C206" s="36">
        <v>15</v>
      </c>
      <c r="D206" s="44" t="str">
        <f t="shared" si="29"/>
        <v>N/A</v>
      </c>
      <c r="E206" s="36">
        <v>33</v>
      </c>
      <c r="F206" s="44" t="str">
        <f t="shared" si="30"/>
        <v>N/A</v>
      </c>
      <c r="G206" s="36">
        <v>41</v>
      </c>
      <c r="H206" s="44" t="str">
        <f t="shared" si="31"/>
        <v>N/A</v>
      </c>
      <c r="I206" s="12">
        <v>120</v>
      </c>
      <c r="J206" s="12">
        <v>24.24</v>
      </c>
      <c r="K206" s="14" t="s">
        <v>213</v>
      </c>
      <c r="L206" s="9" t="str">
        <f t="shared" si="32"/>
        <v>N/A</v>
      </c>
    </row>
    <row r="207" spans="1:12" x14ac:dyDescent="0.2">
      <c r="A207" s="2" t="s">
        <v>1626</v>
      </c>
      <c r="B207" s="35" t="s">
        <v>213</v>
      </c>
      <c r="C207" s="36">
        <v>95</v>
      </c>
      <c r="D207" s="44" t="str">
        <f t="shared" si="29"/>
        <v>N/A</v>
      </c>
      <c r="E207" s="36">
        <v>111</v>
      </c>
      <c r="F207" s="44" t="str">
        <f t="shared" si="30"/>
        <v>N/A</v>
      </c>
      <c r="G207" s="36">
        <v>111</v>
      </c>
      <c r="H207" s="44" t="str">
        <f t="shared" si="31"/>
        <v>N/A</v>
      </c>
      <c r="I207" s="12">
        <v>16.84</v>
      </c>
      <c r="J207" s="12">
        <v>0</v>
      </c>
      <c r="K207" s="14" t="s">
        <v>213</v>
      </c>
      <c r="L207" s="9" t="str">
        <f t="shared" si="32"/>
        <v>N/A</v>
      </c>
    </row>
    <row r="208" spans="1:12" x14ac:dyDescent="0.2">
      <c r="A208" s="2" t="s">
        <v>1627</v>
      </c>
      <c r="B208" s="35" t="s">
        <v>213</v>
      </c>
      <c r="C208" s="36">
        <v>264</v>
      </c>
      <c r="D208" s="44" t="str">
        <f t="shared" si="29"/>
        <v>N/A</v>
      </c>
      <c r="E208" s="36">
        <v>195</v>
      </c>
      <c r="F208" s="44" t="str">
        <f t="shared" si="30"/>
        <v>N/A</v>
      </c>
      <c r="G208" s="36">
        <v>158</v>
      </c>
      <c r="H208" s="44" t="str">
        <f t="shared" si="31"/>
        <v>N/A</v>
      </c>
      <c r="I208" s="12">
        <v>-26.1</v>
      </c>
      <c r="J208" s="12">
        <v>-19</v>
      </c>
      <c r="K208" s="14" t="s">
        <v>213</v>
      </c>
      <c r="L208" s="9" t="str">
        <f t="shared" si="32"/>
        <v>N/A</v>
      </c>
    </row>
    <row r="209" spans="1:12" x14ac:dyDescent="0.2">
      <c r="A209" s="2" t="s">
        <v>125</v>
      </c>
      <c r="B209" s="35" t="s">
        <v>213</v>
      </c>
      <c r="C209" s="47">
        <v>4277290</v>
      </c>
      <c r="D209" s="44" t="str">
        <f t="shared" si="29"/>
        <v>N/A</v>
      </c>
      <c r="E209" s="47">
        <v>3832760</v>
      </c>
      <c r="F209" s="44" t="str">
        <f t="shared" si="30"/>
        <v>N/A</v>
      </c>
      <c r="G209" s="47">
        <v>2176193</v>
      </c>
      <c r="H209" s="44" t="str">
        <f t="shared" si="31"/>
        <v>N/A</v>
      </c>
      <c r="I209" s="12">
        <v>-10.4</v>
      </c>
      <c r="J209" s="12">
        <v>-43.2</v>
      </c>
      <c r="K209" s="14" t="s">
        <v>213</v>
      </c>
      <c r="L209" s="9" t="str">
        <f t="shared" si="32"/>
        <v>N/A</v>
      </c>
    </row>
    <row r="210" spans="1:12" x14ac:dyDescent="0.2">
      <c r="A210" s="46" t="s">
        <v>1622</v>
      </c>
      <c r="B210" s="35" t="s">
        <v>213</v>
      </c>
      <c r="C210" s="47">
        <v>1477986</v>
      </c>
      <c r="D210" s="44" t="str">
        <f t="shared" si="29"/>
        <v>N/A</v>
      </c>
      <c r="E210" s="47">
        <v>2395445</v>
      </c>
      <c r="F210" s="44" t="str">
        <f t="shared" si="30"/>
        <v>N/A</v>
      </c>
      <c r="G210" s="47">
        <v>1156032</v>
      </c>
      <c r="H210" s="44" t="str">
        <f t="shared" si="31"/>
        <v>N/A</v>
      </c>
      <c r="I210" s="12">
        <v>62.07</v>
      </c>
      <c r="J210" s="12">
        <v>-51.7</v>
      </c>
      <c r="K210" s="14" t="s">
        <v>213</v>
      </c>
      <c r="L210" s="9" t="str">
        <f t="shared" si="32"/>
        <v>N/A</v>
      </c>
    </row>
    <row r="211" spans="1:12" x14ac:dyDescent="0.2">
      <c r="A211" s="46" t="s">
        <v>1379</v>
      </c>
      <c r="B211" s="35" t="s">
        <v>213</v>
      </c>
      <c r="C211" s="47">
        <v>352670</v>
      </c>
      <c r="D211" s="44" t="str">
        <f t="shared" si="29"/>
        <v>N/A</v>
      </c>
      <c r="E211" s="47">
        <v>261398</v>
      </c>
      <c r="F211" s="44" t="str">
        <f t="shared" si="30"/>
        <v>N/A</v>
      </c>
      <c r="G211" s="47">
        <v>304279</v>
      </c>
      <c r="H211" s="44" t="str">
        <f t="shared" si="31"/>
        <v>N/A</v>
      </c>
      <c r="I211" s="12">
        <v>-25.9</v>
      </c>
      <c r="J211" s="12">
        <v>16.399999999999999</v>
      </c>
      <c r="K211" s="14" t="s">
        <v>213</v>
      </c>
      <c r="L211" s="9" t="str">
        <f t="shared" si="32"/>
        <v>N/A</v>
      </c>
    </row>
    <row r="212" spans="1:12" x14ac:dyDescent="0.2">
      <c r="A212" s="46" t="s">
        <v>1616</v>
      </c>
      <c r="B212" s="35" t="s">
        <v>213</v>
      </c>
      <c r="C212" s="47">
        <v>4258503</v>
      </c>
      <c r="D212" s="44" t="str">
        <f t="shared" si="29"/>
        <v>N/A</v>
      </c>
      <c r="E212" s="47">
        <v>3781748</v>
      </c>
      <c r="F212" s="44" t="str">
        <f t="shared" si="30"/>
        <v>N/A</v>
      </c>
      <c r="G212" s="47">
        <v>2175615</v>
      </c>
      <c r="H212" s="44" t="str">
        <f t="shared" si="31"/>
        <v>N/A</v>
      </c>
      <c r="I212" s="12">
        <v>-11.2</v>
      </c>
      <c r="J212" s="12">
        <v>-42.5</v>
      </c>
      <c r="K212" s="14" t="s">
        <v>213</v>
      </c>
      <c r="L212" s="9" t="str">
        <f t="shared" si="32"/>
        <v>N/A</v>
      </c>
    </row>
    <row r="213" spans="1:12" x14ac:dyDescent="0.2">
      <c r="A213" s="46" t="s">
        <v>1617</v>
      </c>
      <c r="B213" s="35" t="s">
        <v>213</v>
      </c>
      <c r="C213" s="47">
        <v>428665</v>
      </c>
      <c r="D213" s="44" t="str">
        <f t="shared" si="29"/>
        <v>N/A</v>
      </c>
      <c r="E213" s="47">
        <v>397506</v>
      </c>
      <c r="F213" s="44" t="str">
        <f t="shared" si="30"/>
        <v>N/A</v>
      </c>
      <c r="G213" s="47">
        <v>411922</v>
      </c>
      <c r="H213" s="44" t="str">
        <f t="shared" si="31"/>
        <v>N/A</v>
      </c>
      <c r="I213" s="12">
        <v>-7.27</v>
      </c>
      <c r="J213" s="12">
        <v>3.6269999999999998</v>
      </c>
      <c r="K213" s="14" t="s">
        <v>213</v>
      </c>
      <c r="L213" s="9" t="str">
        <f t="shared" si="32"/>
        <v>N/A</v>
      </c>
    </row>
    <row r="214" spans="1:12" ht="25.5" x14ac:dyDescent="0.2">
      <c r="A214" s="2" t="s">
        <v>1380</v>
      </c>
      <c r="B214" s="35" t="s">
        <v>213</v>
      </c>
      <c r="C214" s="47">
        <v>0</v>
      </c>
      <c r="D214" s="44" t="str">
        <f t="shared" ref="D214:D228" si="33">IF($B214="N/A","N/A",IF(C214&gt;10,"No",IF(C214&lt;-10,"No","Yes")))</f>
        <v>N/A</v>
      </c>
      <c r="E214" s="47">
        <v>0</v>
      </c>
      <c r="F214" s="44" t="str">
        <f t="shared" ref="F214:F228" si="34">IF($B214="N/A","N/A",IF(E214&gt;10,"No",IF(E214&lt;-10,"No","Yes")))</f>
        <v>N/A</v>
      </c>
      <c r="G214" s="47">
        <v>0</v>
      </c>
      <c r="H214" s="44" t="str">
        <f t="shared" ref="H214:H228" si="35">IF($B214="N/A","N/A",IF(G214&gt;10,"No",IF(G214&lt;-10,"No","Yes")))</f>
        <v>N/A</v>
      </c>
      <c r="I214" s="12" t="s">
        <v>1747</v>
      </c>
      <c r="J214" s="12" t="s">
        <v>1747</v>
      </c>
      <c r="K214" s="45" t="s">
        <v>739</v>
      </c>
      <c r="L214" s="9" t="str">
        <f t="shared" ref="L214:L228" si="36">IF(J214="Div by 0", "N/A", IF(K214="N/A","N/A", IF(J214&gt;VALUE(MID(K214,1,2)), "No", IF(J214&lt;-1*VALUE(MID(K214,1,2)), "No", "Yes"))))</f>
        <v>N/A</v>
      </c>
    </row>
    <row r="215" spans="1:12" x14ac:dyDescent="0.2">
      <c r="A215" s="59" t="s">
        <v>649</v>
      </c>
      <c r="B215" s="35" t="s">
        <v>213</v>
      </c>
      <c r="C215" s="36">
        <v>0</v>
      </c>
      <c r="D215" s="44" t="str">
        <f t="shared" si="33"/>
        <v>N/A</v>
      </c>
      <c r="E215" s="36">
        <v>0</v>
      </c>
      <c r="F215" s="44" t="str">
        <f t="shared" si="34"/>
        <v>N/A</v>
      </c>
      <c r="G215" s="36">
        <v>0</v>
      </c>
      <c r="H215" s="44" t="str">
        <f t="shared" si="35"/>
        <v>N/A</v>
      </c>
      <c r="I215" s="12" t="s">
        <v>1747</v>
      </c>
      <c r="J215" s="12" t="s">
        <v>1747</v>
      </c>
      <c r="K215" s="45" t="s">
        <v>739</v>
      </c>
      <c r="L215" s="9" t="str">
        <f t="shared" si="36"/>
        <v>N/A</v>
      </c>
    </row>
    <row r="216" spans="1:12" ht="25.5" x14ac:dyDescent="0.2">
      <c r="A216" s="4" t="s">
        <v>1381</v>
      </c>
      <c r="B216" s="35" t="s">
        <v>213</v>
      </c>
      <c r="C216" s="47" t="s">
        <v>1747</v>
      </c>
      <c r="D216" s="44" t="str">
        <f t="shared" si="33"/>
        <v>N/A</v>
      </c>
      <c r="E216" s="47" t="s">
        <v>1747</v>
      </c>
      <c r="F216" s="44" t="str">
        <f t="shared" si="34"/>
        <v>N/A</v>
      </c>
      <c r="G216" s="47" t="s">
        <v>1747</v>
      </c>
      <c r="H216" s="44" t="str">
        <f t="shared" si="35"/>
        <v>N/A</v>
      </c>
      <c r="I216" s="12" t="s">
        <v>1747</v>
      </c>
      <c r="J216" s="12" t="s">
        <v>1747</v>
      </c>
      <c r="K216" s="45" t="s">
        <v>739</v>
      </c>
      <c r="L216" s="9" t="str">
        <f t="shared" si="36"/>
        <v>N/A</v>
      </c>
    </row>
    <row r="217" spans="1:12" ht="25.5" x14ac:dyDescent="0.2">
      <c r="A217" s="2" t="s">
        <v>1382</v>
      </c>
      <c r="B217" s="35" t="s">
        <v>213</v>
      </c>
      <c r="C217" s="47">
        <v>28419224</v>
      </c>
      <c r="D217" s="44" t="str">
        <f t="shared" si="33"/>
        <v>N/A</v>
      </c>
      <c r="E217" s="47">
        <v>30115646</v>
      </c>
      <c r="F217" s="44" t="str">
        <f t="shared" si="34"/>
        <v>N/A</v>
      </c>
      <c r="G217" s="47">
        <v>29033784</v>
      </c>
      <c r="H217" s="44" t="str">
        <f t="shared" si="35"/>
        <v>N/A</v>
      </c>
      <c r="I217" s="12">
        <v>5.9690000000000003</v>
      </c>
      <c r="J217" s="12">
        <v>-3.59</v>
      </c>
      <c r="K217" s="45" t="s">
        <v>739</v>
      </c>
      <c r="L217" s="9" t="str">
        <f t="shared" si="36"/>
        <v>Yes</v>
      </c>
    </row>
    <row r="218" spans="1:12" x14ac:dyDescent="0.2">
      <c r="A218" s="4" t="s">
        <v>516</v>
      </c>
      <c r="B218" s="35" t="s">
        <v>213</v>
      </c>
      <c r="C218" s="36">
        <v>77011</v>
      </c>
      <c r="D218" s="44" t="str">
        <f t="shared" si="33"/>
        <v>N/A</v>
      </c>
      <c r="E218" s="36">
        <v>81996</v>
      </c>
      <c r="F218" s="44" t="str">
        <f t="shared" si="34"/>
        <v>N/A</v>
      </c>
      <c r="G218" s="36">
        <v>82668</v>
      </c>
      <c r="H218" s="44" t="str">
        <f t="shared" si="35"/>
        <v>N/A</v>
      </c>
      <c r="I218" s="12">
        <v>6.4729999999999999</v>
      </c>
      <c r="J218" s="12">
        <v>0.8196</v>
      </c>
      <c r="K218" s="45" t="s">
        <v>739</v>
      </c>
      <c r="L218" s="9" t="str">
        <f t="shared" si="36"/>
        <v>Yes</v>
      </c>
    </row>
    <row r="219" spans="1:12" ht="25.5" x14ac:dyDescent="0.2">
      <c r="A219" s="2" t="s">
        <v>1383</v>
      </c>
      <c r="B219" s="35" t="s">
        <v>213</v>
      </c>
      <c r="C219" s="47">
        <v>369.02811286999997</v>
      </c>
      <c r="D219" s="44" t="str">
        <f t="shared" si="33"/>
        <v>N/A</v>
      </c>
      <c r="E219" s="47">
        <v>367.28189179999998</v>
      </c>
      <c r="F219" s="44" t="str">
        <f t="shared" si="34"/>
        <v>N/A</v>
      </c>
      <c r="G219" s="47">
        <v>351.20946436000003</v>
      </c>
      <c r="H219" s="44" t="str">
        <f t="shared" si="35"/>
        <v>N/A</v>
      </c>
      <c r="I219" s="12">
        <v>-0.47299999999999998</v>
      </c>
      <c r="J219" s="12">
        <v>-4.38</v>
      </c>
      <c r="K219" s="45" t="s">
        <v>739</v>
      </c>
      <c r="L219" s="9" t="str">
        <f t="shared" si="36"/>
        <v>Yes</v>
      </c>
    </row>
    <row r="220" spans="1:12" ht="25.5" x14ac:dyDescent="0.2">
      <c r="A220" s="2" t="s">
        <v>1384</v>
      </c>
      <c r="B220" s="35" t="s">
        <v>213</v>
      </c>
      <c r="C220" s="47">
        <v>62408353</v>
      </c>
      <c r="D220" s="44" t="str">
        <f t="shared" si="33"/>
        <v>N/A</v>
      </c>
      <c r="E220" s="47">
        <v>66515661</v>
      </c>
      <c r="F220" s="44" t="str">
        <f t="shared" si="34"/>
        <v>N/A</v>
      </c>
      <c r="G220" s="47">
        <v>65225873</v>
      </c>
      <c r="H220" s="44" t="str">
        <f t="shared" si="35"/>
        <v>N/A</v>
      </c>
      <c r="I220" s="12">
        <v>6.5810000000000004</v>
      </c>
      <c r="J220" s="12">
        <v>-1.94</v>
      </c>
      <c r="K220" s="45" t="s">
        <v>739</v>
      </c>
      <c r="L220" s="9" t="str">
        <f t="shared" si="36"/>
        <v>Yes</v>
      </c>
    </row>
    <row r="221" spans="1:12" x14ac:dyDescent="0.2">
      <c r="A221" s="4" t="s">
        <v>517</v>
      </c>
      <c r="B221" s="35" t="s">
        <v>213</v>
      </c>
      <c r="C221" s="36">
        <v>142540</v>
      </c>
      <c r="D221" s="44" t="str">
        <f t="shared" si="33"/>
        <v>N/A</v>
      </c>
      <c r="E221" s="36">
        <v>155427</v>
      </c>
      <c r="F221" s="44" t="str">
        <f t="shared" si="34"/>
        <v>N/A</v>
      </c>
      <c r="G221" s="36">
        <v>157027</v>
      </c>
      <c r="H221" s="44" t="str">
        <f t="shared" si="35"/>
        <v>N/A</v>
      </c>
      <c r="I221" s="12">
        <v>9.0410000000000004</v>
      </c>
      <c r="J221" s="12">
        <v>1.0289999999999999</v>
      </c>
      <c r="K221" s="45" t="s">
        <v>739</v>
      </c>
      <c r="L221" s="9" t="str">
        <f t="shared" si="36"/>
        <v>Yes</v>
      </c>
    </row>
    <row r="222" spans="1:12" ht="25.5" x14ac:dyDescent="0.2">
      <c r="A222" s="2" t="s">
        <v>1385</v>
      </c>
      <c r="B222" s="35" t="s">
        <v>213</v>
      </c>
      <c r="C222" s="47">
        <v>437.83045461</v>
      </c>
      <c r="D222" s="44" t="str">
        <f t="shared" si="33"/>
        <v>N/A</v>
      </c>
      <c r="E222" s="47">
        <v>427.95435156000002</v>
      </c>
      <c r="F222" s="44" t="str">
        <f t="shared" si="34"/>
        <v>N/A</v>
      </c>
      <c r="G222" s="47">
        <v>415.37998561000001</v>
      </c>
      <c r="H222" s="44" t="str">
        <f t="shared" si="35"/>
        <v>N/A</v>
      </c>
      <c r="I222" s="12">
        <v>-2.2599999999999998</v>
      </c>
      <c r="J222" s="12">
        <v>-2.94</v>
      </c>
      <c r="K222" s="45" t="s">
        <v>739</v>
      </c>
      <c r="L222" s="9" t="str">
        <f t="shared" si="36"/>
        <v>Yes</v>
      </c>
    </row>
    <row r="223" spans="1:12" ht="25.5" x14ac:dyDescent="0.2">
      <c r="A223" s="2" t="s">
        <v>1386</v>
      </c>
      <c r="B223" s="35" t="s">
        <v>213</v>
      </c>
      <c r="C223" s="47">
        <v>0</v>
      </c>
      <c r="D223" s="44" t="str">
        <f t="shared" si="33"/>
        <v>N/A</v>
      </c>
      <c r="E223" s="47">
        <v>0</v>
      </c>
      <c r="F223" s="44" t="str">
        <f t="shared" si="34"/>
        <v>N/A</v>
      </c>
      <c r="G223" s="47">
        <v>0</v>
      </c>
      <c r="H223" s="44" t="str">
        <f t="shared" si="35"/>
        <v>N/A</v>
      </c>
      <c r="I223" s="12" t="s">
        <v>1747</v>
      </c>
      <c r="J223" s="12" t="s">
        <v>1747</v>
      </c>
      <c r="K223" s="45" t="s">
        <v>739</v>
      </c>
      <c r="L223" s="9" t="str">
        <f t="shared" si="36"/>
        <v>N/A</v>
      </c>
    </row>
    <row r="224" spans="1:12" x14ac:dyDescent="0.2">
      <c r="A224" s="2" t="s">
        <v>518</v>
      </c>
      <c r="B224" s="35" t="s">
        <v>213</v>
      </c>
      <c r="C224" s="36">
        <v>0</v>
      </c>
      <c r="D224" s="44" t="str">
        <f t="shared" si="33"/>
        <v>N/A</v>
      </c>
      <c r="E224" s="36">
        <v>0</v>
      </c>
      <c r="F224" s="44" t="str">
        <f t="shared" si="34"/>
        <v>N/A</v>
      </c>
      <c r="G224" s="36">
        <v>0</v>
      </c>
      <c r="H224" s="44" t="str">
        <f t="shared" si="35"/>
        <v>N/A</v>
      </c>
      <c r="I224" s="12" t="s">
        <v>1747</v>
      </c>
      <c r="J224" s="12" t="s">
        <v>1747</v>
      </c>
      <c r="K224" s="45" t="s">
        <v>739</v>
      </c>
      <c r="L224" s="9" t="str">
        <f t="shared" si="36"/>
        <v>N/A</v>
      </c>
    </row>
    <row r="225" spans="1:12" ht="25.5" x14ac:dyDescent="0.2">
      <c r="A225" s="2" t="s">
        <v>1387</v>
      </c>
      <c r="B225" s="35" t="s">
        <v>213</v>
      </c>
      <c r="C225" s="47" t="s">
        <v>1747</v>
      </c>
      <c r="D225" s="44" t="str">
        <f t="shared" si="33"/>
        <v>N/A</v>
      </c>
      <c r="E225" s="47" t="s">
        <v>1747</v>
      </c>
      <c r="F225" s="44" t="str">
        <f t="shared" si="34"/>
        <v>N/A</v>
      </c>
      <c r="G225" s="47" t="s">
        <v>1747</v>
      </c>
      <c r="H225" s="44" t="str">
        <f t="shared" si="35"/>
        <v>N/A</v>
      </c>
      <c r="I225" s="12" t="s">
        <v>1747</v>
      </c>
      <c r="J225" s="12" t="s">
        <v>1747</v>
      </c>
      <c r="K225" s="45" t="s">
        <v>739</v>
      </c>
      <c r="L225" s="9" t="str">
        <f t="shared" si="36"/>
        <v>N/A</v>
      </c>
    </row>
    <row r="226" spans="1:12" ht="25.5" x14ac:dyDescent="0.2">
      <c r="A226" s="2" t="s">
        <v>1388</v>
      </c>
      <c r="B226" s="35" t="s">
        <v>213</v>
      </c>
      <c r="C226" s="47">
        <v>453825209</v>
      </c>
      <c r="D226" s="44" t="str">
        <f t="shared" si="33"/>
        <v>N/A</v>
      </c>
      <c r="E226" s="47">
        <v>432010272</v>
      </c>
      <c r="F226" s="44" t="str">
        <f t="shared" si="34"/>
        <v>N/A</v>
      </c>
      <c r="G226" s="47">
        <v>412708075</v>
      </c>
      <c r="H226" s="44" t="str">
        <f t="shared" si="35"/>
        <v>N/A</v>
      </c>
      <c r="I226" s="12">
        <v>-4.8099999999999996</v>
      </c>
      <c r="J226" s="12">
        <v>-4.47</v>
      </c>
      <c r="K226" s="45" t="s">
        <v>739</v>
      </c>
      <c r="L226" s="9" t="str">
        <f t="shared" si="36"/>
        <v>Yes</v>
      </c>
    </row>
    <row r="227" spans="1:12" ht="25.5" x14ac:dyDescent="0.2">
      <c r="A227" s="2" t="s">
        <v>519</v>
      </c>
      <c r="B227" s="35" t="s">
        <v>213</v>
      </c>
      <c r="C227" s="36">
        <v>17188</v>
      </c>
      <c r="D227" s="44" t="str">
        <f t="shared" si="33"/>
        <v>N/A</v>
      </c>
      <c r="E227" s="36">
        <v>17303</v>
      </c>
      <c r="F227" s="44" t="str">
        <f t="shared" si="34"/>
        <v>N/A</v>
      </c>
      <c r="G227" s="36">
        <v>17515</v>
      </c>
      <c r="H227" s="44" t="str">
        <f t="shared" si="35"/>
        <v>N/A</v>
      </c>
      <c r="I227" s="12">
        <v>0.66910000000000003</v>
      </c>
      <c r="J227" s="12">
        <v>1.2250000000000001</v>
      </c>
      <c r="K227" s="45" t="s">
        <v>739</v>
      </c>
      <c r="L227" s="9" t="str">
        <f t="shared" si="36"/>
        <v>Yes</v>
      </c>
    </row>
    <row r="228" spans="1:12" ht="25.5" x14ac:dyDescent="0.2">
      <c r="A228" s="2" t="s">
        <v>1389</v>
      </c>
      <c r="B228" s="35" t="s">
        <v>213</v>
      </c>
      <c r="C228" s="47">
        <v>26403.607691000001</v>
      </c>
      <c r="D228" s="44" t="str">
        <f t="shared" si="33"/>
        <v>N/A</v>
      </c>
      <c r="E228" s="47">
        <v>24967.362422999999</v>
      </c>
      <c r="F228" s="44" t="str">
        <f t="shared" si="34"/>
        <v>N/A</v>
      </c>
      <c r="G228" s="47">
        <v>23563.121609999998</v>
      </c>
      <c r="H228" s="44" t="str">
        <f t="shared" si="35"/>
        <v>N/A</v>
      </c>
      <c r="I228" s="12">
        <v>-5.44</v>
      </c>
      <c r="J228" s="12">
        <v>-5.62</v>
      </c>
      <c r="K228" s="45" t="s">
        <v>739</v>
      </c>
      <c r="L228" s="9" t="str">
        <f t="shared" si="36"/>
        <v>Yes</v>
      </c>
    </row>
    <row r="229" spans="1:12" x14ac:dyDescent="0.2">
      <c r="A229" s="2" t="s">
        <v>1390</v>
      </c>
      <c r="B229" s="35" t="s">
        <v>213</v>
      </c>
      <c r="C229" s="52">
        <v>637208592</v>
      </c>
      <c r="D229" s="44" t="str">
        <f t="shared" ref="D229:D252" si="37">IF($B229="N/A","N/A",IF(C229&gt;10,"No",IF(C229&lt;-10,"No","Yes")))</f>
        <v>N/A</v>
      </c>
      <c r="E229" s="52">
        <v>604945609</v>
      </c>
      <c r="F229" s="44" t="str">
        <f t="shared" ref="F229:F252" si="38">IF($B229="N/A","N/A",IF(E229&gt;10,"No",IF(E229&lt;-10,"No","Yes")))</f>
        <v>N/A</v>
      </c>
      <c r="G229" s="52">
        <v>566968692</v>
      </c>
      <c r="H229" s="44" t="str">
        <f t="shared" ref="H229:H252" si="39">IF($B229="N/A","N/A",IF(G229&gt;10,"No",IF(G229&lt;-10,"No","Yes")))</f>
        <v>N/A</v>
      </c>
      <c r="I229" s="12">
        <v>-5.0599999999999996</v>
      </c>
      <c r="J229" s="12">
        <v>-6.28</v>
      </c>
      <c r="K229" s="45" t="s">
        <v>739</v>
      </c>
      <c r="L229" s="9" t="str">
        <f t="shared" ref="L229:L252" si="40">IF(J229="Div by 0", "N/A", IF(K229="N/A","N/A", IF(J229&gt;VALUE(MID(K229,1,2)), "No", IF(J229&lt;-1*VALUE(MID(K229,1,2)), "No", "Yes"))))</f>
        <v>Yes</v>
      </c>
    </row>
    <row r="230" spans="1:12" x14ac:dyDescent="0.2">
      <c r="A230" s="4" t="s">
        <v>1391</v>
      </c>
      <c r="B230" s="35" t="s">
        <v>213</v>
      </c>
      <c r="C230" s="50">
        <v>33249</v>
      </c>
      <c r="D230" s="44" t="str">
        <f t="shared" si="37"/>
        <v>N/A</v>
      </c>
      <c r="E230" s="50">
        <v>24193</v>
      </c>
      <c r="F230" s="44" t="str">
        <f t="shared" si="38"/>
        <v>N/A</v>
      </c>
      <c r="G230" s="50">
        <v>23998</v>
      </c>
      <c r="H230" s="44" t="str">
        <f t="shared" si="39"/>
        <v>N/A</v>
      </c>
      <c r="I230" s="12">
        <v>-27.2</v>
      </c>
      <c r="J230" s="12">
        <v>-0.80600000000000005</v>
      </c>
      <c r="K230" s="45" t="s">
        <v>739</v>
      </c>
      <c r="L230" s="9" t="str">
        <f t="shared" si="40"/>
        <v>Yes</v>
      </c>
    </row>
    <row r="231" spans="1:12" x14ac:dyDescent="0.2">
      <c r="A231" s="4" t="s">
        <v>1392</v>
      </c>
      <c r="B231" s="35" t="s">
        <v>213</v>
      </c>
      <c r="C231" s="52">
        <v>19164.744564000001</v>
      </c>
      <c r="D231" s="44" t="str">
        <f t="shared" si="37"/>
        <v>N/A</v>
      </c>
      <c r="E231" s="52">
        <v>25004.985284999999</v>
      </c>
      <c r="F231" s="44" t="str">
        <f t="shared" si="38"/>
        <v>N/A</v>
      </c>
      <c r="G231" s="52">
        <v>23625.664304999998</v>
      </c>
      <c r="H231" s="44" t="str">
        <f t="shared" si="39"/>
        <v>N/A</v>
      </c>
      <c r="I231" s="12">
        <v>30.47</v>
      </c>
      <c r="J231" s="12">
        <v>-5.52</v>
      </c>
      <c r="K231" s="45" t="s">
        <v>739</v>
      </c>
      <c r="L231" s="9" t="str">
        <f t="shared" si="40"/>
        <v>Yes</v>
      </c>
    </row>
    <row r="232" spans="1:12" ht="25.5" x14ac:dyDescent="0.2">
      <c r="A232" s="4" t="s">
        <v>1393</v>
      </c>
      <c r="B232" s="35" t="s">
        <v>213</v>
      </c>
      <c r="C232" s="52">
        <v>5079.1124743999999</v>
      </c>
      <c r="D232" s="44" t="str">
        <f t="shared" si="37"/>
        <v>N/A</v>
      </c>
      <c r="E232" s="52">
        <v>5367.3634259</v>
      </c>
      <c r="F232" s="44" t="str">
        <f t="shared" si="38"/>
        <v>N/A</v>
      </c>
      <c r="G232" s="52">
        <v>5592.6809954999999</v>
      </c>
      <c r="H232" s="44" t="str">
        <f t="shared" si="39"/>
        <v>N/A</v>
      </c>
      <c r="I232" s="12">
        <v>5.6749999999999998</v>
      </c>
      <c r="J232" s="12">
        <v>4.1980000000000004</v>
      </c>
      <c r="K232" s="45" t="s">
        <v>739</v>
      </c>
      <c r="L232" s="9" t="str">
        <f t="shared" si="40"/>
        <v>Yes</v>
      </c>
    </row>
    <row r="233" spans="1:12" ht="25.5" x14ac:dyDescent="0.2">
      <c r="A233" s="4" t="s">
        <v>1394</v>
      </c>
      <c r="B233" s="35" t="s">
        <v>213</v>
      </c>
      <c r="C233" s="52">
        <v>25684.876434000002</v>
      </c>
      <c r="D233" s="44" t="str">
        <f t="shared" si="37"/>
        <v>N/A</v>
      </c>
      <c r="E233" s="52">
        <v>25372.225772999998</v>
      </c>
      <c r="F233" s="44" t="str">
        <f t="shared" si="38"/>
        <v>N/A</v>
      </c>
      <c r="G233" s="52">
        <v>23775.070468999998</v>
      </c>
      <c r="H233" s="44" t="str">
        <f t="shared" si="39"/>
        <v>N/A</v>
      </c>
      <c r="I233" s="12">
        <v>-1.22</v>
      </c>
      <c r="J233" s="12">
        <v>-6.29</v>
      </c>
      <c r="K233" s="45" t="s">
        <v>739</v>
      </c>
      <c r="L233" s="9" t="str">
        <f t="shared" si="40"/>
        <v>Yes</v>
      </c>
    </row>
    <row r="234" spans="1:12" x14ac:dyDescent="0.2">
      <c r="A234" s="4" t="s">
        <v>1395</v>
      </c>
      <c r="B234" s="35" t="s">
        <v>213</v>
      </c>
      <c r="C234" s="52">
        <v>4655.9513305999999</v>
      </c>
      <c r="D234" s="44" t="str">
        <f t="shared" si="37"/>
        <v>N/A</v>
      </c>
      <c r="E234" s="52">
        <v>31833.600897</v>
      </c>
      <c r="F234" s="44" t="str">
        <f t="shared" si="38"/>
        <v>N/A</v>
      </c>
      <c r="G234" s="52">
        <v>35199.373191999999</v>
      </c>
      <c r="H234" s="44" t="str">
        <f t="shared" si="39"/>
        <v>N/A</v>
      </c>
      <c r="I234" s="12">
        <v>583.70000000000005</v>
      </c>
      <c r="J234" s="12">
        <v>10.57</v>
      </c>
      <c r="K234" s="45" t="s">
        <v>739</v>
      </c>
      <c r="L234" s="9" t="str">
        <f t="shared" si="40"/>
        <v>Yes</v>
      </c>
    </row>
    <row r="235" spans="1:12" ht="25.5" x14ac:dyDescent="0.2">
      <c r="A235" s="4" t="s">
        <v>1396</v>
      </c>
      <c r="B235" s="35" t="s">
        <v>213</v>
      </c>
      <c r="C235" s="52">
        <v>288.4862013</v>
      </c>
      <c r="D235" s="44" t="str">
        <f t="shared" si="37"/>
        <v>N/A</v>
      </c>
      <c r="E235" s="52">
        <v>955.89180327999998</v>
      </c>
      <c r="F235" s="44" t="str">
        <f t="shared" si="38"/>
        <v>N/A</v>
      </c>
      <c r="G235" s="52">
        <v>1018.6553846</v>
      </c>
      <c r="H235" s="44" t="str">
        <f t="shared" si="39"/>
        <v>N/A</v>
      </c>
      <c r="I235" s="12">
        <v>231.3</v>
      </c>
      <c r="J235" s="12">
        <v>6.5659999999999998</v>
      </c>
      <c r="K235" s="45" t="s">
        <v>739</v>
      </c>
      <c r="L235" s="9" t="str">
        <f t="shared" si="40"/>
        <v>Yes</v>
      </c>
    </row>
    <row r="236" spans="1:12" x14ac:dyDescent="0.2">
      <c r="A236" s="4" t="s">
        <v>1397</v>
      </c>
      <c r="B236" s="35" t="s">
        <v>213</v>
      </c>
      <c r="C236" s="44">
        <v>2.1650952703000002</v>
      </c>
      <c r="D236" s="44" t="str">
        <f t="shared" si="37"/>
        <v>N/A</v>
      </c>
      <c r="E236" s="44">
        <v>1.4236594751</v>
      </c>
      <c r="F236" s="44" t="str">
        <f t="shared" si="38"/>
        <v>N/A</v>
      </c>
      <c r="G236" s="44">
        <v>1.3952585164</v>
      </c>
      <c r="H236" s="44" t="str">
        <f t="shared" si="39"/>
        <v>N/A</v>
      </c>
      <c r="I236" s="12">
        <v>-34.200000000000003</v>
      </c>
      <c r="J236" s="12">
        <v>-1.99</v>
      </c>
      <c r="K236" s="45" t="s">
        <v>739</v>
      </c>
      <c r="L236" s="9" t="str">
        <f t="shared" si="40"/>
        <v>Yes</v>
      </c>
    </row>
    <row r="237" spans="1:12" x14ac:dyDescent="0.2">
      <c r="A237" s="4" t="s">
        <v>1398</v>
      </c>
      <c r="B237" s="35" t="s">
        <v>213</v>
      </c>
      <c r="C237" s="44">
        <v>3.7362469437999999</v>
      </c>
      <c r="D237" s="44" t="str">
        <f t="shared" si="37"/>
        <v>N/A</v>
      </c>
      <c r="E237" s="44">
        <v>2.8132326126999998</v>
      </c>
      <c r="F237" s="44" t="str">
        <f t="shared" si="38"/>
        <v>N/A</v>
      </c>
      <c r="G237" s="44">
        <v>2.807062111</v>
      </c>
      <c r="H237" s="44" t="str">
        <f t="shared" si="39"/>
        <v>N/A</v>
      </c>
      <c r="I237" s="12">
        <v>-24.7</v>
      </c>
      <c r="J237" s="12">
        <v>-0.219</v>
      </c>
      <c r="K237" s="45" t="s">
        <v>739</v>
      </c>
      <c r="L237" s="9" t="str">
        <f t="shared" si="40"/>
        <v>Yes</v>
      </c>
    </row>
    <row r="238" spans="1:12" x14ac:dyDescent="0.2">
      <c r="A238" s="59" t="s">
        <v>1399</v>
      </c>
      <c r="B238" s="35" t="s">
        <v>213</v>
      </c>
      <c r="C238" s="44">
        <v>11.119370417000001</v>
      </c>
      <c r="D238" s="44" t="str">
        <f t="shared" si="37"/>
        <v>N/A</v>
      </c>
      <c r="E238" s="44">
        <v>9.8146545475</v>
      </c>
      <c r="F238" s="44" t="str">
        <f t="shared" si="38"/>
        <v>N/A</v>
      </c>
      <c r="G238" s="44">
        <v>9.7713244164000006</v>
      </c>
      <c r="H238" s="44" t="str">
        <f t="shared" si="39"/>
        <v>N/A</v>
      </c>
      <c r="I238" s="12">
        <v>-11.7</v>
      </c>
      <c r="J238" s="12">
        <v>-0.441</v>
      </c>
      <c r="K238" s="45" t="s">
        <v>739</v>
      </c>
      <c r="L238" s="9" t="str">
        <f t="shared" si="40"/>
        <v>Yes</v>
      </c>
    </row>
    <row r="239" spans="1:12" x14ac:dyDescent="0.2">
      <c r="A239" s="59" t="s">
        <v>1400</v>
      </c>
      <c r="B239" s="35" t="s">
        <v>213</v>
      </c>
      <c r="C239" s="44">
        <v>0.95598262680000001</v>
      </c>
      <c r="D239" s="44" t="str">
        <f t="shared" si="37"/>
        <v>N/A</v>
      </c>
      <c r="E239" s="44">
        <v>0.11594317429999999</v>
      </c>
      <c r="F239" s="44" t="str">
        <f t="shared" si="38"/>
        <v>N/A</v>
      </c>
      <c r="G239" s="44">
        <v>0.1070725719</v>
      </c>
      <c r="H239" s="44" t="str">
        <f t="shared" si="39"/>
        <v>N/A</v>
      </c>
      <c r="I239" s="12">
        <v>-87.9</v>
      </c>
      <c r="J239" s="12">
        <v>-7.65</v>
      </c>
      <c r="K239" s="45" t="s">
        <v>739</v>
      </c>
      <c r="L239" s="9" t="str">
        <f t="shared" si="40"/>
        <v>Yes</v>
      </c>
    </row>
    <row r="240" spans="1:12" x14ac:dyDescent="0.2">
      <c r="A240" s="59" t="s">
        <v>1401</v>
      </c>
      <c r="B240" s="35" t="s">
        <v>213</v>
      </c>
      <c r="C240" s="44">
        <v>0.27907018890000002</v>
      </c>
      <c r="D240" s="44" t="str">
        <f t="shared" si="37"/>
        <v>N/A</v>
      </c>
      <c r="E240" s="44">
        <v>6.1654773699999998E-2</v>
      </c>
      <c r="F240" s="44" t="str">
        <f t="shared" si="38"/>
        <v>N/A</v>
      </c>
      <c r="G240" s="44">
        <v>6.3902663499999998E-2</v>
      </c>
      <c r="H240" s="44" t="str">
        <f t="shared" si="39"/>
        <v>N/A</v>
      </c>
      <c r="I240" s="12">
        <v>-77.900000000000006</v>
      </c>
      <c r="J240" s="12">
        <v>3.6459999999999999</v>
      </c>
      <c r="K240" s="45" t="s">
        <v>739</v>
      </c>
      <c r="L240" s="9" t="str">
        <f t="shared" si="40"/>
        <v>Yes</v>
      </c>
    </row>
    <row r="241" spans="1:12" ht="25.5" x14ac:dyDescent="0.2">
      <c r="A241" s="59" t="s">
        <v>1402</v>
      </c>
      <c r="B241" s="35" t="s">
        <v>213</v>
      </c>
      <c r="C241" s="52">
        <v>453825209</v>
      </c>
      <c r="D241" s="44" t="str">
        <f t="shared" si="37"/>
        <v>N/A</v>
      </c>
      <c r="E241" s="52">
        <v>432010272</v>
      </c>
      <c r="F241" s="44" t="str">
        <f t="shared" si="38"/>
        <v>N/A</v>
      </c>
      <c r="G241" s="52">
        <v>412708075</v>
      </c>
      <c r="H241" s="44" t="str">
        <f t="shared" si="39"/>
        <v>N/A</v>
      </c>
      <c r="I241" s="12">
        <v>-4.8099999999999996</v>
      </c>
      <c r="J241" s="12">
        <v>-4.47</v>
      </c>
      <c r="K241" s="45" t="s">
        <v>739</v>
      </c>
      <c r="L241" s="9" t="str">
        <f t="shared" si="40"/>
        <v>Yes</v>
      </c>
    </row>
    <row r="242" spans="1:12" x14ac:dyDescent="0.2">
      <c r="A242" s="59" t="s">
        <v>1403</v>
      </c>
      <c r="B242" s="35" t="s">
        <v>213</v>
      </c>
      <c r="C242" s="50">
        <v>17188</v>
      </c>
      <c r="D242" s="44" t="str">
        <f t="shared" si="37"/>
        <v>N/A</v>
      </c>
      <c r="E242" s="50">
        <v>17303</v>
      </c>
      <c r="F242" s="44" t="str">
        <f t="shared" si="38"/>
        <v>N/A</v>
      </c>
      <c r="G242" s="50">
        <v>17517</v>
      </c>
      <c r="H242" s="44" t="str">
        <f t="shared" si="39"/>
        <v>N/A</v>
      </c>
      <c r="I242" s="12">
        <v>0.66910000000000003</v>
      </c>
      <c r="J242" s="12">
        <v>1.2370000000000001</v>
      </c>
      <c r="K242" s="45" t="s">
        <v>739</v>
      </c>
      <c r="L242" s="9" t="str">
        <f t="shared" si="40"/>
        <v>Yes</v>
      </c>
    </row>
    <row r="243" spans="1:12" ht="25.5" x14ac:dyDescent="0.2">
      <c r="A243" s="59" t="s">
        <v>1404</v>
      </c>
      <c r="B243" s="35" t="s">
        <v>213</v>
      </c>
      <c r="C243" s="52">
        <v>26403.607691000001</v>
      </c>
      <c r="D243" s="44" t="str">
        <f t="shared" si="37"/>
        <v>N/A</v>
      </c>
      <c r="E243" s="52">
        <v>24967.362422999999</v>
      </c>
      <c r="F243" s="44" t="str">
        <f t="shared" si="38"/>
        <v>N/A</v>
      </c>
      <c r="G243" s="52">
        <v>23560.431294999998</v>
      </c>
      <c r="H243" s="44" t="str">
        <f t="shared" si="39"/>
        <v>N/A</v>
      </c>
      <c r="I243" s="12">
        <v>-5.44</v>
      </c>
      <c r="J243" s="12">
        <v>-5.64</v>
      </c>
      <c r="K243" s="45" t="s">
        <v>739</v>
      </c>
      <c r="L243" s="9" t="str">
        <f t="shared" si="40"/>
        <v>Yes</v>
      </c>
    </row>
    <row r="244" spans="1:12" ht="25.5" x14ac:dyDescent="0.2">
      <c r="A244" s="59" t="s">
        <v>1405</v>
      </c>
      <c r="B244" s="35" t="s">
        <v>213</v>
      </c>
      <c r="C244" s="52">
        <v>7955.9774011</v>
      </c>
      <c r="D244" s="44" t="str">
        <f t="shared" si="37"/>
        <v>N/A</v>
      </c>
      <c r="E244" s="52">
        <v>8725.6724138000009</v>
      </c>
      <c r="F244" s="44" t="str">
        <f t="shared" si="38"/>
        <v>N/A</v>
      </c>
      <c r="G244" s="52">
        <v>9206.2000000000007</v>
      </c>
      <c r="H244" s="44" t="str">
        <f t="shared" si="39"/>
        <v>N/A</v>
      </c>
      <c r="I244" s="12">
        <v>9.6739999999999995</v>
      </c>
      <c r="J244" s="12">
        <v>5.5069999999999997</v>
      </c>
      <c r="K244" s="45" t="s">
        <v>739</v>
      </c>
      <c r="L244" s="9" t="str">
        <f t="shared" si="40"/>
        <v>Yes</v>
      </c>
    </row>
    <row r="245" spans="1:12" ht="25.5" x14ac:dyDescent="0.2">
      <c r="A245" s="59" t="s">
        <v>1406</v>
      </c>
      <c r="B245" s="35" t="s">
        <v>213</v>
      </c>
      <c r="C245" s="52">
        <v>26342.092516000001</v>
      </c>
      <c r="D245" s="44" t="str">
        <f t="shared" si="37"/>
        <v>N/A</v>
      </c>
      <c r="E245" s="52">
        <v>24918.356632999999</v>
      </c>
      <c r="F245" s="44" t="str">
        <f t="shared" si="38"/>
        <v>N/A</v>
      </c>
      <c r="G245" s="52">
        <v>23296.239858000001</v>
      </c>
      <c r="H245" s="44" t="str">
        <f t="shared" si="39"/>
        <v>N/A</v>
      </c>
      <c r="I245" s="12">
        <v>-5.4</v>
      </c>
      <c r="J245" s="12">
        <v>-6.51</v>
      </c>
      <c r="K245" s="45" t="s">
        <v>739</v>
      </c>
      <c r="L245" s="9" t="str">
        <f t="shared" si="40"/>
        <v>Yes</v>
      </c>
    </row>
    <row r="246" spans="1:12" ht="25.5" x14ac:dyDescent="0.2">
      <c r="A246" s="59" t="s">
        <v>1407</v>
      </c>
      <c r="B246" s="35" t="s">
        <v>213</v>
      </c>
      <c r="C246" s="52">
        <v>33768.818432</v>
      </c>
      <c r="D246" s="44" t="str">
        <f t="shared" si="37"/>
        <v>N/A</v>
      </c>
      <c r="E246" s="52">
        <v>32099.186957000002</v>
      </c>
      <c r="F246" s="44" t="str">
        <f t="shared" si="38"/>
        <v>N/A</v>
      </c>
      <c r="G246" s="52">
        <v>35589.497015000001</v>
      </c>
      <c r="H246" s="44" t="str">
        <f t="shared" si="39"/>
        <v>N/A</v>
      </c>
      <c r="I246" s="12">
        <v>-4.9400000000000004</v>
      </c>
      <c r="J246" s="12">
        <v>10.87</v>
      </c>
      <c r="K246" s="45" t="s">
        <v>739</v>
      </c>
      <c r="L246" s="9" t="str">
        <f t="shared" si="40"/>
        <v>Yes</v>
      </c>
    </row>
    <row r="247" spans="1:12" ht="25.5" x14ac:dyDescent="0.2">
      <c r="A247" s="59" t="s">
        <v>1408</v>
      </c>
      <c r="B247" s="35" t="s">
        <v>213</v>
      </c>
      <c r="C247" s="52">
        <v>4146.8979591999996</v>
      </c>
      <c r="D247" s="44" t="str">
        <f t="shared" si="37"/>
        <v>N/A</v>
      </c>
      <c r="E247" s="52">
        <v>2689.0689655000001</v>
      </c>
      <c r="F247" s="44" t="str">
        <f t="shared" si="38"/>
        <v>N/A</v>
      </c>
      <c r="G247" s="52">
        <v>3591.3448275999999</v>
      </c>
      <c r="H247" s="44" t="str">
        <f t="shared" si="39"/>
        <v>N/A</v>
      </c>
      <c r="I247" s="12">
        <v>-35.200000000000003</v>
      </c>
      <c r="J247" s="12">
        <v>33.549999999999997</v>
      </c>
      <c r="K247" s="45" t="s">
        <v>739</v>
      </c>
      <c r="L247" s="9" t="str">
        <f t="shared" si="40"/>
        <v>No</v>
      </c>
    </row>
    <row r="248" spans="1:12" ht="25.5" x14ac:dyDescent="0.2">
      <c r="A248" s="59" t="s">
        <v>1409</v>
      </c>
      <c r="B248" s="35" t="s">
        <v>213</v>
      </c>
      <c r="C248" s="44">
        <v>1.1192414059</v>
      </c>
      <c r="D248" s="44" t="str">
        <f t="shared" si="37"/>
        <v>N/A</v>
      </c>
      <c r="E248" s="44">
        <v>1.0182110486</v>
      </c>
      <c r="F248" s="44" t="str">
        <f t="shared" si="38"/>
        <v>N/A</v>
      </c>
      <c r="G248" s="44">
        <v>1.0184491804</v>
      </c>
      <c r="H248" s="44" t="str">
        <f t="shared" si="39"/>
        <v>N/A</v>
      </c>
      <c r="I248" s="12">
        <v>-9.0299999999999994</v>
      </c>
      <c r="J248" s="12">
        <v>2.3400000000000001E-2</v>
      </c>
      <c r="K248" s="45" t="s">
        <v>739</v>
      </c>
      <c r="L248" s="9" t="str">
        <f t="shared" si="40"/>
        <v>Yes</v>
      </c>
    </row>
    <row r="249" spans="1:12" ht="25.5" x14ac:dyDescent="0.2">
      <c r="A249" s="59" t="s">
        <v>1410</v>
      </c>
      <c r="B249" s="35" t="s">
        <v>213</v>
      </c>
      <c r="C249" s="44">
        <v>1.3523838631</v>
      </c>
      <c r="D249" s="44" t="str">
        <f t="shared" si="37"/>
        <v>N/A</v>
      </c>
      <c r="E249" s="44">
        <v>1.1331075800999999</v>
      </c>
      <c r="F249" s="44" t="str">
        <f t="shared" si="38"/>
        <v>N/A</v>
      </c>
      <c r="G249" s="44">
        <v>1.1113933697</v>
      </c>
      <c r="H249" s="44" t="str">
        <f t="shared" si="39"/>
        <v>N/A</v>
      </c>
      <c r="I249" s="12">
        <v>-16.2</v>
      </c>
      <c r="J249" s="12">
        <v>-1.92</v>
      </c>
      <c r="K249" s="45" t="s">
        <v>739</v>
      </c>
      <c r="L249" s="9" t="str">
        <f t="shared" si="40"/>
        <v>Yes</v>
      </c>
    </row>
    <row r="250" spans="1:12" ht="25.5" x14ac:dyDescent="0.2">
      <c r="A250" s="59" t="s">
        <v>1411</v>
      </c>
      <c r="B250" s="35" t="s">
        <v>213</v>
      </c>
      <c r="C250" s="44">
        <v>7.7858612405000001</v>
      </c>
      <c r="D250" s="44" t="str">
        <f t="shared" si="37"/>
        <v>N/A</v>
      </c>
      <c r="E250" s="44">
        <v>7.1963589877</v>
      </c>
      <c r="F250" s="44" t="str">
        <f t="shared" si="38"/>
        <v>N/A</v>
      </c>
      <c r="G250" s="44">
        <v>7.3146248470000002</v>
      </c>
      <c r="H250" s="44" t="str">
        <f t="shared" si="39"/>
        <v>N/A</v>
      </c>
      <c r="I250" s="12">
        <v>-7.57</v>
      </c>
      <c r="J250" s="12">
        <v>1.643</v>
      </c>
      <c r="K250" s="45" t="s">
        <v>739</v>
      </c>
      <c r="L250" s="9" t="str">
        <f t="shared" si="40"/>
        <v>Yes</v>
      </c>
    </row>
    <row r="251" spans="1:12" ht="25.5" x14ac:dyDescent="0.2">
      <c r="A251" s="59" t="s">
        <v>1412</v>
      </c>
      <c r="B251" s="35" t="s">
        <v>213</v>
      </c>
      <c r="C251" s="44">
        <v>8.3313278599999999E-2</v>
      </c>
      <c r="D251" s="44" t="str">
        <f t="shared" si="37"/>
        <v>N/A</v>
      </c>
      <c r="E251" s="44">
        <v>7.1749587700000006E-2</v>
      </c>
      <c r="F251" s="44" t="str">
        <f t="shared" si="38"/>
        <v>N/A</v>
      </c>
      <c r="G251" s="44">
        <v>6.9179000099999999E-2</v>
      </c>
      <c r="H251" s="44" t="str">
        <f t="shared" si="39"/>
        <v>N/A</v>
      </c>
      <c r="I251" s="12">
        <v>-13.9</v>
      </c>
      <c r="J251" s="12">
        <v>-3.58</v>
      </c>
      <c r="K251" s="45" t="s">
        <v>739</v>
      </c>
      <c r="L251" s="9" t="str">
        <f t="shared" si="40"/>
        <v>Yes</v>
      </c>
    </row>
    <row r="252" spans="1:12" ht="25.5" x14ac:dyDescent="0.2">
      <c r="A252" s="59" t="s">
        <v>1413</v>
      </c>
      <c r="B252" s="35" t="s">
        <v>213</v>
      </c>
      <c r="C252" s="44">
        <v>1.1099382499999999E-2</v>
      </c>
      <c r="D252" s="44" t="str">
        <f t="shared" si="37"/>
        <v>N/A</v>
      </c>
      <c r="E252" s="44">
        <v>1.1724514300000001E-2</v>
      </c>
      <c r="F252" s="44" t="str">
        <f t="shared" si="38"/>
        <v>N/A</v>
      </c>
      <c r="G252" s="44">
        <v>1.1404167600000001E-2</v>
      </c>
      <c r="H252" s="44" t="str">
        <f t="shared" si="39"/>
        <v>N/A</v>
      </c>
      <c r="I252" s="12">
        <v>5.6319999999999997</v>
      </c>
      <c r="J252" s="12">
        <v>-2.73</v>
      </c>
      <c r="K252" s="45" t="s">
        <v>739</v>
      </c>
      <c r="L252" s="9" t="str">
        <f t="shared" si="40"/>
        <v>Yes</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360725</v>
      </c>
      <c r="D6" s="44" t="str">
        <f t="shared" ref="D6:D37" si="0">IF($B6="N/A","N/A",IF(C6&gt;10,"No",IF(C6&lt;-10,"No","Yes")))</f>
        <v>N/A</v>
      </c>
      <c r="E6" s="36">
        <v>379117</v>
      </c>
      <c r="F6" s="44" t="str">
        <f t="shared" ref="F6:F37" si="1">IF($B6="N/A","N/A",IF(E6&gt;10,"No",IF(E6&lt;-10,"No","Yes")))</f>
        <v>N/A</v>
      </c>
      <c r="G6" s="36">
        <v>389579</v>
      </c>
      <c r="H6" s="44" t="str">
        <f t="shared" ref="H6:H37" si="2">IF($B6="N/A","N/A",IF(G6&gt;10,"No",IF(G6&lt;-10,"No","Yes")))</f>
        <v>N/A</v>
      </c>
      <c r="I6" s="12">
        <v>5.0990000000000002</v>
      </c>
      <c r="J6" s="12">
        <v>2.76</v>
      </c>
      <c r="K6" s="45" t="s">
        <v>739</v>
      </c>
      <c r="L6" s="9" t="str">
        <f t="shared" ref="L6:L39" si="3">IF(J6="Div by 0", "N/A", IF(K6="N/A","N/A", IF(J6&gt;VALUE(MID(K6,1,2)), "No", IF(J6&lt;-1*VALUE(MID(K6,1,2)), "No", "Yes"))))</f>
        <v>Yes</v>
      </c>
    </row>
    <row r="7" spans="1:12" x14ac:dyDescent="0.2">
      <c r="A7" s="46" t="s">
        <v>6</v>
      </c>
      <c r="B7" s="35" t="s">
        <v>213</v>
      </c>
      <c r="C7" s="36">
        <v>284106</v>
      </c>
      <c r="D7" s="44" t="str">
        <f t="shared" si="0"/>
        <v>N/A</v>
      </c>
      <c r="E7" s="36">
        <v>292541</v>
      </c>
      <c r="F7" s="44" t="str">
        <f t="shared" si="1"/>
        <v>N/A</v>
      </c>
      <c r="G7" s="36">
        <v>293155</v>
      </c>
      <c r="H7" s="44" t="str">
        <f t="shared" si="2"/>
        <v>N/A</v>
      </c>
      <c r="I7" s="12">
        <v>2.9689999999999999</v>
      </c>
      <c r="J7" s="12">
        <v>0.2099</v>
      </c>
      <c r="K7" s="45" t="s">
        <v>739</v>
      </c>
      <c r="L7" s="9" t="str">
        <f t="shared" si="3"/>
        <v>Yes</v>
      </c>
    </row>
    <row r="8" spans="1:12" x14ac:dyDescent="0.2">
      <c r="A8" s="46" t="s">
        <v>360</v>
      </c>
      <c r="B8" s="35" t="s">
        <v>213</v>
      </c>
      <c r="C8" s="8">
        <v>78.759720008000002</v>
      </c>
      <c r="D8" s="44" t="str">
        <f t="shared" si="0"/>
        <v>N/A</v>
      </c>
      <c r="E8" s="8">
        <v>77.163777937000006</v>
      </c>
      <c r="F8" s="44" t="str">
        <f t="shared" si="1"/>
        <v>N/A</v>
      </c>
      <c r="G8" s="8">
        <v>75.249179241999997</v>
      </c>
      <c r="H8" s="44" t="str">
        <f t="shared" si="2"/>
        <v>N/A</v>
      </c>
      <c r="I8" s="12">
        <v>-2.0299999999999998</v>
      </c>
      <c r="J8" s="12">
        <v>-2.48</v>
      </c>
      <c r="K8" s="45" t="s">
        <v>739</v>
      </c>
      <c r="L8" s="9" t="str">
        <f t="shared" si="3"/>
        <v>Yes</v>
      </c>
    </row>
    <row r="9" spans="1:12" x14ac:dyDescent="0.2">
      <c r="A9" s="4" t="s">
        <v>88</v>
      </c>
      <c r="B9" s="48" t="s">
        <v>213</v>
      </c>
      <c r="C9" s="1">
        <v>317549.64</v>
      </c>
      <c r="D9" s="11" t="str">
        <f t="shared" si="0"/>
        <v>N/A</v>
      </c>
      <c r="E9" s="1">
        <v>333185.64</v>
      </c>
      <c r="F9" s="11" t="str">
        <f t="shared" si="1"/>
        <v>N/A</v>
      </c>
      <c r="G9" s="1">
        <v>342821.91</v>
      </c>
      <c r="H9" s="11" t="str">
        <f t="shared" si="2"/>
        <v>N/A</v>
      </c>
      <c r="I9" s="12">
        <v>4.9240000000000004</v>
      </c>
      <c r="J9" s="12">
        <v>2.8919999999999999</v>
      </c>
      <c r="K9" s="48" t="s">
        <v>739</v>
      </c>
      <c r="L9" s="9" t="str">
        <f t="shared" si="3"/>
        <v>Yes</v>
      </c>
    </row>
    <row r="10" spans="1:12" x14ac:dyDescent="0.2">
      <c r="A10" s="4" t="s">
        <v>1414</v>
      </c>
      <c r="B10" s="35" t="s">
        <v>213</v>
      </c>
      <c r="C10" s="8">
        <v>0.77843232380000005</v>
      </c>
      <c r="D10" s="44" t="str">
        <f t="shared" si="0"/>
        <v>N/A</v>
      </c>
      <c r="E10" s="8">
        <v>0.29568708339999999</v>
      </c>
      <c r="F10" s="44" t="str">
        <f t="shared" si="1"/>
        <v>N/A</v>
      </c>
      <c r="G10" s="8">
        <v>0.3095649406</v>
      </c>
      <c r="H10" s="44" t="str">
        <f t="shared" si="2"/>
        <v>N/A</v>
      </c>
      <c r="I10" s="12">
        <v>-62</v>
      </c>
      <c r="J10" s="12">
        <v>4.6929999999999996</v>
      </c>
      <c r="K10" s="45" t="s">
        <v>739</v>
      </c>
      <c r="L10" s="9" t="str">
        <f t="shared" si="3"/>
        <v>Yes</v>
      </c>
    </row>
    <row r="11" spans="1:12" x14ac:dyDescent="0.2">
      <c r="A11" s="4" t="s">
        <v>1415</v>
      </c>
      <c r="B11" s="35" t="s">
        <v>213</v>
      </c>
      <c r="C11" s="8">
        <v>4.0166331693000004</v>
      </c>
      <c r="D11" s="44" t="str">
        <f t="shared" si="0"/>
        <v>N/A</v>
      </c>
      <c r="E11" s="8">
        <v>4.5816990533000004</v>
      </c>
      <c r="F11" s="44" t="str">
        <f t="shared" si="1"/>
        <v>N/A</v>
      </c>
      <c r="G11" s="8">
        <v>4.5390023590000004</v>
      </c>
      <c r="H11" s="44" t="str">
        <f t="shared" si="2"/>
        <v>N/A</v>
      </c>
      <c r="I11" s="12">
        <v>14.07</v>
      </c>
      <c r="J11" s="12">
        <v>-0.93200000000000005</v>
      </c>
      <c r="K11" s="45" t="s">
        <v>739</v>
      </c>
      <c r="L11" s="9" t="str">
        <f t="shared" si="3"/>
        <v>Yes</v>
      </c>
    </row>
    <row r="12" spans="1:12" x14ac:dyDescent="0.2">
      <c r="A12" s="4" t="s">
        <v>1416</v>
      </c>
      <c r="B12" s="35" t="s">
        <v>213</v>
      </c>
      <c r="C12" s="8">
        <v>69.314574815</v>
      </c>
      <c r="D12" s="44" t="str">
        <f t="shared" si="0"/>
        <v>N/A</v>
      </c>
      <c r="E12" s="8">
        <v>67.499215281999994</v>
      </c>
      <c r="F12" s="44" t="str">
        <f t="shared" si="1"/>
        <v>N/A</v>
      </c>
      <c r="G12" s="8">
        <v>67.442803642000001</v>
      </c>
      <c r="H12" s="44" t="str">
        <f t="shared" si="2"/>
        <v>N/A</v>
      </c>
      <c r="I12" s="12">
        <v>-2.62</v>
      </c>
      <c r="J12" s="12">
        <v>-8.4000000000000005E-2</v>
      </c>
      <c r="K12" s="45" t="s">
        <v>739</v>
      </c>
      <c r="L12" s="9" t="str">
        <f t="shared" si="3"/>
        <v>Yes</v>
      </c>
    </row>
    <row r="13" spans="1:12" x14ac:dyDescent="0.2">
      <c r="A13" s="4" t="s">
        <v>1417</v>
      </c>
      <c r="B13" s="35" t="s">
        <v>213</v>
      </c>
      <c r="C13" s="8">
        <v>1.8820431075999999</v>
      </c>
      <c r="D13" s="44" t="str">
        <f t="shared" si="0"/>
        <v>N/A</v>
      </c>
      <c r="E13" s="8">
        <v>2.7579876397</v>
      </c>
      <c r="F13" s="44" t="str">
        <f t="shared" si="1"/>
        <v>N/A</v>
      </c>
      <c r="G13" s="8">
        <v>2.7013776410000001</v>
      </c>
      <c r="H13" s="44" t="str">
        <f t="shared" si="2"/>
        <v>N/A</v>
      </c>
      <c r="I13" s="12">
        <v>46.54</v>
      </c>
      <c r="J13" s="12">
        <v>-2.0499999999999998</v>
      </c>
      <c r="K13" s="45" t="s">
        <v>739</v>
      </c>
      <c r="L13" s="9" t="str">
        <f t="shared" si="3"/>
        <v>Yes</v>
      </c>
    </row>
    <row r="14" spans="1:12" x14ac:dyDescent="0.2">
      <c r="A14" s="4" t="s">
        <v>1418</v>
      </c>
      <c r="B14" s="35" t="s">
        <v>213</v>
      </c>
      <c r="C14" s="8">
        <v>4.5086977614999997</v>
      </c>
      <c r="D14" s="44" t="str">
        <f t="shared" si="0"/>
        <v>N/A</v>
      </c>
      <c r="E14" s="8">
        <v>4.7167497105000002</v>
      </c>
      <c r="F14" s="44" t="str">
        <f t="shared" si="1"/>
        <v>N/A</v>
      </c>
      <c r="G14" s="8">
        <v>4.7428121126000002</v>
      </c>
      <c r="H14" s="44" t="str">
        <f t="shared" si="2"/>
        <v>N/A</v>
      </c>
      <c r="I14" s="12">
        <v>4.6139999999999999</v>
      </c>
      <c r="J14" s="12">
        <v>0.55259999999999998</v>
      </c>
      <c r="K14" s="45" t="s">
        <v>739</v>
      </c>
      <c r="L14" s="9" t="str">
        <f t="shared" si="3"/>
        <v>Yes</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1.3029315961000001</v>
      </c>
      <c r="D16" s="44" t="str">
        <f t="shared" si="0"/>
        <v>N/A</v>
      </c>
      <c r="E16" s="8">
        <v>1.8144794351</v>
      </c>
      <c r="F16" s="44" t="str">
        <f t="shared" si="1"/>
        <v>N/A</v>
      </c>
      <c r="G16" s="8">
        <v>1.7891108093999999</v>
      </c>
      <c r="H16" s="44" t="str">
        <f t="shared" si="2"/>
        <v>N/A</v>
      </c>
      <c r="I16" s="12">
        <v>39.26</v>
      </c>
      <c r="J16" s="12">
        <v>-1.4</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18.196687227000002</v>
      </c>
      <c r="D18" s="44" t="str">
        <f t="shared" si="0"/>
        <v>N/A</v>
      </c>
      <c r="E18" s="8">
        <v>18.334181795999999</v>
      </c>
      <c r="F18" s="44" t="str">
        <f t="shared" si="1"/>
        <v>N/A</v>
      </c>
      <c r="G18" s="8">
        <v>18.475328495999999</v>
      </c>
      <c r="H18" s="44" t="str">
        <f t="shared" si="2"/>
        <v>N/A</v>
      </c>
      <c r="I18" s="12">
        <v>0.75560000000000005</v>
      </c>
      <c r="J18" s="12">
        <v>0.76990000000000003</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92.798392127</v>
      </c>
      <c r="D20" s="44" t="str">
        <f t="shared" si="0"/>
        <v>N/A</v>
      </c>
      <c r="E20" s="8">
        <v>90.845833872</v>
      </c>
      <c r="F20" s="44" t="str">
        <f t="shared" si="1"/>
        <v>N/A</v>
      </c>
      <c r="G20" s="8">
        <v>90.970509191000005</v>
      </c>
      <c r="H20" s="44" t="str">
        <f t="shared" si="2"/>
        <v>N/A</v>
      </c>
      <c r="I20" s="12">
        <v>-2.1</v>
      </c>
      <c r="J20" s="12">
        <v>0.13719999999999999</v>
      </c>
      <c r="K20" s="45" t="s">
        <v>739</v>
      </c>
      <c r="L20" s="9" t="str">
        <f t="shared" si="3"/>
        <v>Yes</v>
      </c>
    </row>
    <row r="21" spans="1:12" x14ac:dyDescent="0.2">
      <c r="A21" s="2" t="s">
        <v>976</v>
      </c>
      <c r="B21" s="35" t="s">
        <v>213</v>
      </c>
      <c r="C21" s="8">
        <v>7.2016078730000004</v>
      </c>
      <c r="D21" s="44" t="str">
        <f t="shared" si="0"/>
        <v>N/A</v>
      </c>
      <c r="E21" s="8">
        <v>9.1541661281</v>
      </c>
      <c r="F21" s="44" t="str">
        <f t="shared" si="1"/>
        <v>N/A</v>
      </c>
      <c r="G21" s="8">
        <v>9.0294908093000004</v>
      </c>
      <c r="H21" s="44" t="str">
        <f t="shared" si="2"/>
        <v>N/A</v>
      </c>
      <c r="I21" s="12">
        <v>27.11</v>
      </c>
      <c r="J21" s="12">
        <v>-1.36</v>
      </c>
      <c r="K21" s="45" t="s">
        <v>739</v>
      </c>
      <c r="L21" s="9" t="str">
        <f t="shared" si="3"/>
        <v>Yes</v>
      </c>
    </row>
    <row r="22" spans="1:12" x14ac:dyDescent="0.2">
      <c r="A22" s="3" t="s">
        <v>1730</v>
      </c>
      <c r="B22" s="35" t="s">
        <v>213</v>
      </c>
      <c r="C22" s="36">
        <v>211715</v>
      </c>
      <c r="D22" s="44" t="str">
        <f t="shared" si="0"/>
        <v>N/A</v>
      </c>
      <c r="E22" s="36">
        <v>221389</v>
      </c>
      <c r="F22" s="44" t="str">
        <f t="shared" si="1"/>
        <v>N/A</v>
      </c>
      <c r="G22" s="36">
        <v>229940</v>
      </c>
      <c r="H22" s="44" t="str">
        <f t="shared" si="2"/>
        <v>N/A</v>
      </c>
      <c r="I22" s="12">
        <v>4.569</v>
      </c>
      <c r="J22" s="12">
        <v>3.8620000000000001</v>
      </c>
      <c r="K22" s="45" t="s">
        <v>739</v>
      </c>
      <c r="L22" s="9" t="str">
        <f t="shared" si="3"/>
        <v>Yes</v>
      </c>
    </row>
    <row r="23" spans="1:12" x14ac:dyDescent="0.2">
      <c r="A23" s="3" t="s">
        <v>991</v>
      </c>
      <c r="B23" s="35" t="s">
        <v>213</v>
      </c>
      <c r="C23" s="36">
        <v>107034</v>
      </c>
      <c r="D23" s="44" t="str">
        <f t="shared" si="0"/>
        <v>N/A</v>
      </c>
      <c r="E23" s="36">
        <v>110125</v>
      </c>
      <c r="F23" s="44" t="str">
        <f t="shared" si="1"/>
        <v>N/A</v>
      </c>
      <c r="G23" s="36">
        <v>115658</v>
      </c>
      <c r="H23" s="44" t="str">
        <f t="shared" si="2"/>
        <v>N/A</v>
      </c>
      <c r="I23" s="12">
        <v>2.8879999999999999</v>
      </c>
      <c r="J23" s="12">
        <v>5.024</v>
      </c>
      <c r="K23" s="45" t="s">
        <v>739</v>
      </c>
      <c r="L23" s="9" t="str">
        <f t="shared" si="3"/>
        <v>Yes</v>
      </c>
    </row>
    <row r="24" spans="1:12" x14ac:dyDescent="0.2">
      <c r="A24" s="3" t="s">
        <v>992</v>
      </c>
      <c r="B24" s="35" t="s">
        <v>213</v>
      </c>
      <c r="C24" s="36">
        <v>5257</v>
      </c>
      <c r="D24" s="44" t="str">
        <f t="shared" si="0"/>
        <v>N/A</v>
      </c>
      <c r="E24" s="36">
        <v>7651</v>
      </c>
      <c r="F24" s="44" t="str">
        <f t="shared" si="1"/>
        <v>N/A</v>
      </c>
      <c r="G24" s="36">
        <v>8039</v>
      </c>
      <c r="H24" s="44" t="str">
        <f t="shared" si="2"/>
        <v>N/A</v>
      </c>
      <c r="I24" s="12">
        <v>45.54</v>
      </c>
      <c r="J24" s="12">
        <v>5.0709999999999997</v>
      </c>
      <c r="K24" s="45" t="s">
        <v>739</v>
      </c>
      <c r="L24" s="9" t="str">
        <f t="shared" si="3"/>
        <v>Yes</v>
      </c>
    </row>
    <row r="25" spans="1:12" x14ac:dyDescent="0.2">
      <c r="A25" s="3" t="s">
        <v>993</v>
      </c>
      <c r="B25" s="35" t="s">
        <v>213</v>
      </c>
      <c r="C25" s="36">
        <v>11078</v>
      </c>
      <c r="D25" s="44" t="str">
        <f t="shared" si="0"/>
        <v>N/A</v>
      </c>
      <c r="E25" s="36">
        <v>14958</v>
      </c>
      <c r="F25" s="44" t="str">
        <f t="shared" si="1"/>
        <v>N/A</v>
      </c>
      <c r="G25" s="36">
        <v>15029</v>
      </c>
      <c r="H25" s="44" t="str">
        <f t="shared" si="2"/>
        <v>N/A</v>
      </c>
      <c r="I25" s="12">
        <v>35.020000000000003</v>
      </c>
      <c r="J25" s="12">
        <v>0.47470000000000001</v>
      </c>
      <c r="K25" s="45" t="s">
        <v>739</v>
      </c>
      <c r="L25" s="9" t="str">
        <f t="shared" si="3"/>
        <v>Yes</v>
      </c>
    </row>
    <row r="26" spans="1:12" x14ac:dyDescent="0.2">
      <c r="A26" s="3" t="s">
        <v>994</v>
      </c>
      <c r="B26" s="35" t="s">
        <v>213</v>
      </c>
      <c r="C26" s="36">
        <v>85305</v>
      </c>
      <c r="D26" s="44" t="str">
        <f t="shared" si="0"/>
        <v>N/A</v>
      </c>
      <c r="E26" s="36">
        <v>85490</v>
      </c>
      <c r="F26" s="44" t="str">
        <f t="shared" si="1"/>
        <v>N/A</v>
      </c>
      <c r="G26" s="36">
        <v>88156</v>
      </c>
      <c r="H26" s="44" t="str">
        <f t="shared" si="2"/>
        <v>N/A</v>
      </c>
      <c r="I26" s="12">
        <v>0.21690000000000001</v>
      </c>
      <c r="J26" s="12">
        <v>3.1179999999999999</v>
      </c>
      <c r="K26" s="45" t="s">
        <v>739</v>
      </c>
      <c r="L26" s="9" t="str">
        <f t="shared" si="3"/>
        <v>Yes</v>
      </c>
    </row>
    <row r="27" spans="1:12" x14ac:dyDescent="0.2">
      <c r="A27" s="3" t="s">
        <v>995</v>
      </c>
      <c r="B27" s="35" t="s">
        <v>213</v>
      </c>
      <c r="C27" s="36">
        <v>3041</v>
      </c>
      <c r="D27" s="44" t="str">
        <f t="shared" si="0"/>
        <v>N/A</v>
      </c>
      <c r="E27" s="36">
        <v>3165</v>
      </c>
      <c r="F27" s="44" t="str">
        <f t="shared" si="1"/>
        <v>N/A</v>
      </c>
      <c r="G27" s="36">
        <v>3058</v>
      </c>
      <c r="H27" s="44" t="str">
        <f t="shared" si="2"/>
        <v>N/A</v>
      </c>
      <c r="I27" s="12">
        <v>4.0780000000000003</v>
      </c>
      <c r="J27" s="12">
        <v>-3.38</v>
      </c>
      <c r="K27" s="45" t="s">
        <v>739</v>
      </c>
      <c r="L27" s="9" t="str">
        <f t="shared" si="3"/>
        <v>Yes</v>
      </c>
    </row>
    <row r="28" spans="1:12" x14ac:dyDescent="0.2">
      <c r="A28" s="3" t="s">
        <v>103</v>
      </c>
      <c r="B28" s="35" t="s">
        <v>213</v>
      </c>
      <c r="C28" s="36">
        <v>146130</v>
      </c>
      <c r="D28" s="44" t="str">
        <f t="shared" si="0"/>
        <v>N/A</v>
      </c>
      <c r="E28" s="36">
        <v>154253</v>
      </c>
      <c r="F28" s="44" t="str">
        <f t="shared" si="1"/>
        <v>N/A</v>
      </c>
      <c r="G28" s="36">
        <v>155906</v>
      </c>
      <c r="H28" s="44" t="str">
        <f t="shared" si="2"/>
        <v>N/A</v>
      </c>
      <c r="I28" s="12">
        <v>5.5590000000000002</v>
      </c>
      <c r="J28" s="12">
        <v>1.0720000000000001</v>
      </c>
      <c r="K28" s="45" t="s">
        <v>739</v>
      </c>
      <c r="L28" s="9" t="str">
        <f t="shared" si="3"/>
        <v>Yes</v>
      </c>
    </row>
    <row r="29" spans="1:12" x14ac:dyDescent="0.2">
      <c r="A29" s="3" t="s">
        <v>996</v>
      </c>
      <c r="B29" s="35" t="s">
        <v>213</v>
      </c>
      <c r="C29" s="36">
        <v>101872</v>
      </c>
      <c r="D29" s="44" t="str">
        <f t="shared" si="0"/>
        <v>N/A</v>
      </c>
      <c r="E29" s="36">
        <v>101784</v>
      </c>
      <c r="F29" s="44" t="str">
        <f t="shared" si="1"/>
        <v>N/A</v>
      </c>
      <c r="G29" s="36">
        <v>102568</v>
      </c>
      <c r="H29" s="44" t="str">
        <f t="shared" si="2"/>
        <v>N/A</v>
      </c>
      <c r="I29" s="12">
        <v>-8.5999999999999993E-2</v>
      </c>
      <c r="J29" s="12">
        <v>0.77029999999999998</v>
      </c>
      <c r="K29" s="45" t="s">
        <v>739</v>
      </c>
      <c r="L29" s="9" t="str">
        <f t="shared" si="3"/>
        <v>Yes</v>
      </c>
    </row>
    <row r="30" spans="1:12" x14ac:dyDescent="0.2">
      <c r="A30" s="3" t="s">
        <v>997</v>
      </c>
      <c r="B30" s="35" t="s">
        <v>213</v>
      </c>
      <c r="C30" s="36">
        <v>5101</v>
      </c>
      <c r="D30" s="44" t="str">
        <f t="shared" si="0"/>
        <v>N/A</v>
      </c>
      <c r="E30" s="36">
        <v>7487</v>
      </c>
      <c r="F30" s="44" t="str">
        <f t="shared" si="1"/>
        <v>N/A</v>
      </c>
      <c r="G30" s="36">
        <v>7430</v>
      </c>
      <c r="H30" s="44" t="str">
        <f t="shared" si="2"/>
        <v>N/A</v>
      </c>
      <c r="I30" s="12">
        <v>46.78</v>
      </c>
      <c r="J30" s="12">
        <v>-0.76100000000000001</v>
      </c>
      <c r="K30" s="45" t="s">
        <v>739</v>
      </c>
      <c r="L30" s="9" t="str">
        <f t="shared" si="3"/>
        <v>Yes</v>
      </c>
    </row>
    <row r="31" spans="1:12" x14ac:dyDescent="0.2">
      <c r="A31" s="3" t="s">
        <v>998</v>
      </c>
      <c r="B31" s="35" t="s">
        <v>213</v>
      </c>
      <c r="C31" s="36">
        <v>14888</v>
      </c>
      <c r="D31" s="44" t="str">
        <f t="shared" si="0"/>
        <v>N/A</v>
      </c>
      <c r="E31" s="36">
        <v>19600</v>
      </c>
      <c r="F31" s="44" t="str">
        <f t="shared" si="1"/>
        <v>N/A</v>
      </c>
      <c r="G31" s="36">
        <v>19766</v>
      </c>
      <c r="H31" s="44" t="str">
        <f t="shared" si="2"/>
        <v>N/A</v>
      </c>
      <c r="I31" s="12">
        <v>31.65</v>
      </c>
      <c r="J31" s="12">
        <v>0.84689999999999999</v>
      </c>
      <c r="K31" s="45" t="s">
        <v>739</v>
      </c>
      <c r="L31" s="9" t="str">
        <f t="shared" si="3"/>
        <v>Yes</v>
      </c>
    </row>
    <row r="32" spans="1:12" x14ac:dyDescent="0.2">
      <c r="A32" s="3" t="s">
        <v>999</v>
      </c>
      <c r="B32" s="35" t="s">
        <v>213</v>
      </c>
      <c r="C32" s="36">
        <v>22147</v>
      </c>
      <c r="D32" s="44" t="str">
        <f t="shared" si="0"/>
        <v>N/A</v>
      </c>
      <c r="E32" s="36">
        <v>23160</v>
      </c>
      <c r="F32" s="44" t="str">
        <f t="shared" si="1"/>
        <v>N/A</v>
      </c>
      <c r="G32" s="36">
        <v>23875</v>
      </c>
      <c r="H32" s="44" t="str">
        <f t="shared" si="2"/>
        <v>N/A</v>
      </c>
      <c r="I32" s="12">
        <v>4.5739999999999998</v>
      </c>
      <c r="J32" s="12">
        <v>3.0870000000000002</v>
      </c>
      <c r="K32" s="45" t="s">
        <v>739</v>
      </c>
      <c r="L32" s="9" t="str">
        <f t="shared" si="3"/>
        <v>Yes</v>
      </c>
    </row>
    <row r="33" spans="1:12" x14ac:dyDescent="0.2">
      <c r="A33" s="3" t="s">
        <v>1000</v>
      </c>
      <c r="B33" s="35" t="s">
        <v>213</v>
      </c>
      <c r="C33" s="36">
        <v>2122</v>
      </c>
      <c r="D33" s="44" t="str">
        <f t="shared" si="0"/>
        <v>N/A</v>
      </c>
      <c r="E33" s="36">
        <v>2222</v>
      </c>
      <c r="F33" s="44" t="str">
        <f t="shared" si="1"/>
        <v>N/A</v>
      </c>
      <c r="G33" s="36">
        <v>2267</v>
      </c>
      <c r="H33" s="44" t="str">
        <f t="shared" si="2"/>
        <v>N/A</v>
      </c>
      <c r="I33" s="12">
        <v>4.7130000000000001</v>
      </c>
      <c r="J33" s="12">
        <v>2.0249999999999999</v>
      </c>
      <c r="K33" s="45" t="s">
        <v>739</v>
      </c>
      <c r="L33" s="9" t="str">
        <f t="shared" si="3"/>
        <v>Yes</v>
      </c>
    </row>
    <row r="34" spans="1:12" x14ac:dyDescent="0.2">
      <c r="A34" s="46" t="s">
        <v>84</v>
      </c>
      <c r="B34" s="35" t="s">
        <v>213</v>
      </c>
      <c r="C34" s="47">
        <v>4080824607</v>
      </c>
      <c r="D34" s="44" t="str">
        <f t="shared" si="0"/>
        <v>N/A</v>
      </c>
      <c r="E34" s="47">
        <v>4143543789</v>
      </c>
      <c r="F34" s="44" t="str">
        <f t="shared" si="1"/>
        <v>N/A</v>
      </c>
      <c r="G34" s="47">
        <v>4129886488</v>
      </c>
      <c r="H34" s="44" t="str">
        <f t="shared" si="2"/>
        <v>N/A</v>
      </c>
      <c r="I34" s="12">
        <v>1.5369999999999999</v>
      </c>
      <c r="J34" s="12">
        <v>-0.33</v>
      </c>
      <c r="K34" s="45" t="s">
        <v>739</v>
      </c>
      <c r="L34" s="9" t="str">
        <f t="shared" si="3"/>
        <v>Yes</v>
      </c>
    </row>
    <row r="35" spans="1:12" x14ac:dyDescent="0.2">
      <c r="A35" s="46" t="s">
        <v>1424</v>
      </c>
      <c r="B35" s="35" t="s">
        <v>213</v>
      </c>
      <c r="C35" s="47">
        <v>11312.841103000001</v>
      </c>
      <c r="D35" s="44" t="str">
        <f t="shared" si="0"/>
        <v>N/A</v>
      </c>
      <c r="E35" s="47">
        <v>10929.459214</v>
      </c>
      <c r="F35" s="44" t="str">
        <f t="shared" si="1"/>
        <v>N/A</v>
      </c>
      <c r="G35" s="47">
        <v>10600.896065000001</v>
      </c>
      <c r="H35" s="44" t="str">
        <f t="shared" si="2"/>
        <v>N/A</v>
      </c>
      <c r="I35" s="12">
        <v>-3.39</v>
      </c>
      <c r="J35" s="12">
        <v>-3.01</v>
      </c>
      <c r="K35" s="45" t="s">
        <v>739</v>
      </c>
      <c r="L35" s="9" t="str">
        <f t="shared" si="3"/>
        <v>Yes</v>
      </c>
    </row>
    <row r="36" spans="1:12" x14ac:dyDescent="0.2">
      <c r="A36" s="46" t="s">
        <v>1425</v>
      </c>
      <c r="B36" s="35" t="s">
        <v>213</v>
      </c>
      <c r="C36" s="47">
        <v>14363.739615</v>
      </c>
      <c r="D36" s="44" t="str">
        <f t="shared" si="0"/>
        <v>N/A</v>
      </c>
      <c r="E36" s="47">
        <v>14163.976294</v>
      </c>
      <c r="F36" s="44" t="str">
        <f t="shared" si="1"/>
        <v>N/A</v>
      </c>
      <c r="G36" s="47">
        <v>14087.723177</v>
      </c>
      <c r="H36" s="44" t="str">
        <f t="shared" si="2"/>
        <v>N/A</v>
      </c>
      <c r="I36" s="12">
        <v>-1.39</v>
      </c>
      <c r="J36" s="12">
        <v>-0.53800000000000003</v>
      </c>
      <c r="K36" s="45" t="s">
        <v>739</v>
      </c>
      <c r="L36" s="9" t="str">
        <f t="shared" si="3"/>
        <v>Yes</v>
      </c>
    </row>
    <row r="37" spans="1:12" x14ac:dyDescent="0.2">
      <c r="A37" s="4" t="s">
        <v>107</v>
      </c>
      <c r="B37" s="35" t="s">
        <v>213</v>
      </c>
      <c r="C37" s="47">
        <v>391550746</v>
      </c>
      <c r="D37" s="44" t="str">
        <f t="shared" si="0"/>
        <v>N/A</v>
      </c>
      <c r="E37" s="47">
        <v>352882801</v>
      </c>
      <c r="F37" s="44" t="str">
        <f t="shared" si="1"/>
        <v>N/A</v>
      </c>
      <c r="G37" s="47">
        <v>390078366</v>
      </c>
      <c r="H37" s="44" t="str">
        <f t="shared" si="2"/>
        <v>N/A</v>
      </c>
      <c r="I37" s="12">
        <v>-9.8800000000000008</v>
      </c>
      <c r="J37" s="12">
        <v>10.54</v>
      </c>
      <c r="K37" s="45" t="s">
        <v>739</v>
      </c>
      <c r="L37" s="9" t="str">
        <f t="shared" si="3"/>
        <v>Yes</v>
      </c>
    </row>
    <row r="38" spans="1:12" x14ac:dyDescent="0.2">
      <c r="A38" s="46" t="s">
        <v>158</v>
      </c>
      <c r="B38" s="48" t="s">
        <v>217</v>
      </c>
      <c r="C38" s="1">
        <v>42487</v>
      </c>
      <c r="D38" s="44" t="str">
        <f>IF($B38="N/A","N/A",IF(C38&gt;0,"No",IF(C38&lt;0,"No","Yes")))</f>
        <v>No</v>
      </c>
      <c r="E38" s="1">
        <v>42067</v>
      </c>
      <c r="F38" s="44" t="str">
        <f>IF($B38="N/A","N/A",IF(E38&gt;0,"No",IF(E38&lt;0,"No","Yes")))</f>
        <v>No</v>
      </c>
      <c r="G38" s="1">
        <v>45914</v>
      </c>
      <c r="H38" s="44" t="str">
        <f>IF($B38="N/A","N/A",IF(G38&gt;0,"No",IF(G38&lt;0,"No","Yes")))</f>
        <v>No</v>
      </c>
      <c r="I38" s="12">
        <v>-0.98899999999999999</v>
      </c>
      <c r="J38" s="12">
        <v>9.1449999999999996</v>
      </c>
      <c r="K38" s="45" t="s">
        <v>739</v>
      </c>
      <c r="L38" s="9" t="str">
        <f t="shared" si="3"/>
        <v>Yes</v>
      </c>
    </row>
    <row r="39" spans="1:12" x14ac:dyDescent="0.2">
      <c r="A39" s="46" t="s">
        <v>156</v>
      </c>
      <c r="B39" s="35" t="s">
        <v>213</v>
      </c>
      <c r="C39" s="47">
        <v>391550746</v>
      </c>
      <c r="D39" s="44" t="str">
        <f t="shared" ref="D39:D40" si="4">IF($B39="N/A","N/A",IF(C39&gt;10,"No",IF(C39&lt;-10,"No","Yes")))</f>
        <v>N/A</v>
      </c>
      <c r="E39" s="47">
        <v>352882801</v>
      </c>
      <c r="F39" s="44" t="str">
        <f t="shared" ref="F39:F40" si="5">IF($B39="N/A","N/A",IF(E39&gt;10,"No",IF(E39&lt;-10,"No","Yes")))</f>
        <v>N/A</v>
      </c>
      <c r="G39" s="47">
        <v>390038510</v>
      </c>
      <c r="H39" s="44" t="str">
        <f t="shared" ref="H39:H40" si="6">IF($B39="N/A","N/A",IF(G39&gt;10,"No",IF(G39&lt;-10,"No","Yes")))</f>
        <v>N/A</v>
      </c>
      <c r="I39" s="12">
        <v>-9.8800000000000008</v>
      </c>
      <c r="J39" s="12">
        <v>10.53</v>
      </c>
      <c r="K39" s="45" t="s">
        <v>739</v>
      </c>
      <c r="L39" s="9" t="str">
        <f t="shared" si="3"/>
        <v>Yes</v>
      </c>
    </row>
    <row r="40" spans="1:12" x14ac:dyDescent="0.2">
      <c r="A40" s="46" t="s">
        <v>1304</v>
      </c>
      <c r="B40" s="35" t="s">
        <v>213</v>
      </c>
      <c r="C40" s="47">
        <v>9215.7776732000002</v>
      </c>
      <c r="D40" s="44" t="str">
        <f t="shared" si="4"/>
        <v>N/A</v>
      </c>
      <c r="E40" s="47">
        <v>8388.5896546000004</v>
      </c>
      <c r="F40" s="44" t="str">
        <f t="shared" si="5"/>
        <v>N/A</v>
      </c>
      <c r="G40" s="47">
        <v>8494.9799624999996</v>
      </c>
      <c r="H40" s="44" t="str">
        <f t="shared" si="6"/>
        <v>N/A</v>
      </c>
      <c r="I40" s="12">
        <v>-8.98</v>
      </c>
      <c r="J40" s="12">
        <v>1.268</v>
      </c>
      <c r="K40" s="45" t="s">
        <v>739</v>
      </c>
      <c r="L40" s="9" t="str">
        <f>IF(J40="Div by 0", "N/A", IF(OR(J40="N/A",K40="N/A"),"N/A", IF(J40&gt;VALUE(MID(K40,1,2)), "No", IF(J40&lt;-1*VALUE(MID(K40,1,2)), "No", "Yes"))))</f>
        <v>Yes</v>
      </c>
    </row>
    <row r="41" spans="1:12" x14ac:dyDescent="0.2">
      <c r="A41" s="3" t="s">
        <v>1426</v>
      </c>
      <c r="B41" s="35" t="s">
        <v>213</v>
      </c>
      <c r="C41" s="47">
        <v>12794.449726999999</v>
      </c>
      <c r="D41" s="44" t="str">
        <f t="shared" ref="D41:D52" si="7">IF($B41="N/A","N/A",IF(C41&gt;10,"No",IF(C41&lt;-10,"No","Yes")))</f>
        <v>N/A</v>
      </c>
      <c r="E41" s="47">
        <v>12465.012616</v>
      </c>
      <c r="F41" s="44" t="str">
        <f t="shared" ref="F41:F52" si="8">IF($B41="N/A","N/A",IF(E41&gt;10,"No",IF(E41&lt;-10,"No","Yes")))</f>
        <v>N/A</v>
      </c>
      <c r="G41" s="47">
        <v>12023.667821999999</v>
      </c>
      <c r="H41" s="44" t="str">
        <f t="shared" ref="H41:H52" si="9">IF($B41="N/A","N/A",IF(G41&gt;10,"No",IF(G41&lt;-10,"No","Yes")))</f>
        <v>N/A</v>
      </c>
      <c r="I41" s="12">
        <v>-2.57</v>
      </c>
      <c r="J41" s="12">
        <v>-3.54</v>
      </c>
      <c r="K41" s="45" t="s">
        <v>739</v>
      </c>
      <c r="L41" s="9" t="str">
        <f t="shared" ref="L41:L52" si="10">IF(J41="Div by 0", "N/A", IF(K41="N/A","N/A", IF(J41&gt;VALUE(MID(K41,1,2)), "No", IF(J41&lt;-1*VALUE(MID(K41,1,2)), "No", "Yes"))))</f>
        <v>Yes</v>
      </c>
    </row>
    <row r="42" spans="1:12" x14ac:dyDescent="0.2">
      <c r="A42" s="3" t="s">
        <v>1427</v>
      </c>
      <c r="B42" s="35" t="s">
        <v>213</v>
      </c>
      <c r="C42" s="47">
        <v>2199.1164210000002</v>
      </c>
      <c r="D42" s="44" t="str">
        <f t="shared" si="7"/>
        <v>N/A</v>
      </c>
      <c r="E42" s="47">
        <v>2164.1627060000001</v>
      </c>
      <c r="F42" s="44" t="str">
        <f t="shared" si="8"/>
        <v>N/A</v>
      </c>
      <c r="G42" s="47">
        <v>2074.8876083</v>
      </c>
      <c r="H42" s="44" t="str">
        <f t="shared" si="9"/>
        <v>N/A</v>
      </c>
      <c r="I42" s="12">
        <v>-1.59</v>
      </c>
      <c r="J42" s="12">
        <v>-4.13</v>
      </c>
      <c r="K42" s="45" t="s">
        <v>739</v>
      </c>
      <c r="L42" s="9" t="str">
        <f t="shared" si="10"/>
        <v>Yes</v>
      </c>
    </row>
    <row r="43" spans="1:12" x14ac:dyDescent="0.2">
      <c r="A43" s="3" t="s">
        <v>1428</v>
      </c>
      <c r="B43" s="35" t="s">
        <v>213</v>
      </c>
      <c r="C43" s="47">
        <v>1276</v>
      </c>
      <c r="D43" s="44" t="str">
        <f t="shared" si="7"/>
        <v>N/A</v>
      </c>
      <c r="E43" s="47">
        <v>1189.1338387000001</v>
      </c>
      <c r="F43" s="44" t="str">
        <f t="shared" si="8"/>
        <v>N/A</v>
      </c>
      <c r="G43" s="47">
        <v>1187.2232865000001</v>
      </c>
      <c r="H43" s="44" t="str">
        <f t="shared" si="9"/>
        <v>N/A</v>
      </c>
      <c r="I43" s="12">
        <v>-6.81</v>
      </c>
      <c r="J43" s="12">
        <v>-0.161</v>
      </c>
      <c r="K43" s="45" t="s">
        <v>739</v>
      </c>
      <c r="L43" s="9" t="str">
        <f t="shared" si="10"/>
        <v>Yes</v>
      </c>
    </row>
    <row r="44" spans="1:12" x14ac:dyDescent="0.2">
      <c r="A44" s="3" t="s">
        <v>1429</v>
      </c>
      <c r="B44" s="35" t="s">
        <v>213</v>
      </c>
      <c r="C44" s="47">
        <v>1798.6493049000001</v>
      </c>
      <c r="D44" s="44" t="str">
        <f t="shared" si="7"/>
        <v>N/A</v>
      </c>
      <c r="E44" s="47">
        <v>1547.1805053999999</v>
      </c>
      <c r="F44" s="44" t="str">
        <f t="shared" si="8"/>
        <v>N/A</v>
      </c>
      <c r="G44" s="47">
        <v>1630.7544746999999</v>
      </c>
      <c r="H44" s="44" t="str">
        <f t="shared" si="9"/>
        <v>N/A</v>
      </c>
      <c r="I44" s="12">
        <v>-14</v>
      </c>
      <c r="J44" s="12">
        <v>5.4020000000000001</v>
      </c>
      <c r="K44" s="45" t="s">
        <v>739</v>
      </c>
      <c r="L44" s="9" t="str">
        <f t="shared" si="10"/>
        <v>Yes</v>
      </c>
    </row>
    <row r="45" spans="1:12" x14ac:dyDescent="0.2">
      <c r="A45" s="3" t="s">
        <v>1430</v>
      </c>
      <c r="B45" s="35" t="s">
        <v>213</v>
      </c>
      <c r="C45" s="47">
        <v>28246.512561</v>
      </c>
      <c r="D45" s="44" t="str">
        <f t="shared" si="7"/>
        <v>N/A</v>
      </c>
      <c r="E45" s="47">
        <v>28689.767621999999</v>
      </c>
      <c r="F45" s="44" t="str">
        <f t="shared" si="8"/>
        <v>N/A</v>
      </c>
      <c r="G45" s="47">
        <v>27909.118029000001</v>
      </c>
      <c r="H45" s="44" t="str">
        <f t="shared" si="9"/>
        <v>N/A</v>
      </c>
      <c r="I45" s="12">
        <v>1.569</v>
      </c>
      <c r="J45" s="12">
        <v>-2.72</v>
      </c>
      <c r="K45" s="45" t="s">
        <v>739</v>
      </c>
      <c r="L45" s="9" t="str">
        <f t="shared" si="10"/>
        <v>Yes</v>
      </c>
    </row>
    <row r="46" spans="1:12" x14ac:dyDescent="0.2">
      <c r="A46" s="3" t="s">
        <v>1431</v>
      </c>
      <c r="B46" s="35" t="s">
        <v>213</v>
      </c>
      <c r="C46" s="47">
        <v>12231.033869999999</v>
      </c>
      <c r="D46" s="44" t="str">
        <f t="shared" si="7"/>
        <v>N/A</v>
      </c>
      <c r="E46" s="47">
        <v>11487.910585</v>
      </c>
      <c r="F46" s="44" t="str">
        <f t="shared" si="8"/>
        <v>N/A</v>
      </c>
      <c r="G46" s="47">
        <v>9920.1837801999991</v>
      </c>
      <c r="H46" s="44" t="str">
        <f t="shared" si="9"/>
        <v>N/A</v>
      </c>
      <c r="I46" s="12">
        <v>-6.08</v>
      </c>
      <c r="J46" s="12">
        <v>-13.6</v>
      </c>
      <c r="K46" s="45" t="s">
        <v>739</v>
      </c>
      <c r="L46" s="9" t="str">
        <f t="shared" si="10"/>
        <v>Yes</v>
      </c>
    </row>
    <row r="47" spans="1:12" x14ac:dyDescent="0.2">
      <c r="A47" s="3" t="s">
        <v>1432</v>
      </c>
      <c r="B47" s="35" t="s">
        <v>213</v>
      </c>
      <c r="C47" s="47">
        <v>9327.5269348999991</v>
      </c>
      <c r="D47" s="44" t="str">
        <f t="shared" si="7"/>
        <v>N/A</v>
      </c>
      <c r="E47" s="47">
        <v>8908.6496599999991</v>
      </c>
      <c r="F47" s="44" t="str">
        <f t="shared" si="8"/>
        <v>N/A</v>
      </c>
      <c r="G47" s="47">
        <v>8688.6440739999998</v>
      </c>
      <c r="H47" s="44" t="str">
        <f t="shared" si="9"/>
        <v>N/A</v>
      </c>
      <c r="I47" s="12">
        <v>-4.49</v>
      </c>
      <c r="J47" s="12">
        <v>-2.4700000000000002</v>
      </c>
      <c r="K47" s="45" t="s">
        <v>739</v>
      </c>
      <c r="L47" s="9" t="str">
        <f t="shared" si="10"/>
        <v>Yes</v>
      </c>
    </row>
    <row r="48" spans="1:12" x14ac:dyDescent="0.2">
      <c r="A48" s="3" t="s">
        <v>1433</v>
      </c>
      <c r="B48" s="48" t="s">
        <v>213</v>
      </c>
      <c r="C48" s="14">
        <v>4997.1711853999996</v>
      </c>
      <c r="D48" s="11" t="str">
        <f t="shared" si="7"/>
        <v>N/A</v>
      </c>
      <c r="E48" s="14">
        <v>4830.5530141999998</v>
      </c>
      <c r="F48" s="11" t="str">
        <f t="shared" si="8"/>
        <v>N/A</v>
      </c>
      <c r="G48" s="14">
        <v>4672.5303018000004</v>
      </c>
      <c r="H48" s="11" t="str">
        <f t="shared" si="9"/>
        <v>N/A</v>
      </c>
      <c r="I48" s="57">
        <v>-3.33</v>
      </c>
      <c r="J48" s="57">
        <v>-3.27</v>
      </c>
      <c r="K48" s="48" t="s">
        <v>739</v>
      </c>
      <c r="L48" s="9" t="str">
        <f t="shared" si="10"/>
        <v>Yes</v>
      </c>
    </row>
    <row r="49" spans="1:12" ht="25.5" x14ac:dyDescent="0.2">
      <c r="A49" s="3" t="s">
        <v>1434</v>
      </c>
      <c r="B49" s="48" t="s">
        <v>213</v>
      </c>
      <c r="C49" s="14">
        <v>3943.6196823999999</v>
      </c>
      <c r="D49" s="11" t="str">
        <f t="shared" si="7"/>
        <v>N/A</v>
      </c>
      <c r="E49" s="14">
        <v>3696.4694804000001</v>
      </c>
      <c r="F49" s="11" t="str">
        <f t="shared" si="8"/>
        <v>N/A</v>
      </c>
      <c r="G49" s="14">
        <v>3812.7158816000001</v>
      </c>
      <c r="H49" s="11" t="str">
        <f t="shared" si="9"/>
        <v>N/A</v>
      </c>
      <c r="I49" s="57">
        <v>-6.27</v>
      </c>
      <c r="J49" s="57">
        <v>3.145</v>
      </c>
      <c r="K49" s="48" t="s">
        <v>739</v>
      </c>
      <c r="L49" s="9" t="str">
        <f t="shared" si="10"/>
        <v>Yes</v>
      </c>
    </row>
    <row r="50" spans="1:12" x14ac:dyDescent="0.2">
      <c r="A50" s="3" t="s">
        <v>1435</v>
      </c>
      <c r="B50" s="48" t="s">
        <v>213</v>
      </c>
      <c r="C50" s="14">
        <v>3305.1307093</v>
      </c>
      <c r="D50" s="11" t="str">
        <f t="shared" si="7"/>
        <v>N/A</v>
      </c>
      <c r="E50" s="14">
        <v>3066.7084694</v>
      </c>
      <c r="F50" s="11" t="str">
        <f t="shared" si="8"/>
        <v>N/A</v>
      </c>
      <c r="G50" s="14">
        <v>2880.1018921</v>
      </c>
      <c r="H50" s="11" t="str">
        <f t="shared" si="9"/>
        <v>N/A</v>
      </c>
      <c r="I50" s="57">
        <v>-7.21</v>
      </c>
      <c r="J50" s="57">
        <v>-6.08</v>
      </c>
      <c r="K50" s="48" t="s">
        <v>739</v>
      </c>
      <c r="L50" s="9" t="str">
        <f t="shared" si="10"/>
        <v>Yes</v>
      </c>
    </row>
    <row r="51" spans="1:12" x14ac:dyDescent="0.2">
      <c r="A51" s="3" t="s">
        <v>1436</v>
      </c>
      <c r="B51" s="48" t="s">
        <v>213</v>
      </c>
      <c r="C51" s="14">
        <v>34526.989614999999</v>
      </c>
      <c r="D51" s="11" t="str">
        <f t="shared" si="7"/>
        <v>N/A</v>
      </c>
      <c r="E51" s="14">
        <v>33482.485363</v>
      </c>
      <c r="F51" s="11" t="str">
        <f t="shared" si="8"/>
        <v>N/A</v>
      </c>
      <c r="G51" s="14">
        <v>32359.920880000001</v>
      </c>
      <c r="H51" s="11" t="str">
        <f t="shared" si="9"/>
        <v>N/A</v>
      </c>
      <c r="I51" s="57">
        <v>-3.03</v>
      </c>
      <c r="J51" s="57">
        <v>-3.35</v>
      </c>
      <c r="K51" s="48" t="s">
        <v>739</v>
      </c>
      <c r="L51" s="9" t="str">
        <f t="shared" si="10"/>
        <v>Yes</v>
      </c>
    </row>
    <row r="52" spans="1:12" x14ac:dyDescent="0.2">
      <c r="A52" s="3" t="s">
        <v>1437</v>
      </c>
      <c r="B52" s="48" t="s">
        <v>213</v>
      </c>
      <c r="C52" s="14">
        <v>9409.6413761000003</v>
      </c>
      <c r="D52" s="11" t="str">
        <f t="shared" si="7"/>
        <v>N/A</v>
      </c>
      <c r="E52" s="14">
        <v>8674.8937893999992</v>
      </c>
      <c r="F52" s="11" t="str">
        <f t="shared" si="8"/>
        <v>N/A</v>
      </c>
      <c r="G52" s="14">
        <v>7723.8513454000004</v>
      </c>
      <c r="H52" s="11" t="str">
        <f t="shared" si="9"/>
        <v>N/A</v>
      </c>
      <c r="I52" s="57">
        <v>-7.81</v>
      </c>
      <c r="J52" s="57">
        <v>-11</v>
      </c>
      <c r="K52" s="48" t="s">
        <v>739</v>
      </c>
      <c r="L52" s="9" t="str">
        <f t="shared" si="10"/>
        <v>Yes</v>
      </c>
    </row>
    <row r="53" spans="1:12" x14ac:dyDescent="0.2">
      <c r="A53" s="46" t="s">
        <v>1611</v>
      </c>
      <c r="B53" s="35" t="s">
        <v>213</v>
      </c>
      <c r="C53" s="47">
        <v>157775777</v>
      </c>
      <c r="D53" s="44" t="str">
        <f t="shared" ref="D53:D122" si="11">IF($B53="N/A","N/A",IF(C53&gt;10,"No",IF(C53&lt;-10,"No","Yes")))</f>
        <v>N/A</v>
      </c>
      <c r="E53" s="47">
        <v>169542898</v>
      </c>
      <c r="F53" s="44" t="str">
        <f t="shared" ref="F53:F122" si="12">IF($B53="N/A","N/A",IF(E53&gt;10,"No",IF(E53&lt;-10,"No","Yes")))</f>
        <v>N/A</v>
      </c>
      <c r="G53" s="47">
        <v>160946674</v>
      </c>
      <c r="H53" s="44" t="str">
        <f t="shared" ref="H53:H122" si="13">IF($B53="N/A","N/A",IF(G53&gt;10,"No",IF(G53&lt;-10,"No","Yes")))</f>
        <v>N/A</v>
      </c>
      <c r="I53" s="12">
        <v>7.4580000000000002</v>
      </c>
      <c r="J53" s="12">
        <v>-5.07</v>
      </c>
      <c r="K53" s="45" t="s">
        <v>739</v>
      </c>
      <c r="L53" s="9" t="str">
        <f t="shared" ref="L53:L113" si="14">IF(J53="Div by 0", "N/A", IF(K53="N/A","N/A", IF(J53&gt;VALUE(MID(K53,1,2)), "No", IF(J53&lt;-1*VALUE(MID(K53,1,2)), "No", "Yes"))))</f>
        <v>Yes</v>
      </c>
    </row>
    <row r="54" spans="1:12" x14ac:dyDescent="0.2">
      <c r="A54" s="46" t="s">
        <v>598</v>
      </c>
      <c r="B54" s="35" t="s">
        <v>213</v>
      </c>
      <c r="C54" s="36">
        <v>72526</v>
      </c>
      <c r="D54" s="44" t="str">
        <f t="shared" si="11"/>
        <v>N/A</v>
      </c>
      <c r="E54" s="36">
        <v>75565</v>
      </c>
      <c r="F54" s="44" t="str">
        <f t="shared" si="12"/>
        <v>N/A</v>
      </c>
      <c r="G54" s="36">
        <v>74415</v>
      </c>
      <c r="H54" s="44" t="str">
        <f t="shared" si="13"/>
        <v>N/A</v>
      </c>
      <c r="I54" s="12">
        <v>4.1900000000000004</v>
      </c>
      <c r="J54" s="12">
        <v>-1.52</v>
      </c>
      <c r="K54" s="45" t="s">
        <v>739</v>
      </c>
      <c r="L54" s="9" t="str">
        <f t="shared" si="14"/>
        <v>Yes</v>
      </c>
    </row>
    <row r="55" spans="1:12" x14ac:dyDescent="0.2">
      <c r="A55" s="46" t="s">
        <v>1438</v>
      </c>
      <c r="B55" s="35" t="s">
        <v>213</v>
      </c>
      <c r="C55" s="47">
        <v>2175.4374569000001</v>
      </c>
      <c r="D55" s="44" t="str">
        <f t="shared" si="11"/>
        <v>N/A</v>
      </c>
      <c r="E55" s="47">
        <v>2243.6696618999999</v>
      </c>
      <c r="F55" s="44" t="str">
        <f t="shared" si="12"/>
        <v>N/A</v>
      </c>
      <c r="G55" s="47">
        <v>2162.8256937000001</v>
      </c>
      <c r="H55" s="44" t="str">
        <f t="shared" si="13"/>
        <v>N/A</v>
      </c>
      <c r="I55" s="12">
        <v>3.1360000000000001</v>
      </c>
      <c r="J55" s="12">
        <v>-3.6</v>
      </c>
      <c r="K55" s="45" t="s">
        <v>739</v>
      </c>
      <c r="L55" s="9" t="str">
        <f t="shared" si="14"/>
        <v>Yes</v>
      </c>
    </row>
    <row r="56" spans="1:12" x14ac:dyDescent="0.2">
      <c r="A56" s="46" t="s">
        <v>1439</v>
      </c>
      <c r="B56" s="35" t="s">
        <v>213</v>
      </c>
      <c r="C56" s="36">
        <v>0.58606568680000004</v>
      </c>
      <c r="D56" s="44" t="str">
        <f t="shared" si="11"/>
        <v>N/A</v>
      </c>
      <c r="E56" s="36">
        <v>0.57066102029999999</v>
      </c>
      <c r="F56" s="44" t="str">
        <f t="shared" si="12"/>
        <v>N/A</v>
      </c>
      <c r="G56" s="36">
        <v>0.52940939330000003</v>
      </c>
      <c r="H56" s="44" t="str">
        <f t="shared" si="13"/>
        <v>N/A</v>
      </c>
      <c r="I56" s="12">
        <v>-2.63</v>
      </c>
      <c r="J56" s="12">
        <v>-7.23</v>
      </c>
      <c r="K56" s="45" t="s">
        <v>739</v>
      </c>
      <c r="L56" s="9" t="str">
        <f t="shared" si="14"/>
        <v>Yes</v>
      </c>
    </row>
    <row r="57" spans="1:12" ht="25.5" x14ac:dyDescent="0.2">
      <c r="A57" s="46" t="s">
        <v>599</v>
      </c>
      <c r="B57" s="35" t="s">
        <v>213</v>
      </c>
      <c r="C57" s="47">
        <v>7173941</v>
      </c>
      <c r="D57" s="44" t="str">
        <f t="shared" si="11"/>
        <v>N/A</v>
      </c>
      <c r="E57" s="47">
        <v>8386078</v>
      </c>
      <c r="F57" s="44" t="str">
        <f t="shared" si="12"/>
        <v>N/A</v>
      </c>
      <c r="G57" s="47">
        <v>7443503</v>
      </c>
      <c r="H57" s="44" t="str">
        <f t="shared" si="13"/>
        <v>N/A</v>
      </c>
      <c r="I57" s="12">
        <v>16.899999999999999</v>
      </c>
      <c r="J57" s="12">
        <v>-11.2</v>
      </c>
      <c r="K57" s="45" t="s">
        <v>739</v>
      </c>
      <c r="L57" s="9" t="str">
        <f t="shared" si="14"/>
        <v>Yes</v>
      </c>
    </row>
    <row r="58" spans="1:12" x14ac:dyDescent="0.2">
      <c r="A58" s="46" t="s">
        <v>600</v>
      </c>
      <c r="B58" s="35" t="s">
        <v>213</v>
      </c>
      <c r="C58" s="36">
        <v>72</v>
      </c>
      <c r="D58" s="44" t="str">
        <f t="shared" si="11"/>
        <v>N/A</v>
      </c>
      <c r="E58" s="36">
        <v>86</v>
      </c>
      <c r="F58" s="44" t="str">
        <f t="shared" si="12"/>
        <v>N/A</v>
      </c>
      <c r="G58" s="36">
        <v>75</v>
      </c>
      <c r="H58" s="44" t="str">
        <f t="shared" si="13"/>
        <v>N/A</v>
      </c>
      <c r="I58" s="12">
        <v>19.440000000000001</v>
      </c>
      <c r="J58" s="12">
        <v>-12.8</v>
      </c>
      <c r="K58" s="45" t="s">
        <v>739</v>
      </c>
      <c r="L58" s="9" t="str">
        <f t="shared" si="14"/>
        <v>Yes</v>
      </c>
    </row>
    <row r="59" spans="1:12" x14ac:dyDescent="0.2">
      <c r="A59" s="46" t="s">
        <v>1440</v>
      </c>
      <c r="B59" s="35" t="s">
        <v>213</v>
      </c>
      <c r="C59" s="47">
        <v>99638.069443999993</v>
      </c>
      <c r="D59" s="44" t="str">
        <f t="shared" si="11"/>
        <v>N/A</v>
      </c>
      <c r="E59" s="47">
        <v>97512.534883999993</v>
      </c>
      <c r="F59" s="44" t="str">
        <f t="shared" si="12"/>
        <v>N/A</v>
      </c>
      <c r="G59" s="47">
        <v>99246.706667000006</v>
      </c>
      <c r="H59" s="44" t="str">
        <f t="shared" si="13"/>
        <v>N/A</v>
      </c>
      <c r="I59" s="12">
        <v>-2.13</v>
      </c>
      <c r="J59" s="12">
        <v>1.778</v>
      </c>
      <c r="K59" s="45" t="s">
        <v>739</v>
      </c>
      <c r="L59" s="9" t="str">
        <f t="shared" si="14"/>
        <v>Yes</v>
      </c>
    </row>
    <row r="60" spans="1:12" ht="25.5" x14ac:dyDescent="0.2">
      <c r="A60" s="46" t="s">
        <v>601</v>
      </c>
      <c r="B60" s="35" t="s">
        <v>213</v>
      </c>
      <c r="C60" s="47">
        <v>0</v>
      </c>
      <c r="D60" s="44" t="str">
        <f t="shared" si="11"/>
        <v>N/A</v>
      </c>
      <c r="E60" s="47">
        <v>0</v>
      </c>
      <c r="F60" s="44" t="str">
        <f t="shared" si="12"/>
        <v>N/A</v>
      </c>
      <c r="G60" s="47">
        <v>0</v>
      </c>
      <c r="H60" s="44" t="str">
        <f t="shared" si="13"/>
        <v>N/A</v>
      </c>
      <c r="I60" s="12" t="s">
        <v>1747</v>
      </c>
      <c r="J60" s="12" t="s">
        <v>1747</v>
      </c>
      <c r="K60" s="45" t="s">
        <v>739</v>
      </c>
      <c r="L60" s="9" t="str">
        <f t="shared" si="14"/>
        <v>N/A</v>
      </c>
    </row>
    <row r="61" spans="1:12" x14ac:dyDescent="0.2">
      <c r="A61" s="4" t="s">
        <v>602</v>
      </c>
      <c r="B61" s="48" t="s">
        <v>213</v>
      </c>
      <c r="C61" s="1">
        <v>0</v>
      </c>
      <c r="D61" s="11" t="str">
        <f t="shared" si="11"/>
        <v>N/A</v>
      </c>
      <c r="E61" s="1">
        <v>0</v>
      </c>
      <c r="F61" s="11" t="str">
        <f t="shared" si="12"/>
        <v>N/A</v>
      </c>
      <c r="G61" s="1">
        <v>0</v>
      </c>
      <c r="H61" s="11" t="str">
        <f t="shared" si="13"/>
        <v>N/A</v>
      </c>
      <c r="I61" s="57" t="s">
        <v>1747</v>
      </c>
      <c r="J61" s="57" t="s">
        <v>1747</v>
      </c>
      <c r="K61" s="48" t="s">
        <v>739</v>
      </c>
      <c r="L61" s="9" t="str">
        <f t="shared" si="14"/>
        <v>N/A</v>
      </c>
    </row>
    <row r="62" spans="1:12" ht="25.5" x14ac:dyDescent="0.2">
      <c r="A62" s="4" t="s">
        <v>1441</v>
      </c>
      <c r="B62" s="48" t="s">
        <v>213</v>
      </c>
      <c r="C62" s="14" t="s">
        <v>1747</v>
      </c>
      <c r="D62" s="11" t="str">
        <f t="shared" si="11"/>
        <v>N/A</v>
      </c>
      <c r="E62" s="14" t="s">
        <v>1747</v>
      </c>
      <c r="F62" s="11" t="str">
        <f t="shared" si="12"/>
        <v>N/A</v>
      </c>
      <c r="G62" s="14" t="s">
        <v>1747</v>
      </c>
      <c r="H62" s="11" t="str">
        <f t="shared" si="13"/>
        <v>N/A</v>
      </c>
      <c r="I62" s="57" t="s">
        <v>1747</v>
      </c>
      <c r="J62" s="57" t="s">
        <v>1747</v>
      </c>
      <c r="K62" s="48" t="s">
        <v>739</v>
      </c>
      <c r="L62" s="9" t="str">
        <f t="shared" si="14"/>
        <v>N/A</v>
      </c>
    </row>
    <row r="63" spans="1:12" x14ac:dyDescent="0.2">
      <c r="A63" s="4" t="s">
        <v>603</v>
      </c>
      <c r="B63" s="48" t="s">
        <v>213</v>
      </c>
      <c r="C63" s="14">
        <v>207983472</v>
      </c>
      <c r="D63" s="11" t="str">
        <f t="shared" si="11"/>
        <v>N/A</v>
      </c>
      <c r="E63" s="14">
        <v>207644401</v>
      </c>
      <c r="F63" s="11" t="str">
        <f t="shared" si="12"/>
        <v>N/A</v>
      </c>
      <c r="G63" s="14">
        <v>206106729</v>
      </c>
      <c r="H63" s="11" t="str">
        <f t="shared" si="13"/>
        <v>N/A</v>
      </c>
      <c r="I63" s="57">
        <v>-0.16300000000000001</v>
      </c>
      <c r="J63" s="57">
        <v>-0.74099999999999999</v>
      </c>
      <c r="K63" s="48" t="s">
        <v>739</v>
      </c>
      <c r="L63" s="9" t="str">
        <f t="shared" si="14"/>
        <v>Yes</v>
      </c>
    </row>
    <row r="64" spans="1:12" x14ac:dyDescent="0.2">
      <c r="A64" s="4" t="s">
        <v>604</v>
      </c>
      <c r="B64" s="48" t="s">
        <v>213</v>
      </c>
      <c r="C64" s="1">
        <v>1864</v>
      </c>
      <c r="D64" s="11" t="str">
        <f t="shared" si="11"/>
        <v>N/A</v>
      </c>
      <c r="E64" s="1">
        <v>1859</v>
      </c>
      <c r="F64" s="11" t="str">
        <f t="shared" si="12"/>
        <v>N/A</v>
      </c>
      <c r="G64" s="1">
        <v>1862</v>
      </c>
      <c r="H64" s="11" t="str">
        <f t="shared" si="13"/>
        <v>N/A</v>
      </c>
      <c r="I64" s="57">
        <v>-0.26800000000000002</v>
      </c>
      <c r="J64" s="57">
        <v>0.16139999999999999</v>
      </c>
      <c r="K64" s="48" t="s">
        <v>739</v>
      </c>
      <c r="L64" s="9" t="str">
        <f t="shared" si="14"/>
        <v>Yes</v>
      </c>
    </row>
    <row r="65" spans="1:12" x14ac:dyDescent="0.2">
      <c r="A65" s="4" t="s">
        <v>1442</v>
      </c>
      <c r="B65" s="48" t="s">
        <v>213</v>
      </c>
      <c r="C65" s="14">
        <v>111579.11588</v>
      </c>
      <c r="D65" s="11" t="str">
        <f t="shared" si="11"/>
        <v>N/A</v>
      </c>
      <c r="E65" s="14">
        <v>111696.82679000001</v>
      </c>
      <c r="F65" s="11" t="str">
        <f t="shared" si="12"/>
        <v>N/A</v>
      </c>
      <c r="G65" s="14">
        <v>110691.04672</v>
      </c>
      <c r="H65" s="11" t="str">
        <f t="shared" si="13"/>
        <v>N/A</v>
      </c>
      <c r="I65" s="57">
        <v>0.1055</v>
      </c>
      <c r="J65" s="57">
        <v>-0.9</v>
      </c>
      <c r="K65" s="48" t="s">
        <v>739</v>
      </c>
      <c r="L65" s="9" t="str">
        <f t="shared" si="14"/>
        <v>Yes</v>
      </c>
    </row>
    <row r="66" spans="1:12" x14ac:dyDescent="0.2">
      <c r="A66" s="4" t="s">
        <v>605</v>
      </c>
      <c r="B66" s="48" t="s">
        <v>213</v>
      </c>
      <c r="C66" s="14">
        <v>2465400517</v>
      </c>
      <c r="D66" s="11" t="str">
        <f t="shared" si="11"/>
        <v>N/A</v>
      </c>
      <c r="E66" s="14">
        <v>2508594100</v>
      </c>
      <c r="F66" s="11" t="str">
        <f t="shared" si="12"/>
        <v>N/A</v>
      </c>
      <c r="G66" s="14">
        <v>2520487160</v>
      </c>
      <c r="H66" s="11" t="str">
        <f t="shared" si="13"/>
        <v>N/A</v>
      </c>
      <c r="I66" s="57">
        <v>1.752</v>
      </c>
      <c r="J66" s="57">
        <v>0.47410000000000002</v>
      </c>
      <c r="K66" s="48" t="s">
        <v>739</v>
      </c>
      <c r="L66" s="9" t="str">
        <f t="shared" si="14"/>
        <v>Yes</v>
      </c>
    </row>
    <row r="67" spans="1:12" x14ac:dyDescent="0.2">
      <c r="A67" s="4" t="s">
        <v>606</v>
      </c>
      <c r="B67" s="48" t="s">
        <v>213</v>
      </c>
      <c r="C67" s="1">
        <v>59824</v>
      </c>
      <c r="D67" s="11" t="str">
        <f t="shared" si="11"/>
        <v>N/A</v>
      </c>
      <c r="E67" s="1">
        <v>61175</v>
      </c>
      <c r="F67" s="11" t="str">
        <f t="shared" si="12"/>
        <v>N/A</v>
      </c>
      <c r="G67" s="1">
        <v>61709</v>
      </c>
      <c r="H67" s="11" t="str">
        <f t="shared" si="13"/>
        <v>N/A</v>
      </c>
      <c r="I67" s="57">
        <v>2.258</v>
      </c>
      <c r="J67" s="57">
        <v>0.87290000000000001</v>
      </c>
      <c r="K67" s="48" t="s">
        <v>739</v>
      </c>
      <c r="L67" s="9" t="str">
        <f t="shared" si="14"/>
        <v>Yes</v>
      </c>
    </row>
    <row r="68" spans="1:12" x14ac:dyDescent="0.2">
      <c r="A68" s="4" t="s">
        <v>1443</v>
      </c>
      <c r="B68" s="48" t="s">
        <v>213</v>
      </c>
      <c r="C68" s="14">
        <v>41210.893904999997</v>
      </c>
      <c r="D68" s="11" t="str">
        <f t="shared" si="11"/>
        <v>N/A</v>
      </c>
      <c r="E68" s="14">
        <v>41006.850837999998</v>
      </c>
      <c r="F68" s="11" t="str">
        <f t="shared" si="12"/>
        <v>N/A</v>
      </c>
      <c r="G68" s="14">
        <v>40844.725404999997</v>
      </c>
      <c r="H68" s="11" t="str">
        <f t="shared" si="13"/>
        <v>N/A</v>
      </c>
      <c r="I68" s="57">
        <v>-0.495</v>
      </c>
      <c r="J68" s="57">
        <v>-0.39500000000000002</v>
      </c>
      <c r="K68" s="48" t="s">
        <v>739</v>
      </c>
      <c r="L68" s="9" t="str">
        <f t="shared" si="14"/>
        <v>Yes</v>
      </c>
    </row>
    <row r="69" spans="1:12" ht="25.5" x14ac:dyDescent="0.2">
      <c r="A69" s="4" t="s">
        <v>607</v>
      </c>
      <c r="B69" s="48" t="s">
        <v>213</v>
      </c>
      <c r="C69" s="14">
        <v>68379947</v>
      </c>
      <c r="D69" s="11" t="str">
        <f t="shared" si="11"/>
        <v>N/A</v>
      </c>
      <c r="E69" s="14">
        <v>70524724</v>
      </c>
      <c r="F69" s="11" t="str">
        <f t="shared" si="12"/>
        <v>N/A</v>
      </c>
      <c r="G69" s="14">
        <v>57462366</v>
      </c>
      <c r="H69" s="11" t="str">
        <f t="shared" si="13"/>
        <v>N/A</v>
      </c>
      <c r="I69" s="57">
        <v>3.137</v>
      </c>
      <c r="J69" s="57">
        <v>-18.5</v>
      </c>
      <c r="K69" s="48" t="s">
        <v>739</v>
      </c>
      <c r="L69" s="9" t="str">
        <f t="shared" si="14"/>
        <v>Yes</v>
      </c>
    </row>
    <row r="70" spans="1:12" x14ac:dyDescent="0.2">
      <c r="A70" s="4" t="s">
        <v>608</v>
      </c>
      <c r="B70" s="48" t="s">
        <v>213</v>
      </c>
      <c r="C70" s="1">
        <v>207450</v>
      </c>
      <c r="D70" s="11" t="str">
        <f t="shared" si="11"/>
        <v>N/A</v>
      </c>
      <c r="E70" s="1">
        <v>209888</v>
      </c>
      <c r="F70" s="11" t="str">
        <f t="shared" si="12"/>
        <v>N/A</v>
      </c>
      <c r="G70" s="1">
        <v>192224</v>
      </c>
      <c r="H70" s="11" t="str">
        <f t="shared" si="13"/>
        <v>N/A</v>
      </c>
      <c r="I70" s="57">
        <v>1.175</v>
      </c>
      <c r="J70" s="57">
        <v>-8.42</v>
      </c>
      <c r="K70" s="48" t="s">
        <v>739</v>
      </c>
      <c r="L70" s="9" t="str">
        <f t="shared" si="14"/>
        <v>Yes</v>
      </c>
    </row>
    <row r="71" spans="1:12" x14ac:dyDescent="0.2">
      <c r="A71" s="4" t="s">
        <v>1444</v>
      </c>
      <c r="B71" s="48" t="s">
        <v>213</v>
      </c>
      <c r="C71" s="14">
        <v>329.62134007999998</v>
      </c>
      <c r="D71" s="11" t="str">
        <f t="shared" si="11"/>
        <v>N/A</v>
      </c>
      <c r="E71" s="14">
        <v>336.01122502999999</v>
      </c>
      <c r="F71" s="11" t="str">
        <f t="shared" si="12"/>
        <v>N/A</v>
      </c>
      <c r="G71" s="14">
        <v>298.93439945</v>
      </c>
      <c r="H71" s="11" t="str">
        <f t="shared" si="13"/>
        <v>N/A</v>
      </c>
      <c r="I71" s="57">
        <v>1.9390000000000001</v>
      </c>
      <c r="J71" s="57">
        <v>-11</v>
      </c>
      <c r="K71" s="48" t="s">
        <v>739</v>
      </c>
      <c r="L71" s="9" t="str">
        <f t="shared" si="14"/>
        <v>Yes</v>
      </c>
    </row>
    <row r="72" spans="1:12" x14ac:dyDescent="0.2">
      <c r="A72" s="4" t="s">
        <v>609</v>
      </c>
      <c r="B72" s="48" t="s">
        <v>213</v>
      </c>
      <c r="C72" s="14">
        <v>8409490</v>
      </c>
      <c r="D72" s="11" t="str">
        <f t="shared" si="11"/>
        <v>N/A</v>
      </c>
      <c r="E72" s="14">
        <v>9612352</v>
      </c>
      <c r="F72" s="11" t="str">
        <f t="shared" si="12"/>
        <v>N/A</v>
      </c>
      <c r="G72" s="14">
        <v>10041852</v>
      </c>
      <c r="H72" s="11" t="str">
        <f t="shared" si="13"/>
        <v>N/A</v>
      </c>
      <c r="I72" s="57">
        <v>14.3</v>
      </c>
      <c r="J72" s="57">
        <v>4.468</v>
      </c>
      <c r="K72" s="48" t="s">
        <v>739</v>
      </c>
      <c r="L72" s="9" t="str">
        <f t="shared" si="14"/>
        <v>Yes</v>
      </c>
    </row>
    <row r="73" spans="1:12" x14ac:dyDescent="0.2">
      <c r="A73" s="4" t="s">
        <v>610</v>
      </c>
      <c r="B73" s="48" t="s">
        <v>213</v>
      </c>
      <c r="C73" s="1">
        <v>23055</v>
      </c>
      <c r="D73" s="11" t="str">
        <f t="shared" si="11"/>
        <v>N/A</v>
      </c>
      <c r="E73" s="1">
        <v>25193</v>
      </c>
      <c r="F73" s="11" t="str">
        <f t="shared" si="12"/>
        <v>N/A</v>
      </c>
      <c r="G73" s="1">
        <v>26497</v>
      </c>
      <c r="H73" s="11" t="str">
        <f t="shared" si="13"/>
        <v>N/A</v>
      </c>
      <c r="I73" s="57">
        <v>9.2729999999999997</v>
      </c>
      <c r="J73" s="57">
        <v>5.1760000000000002</v>
      </c>
      <c r="K73" s="48" t="s">
        <v>739</v>
      </c>
      <c r="L73" s="9" t="str">
        <f t="shared" si="14"/>
        <v>Yes</v>
      </c>
    </row>
    <row r="74" spans="1:12" x14ac:dyDescent="0.2">
      <c r="A74" s="4" t="s">
        <v>1445</v>
      </c>
      <c r="B74" s="48" t="s">
        <v>213</v>
      </c>
      <c r="C74" s="14">
        <v>364.75775320000002</v>
      </c>
      <c r="D74" s="11" t="str">
        <f t="shared" si="11"/>
        <v>N/A</v>
      </c>
      <c r="E74" s="14">
        <v>381.54852538</v>
      </c>
      <c r="F74" s="11" t="str">
        <f t="shared" si="12"/>
        <v>N/A</v>
      </c>
      <c r="G74" s="14">
        <v>378.98071479999999</v>
      </c>
      <c r="H74" s="11" t="str">
        <f t="shared" si="13"/>
        <v>N/A</v>
      </c>
      <c r="I74" s="57">
        <v>4.6029999999999998</v>
      </c>
      <c r="J74" s="57">
        <v>-0.67300000000000004</v>
      </c>
      <c r="K74" s="48" t="s">
        <v>739</v>
      </c>
      <c r="L74" s="9" t="str">
        <f t="shared" si="14"/>
        <v>Yes</v>
      </c>
    </row>
    <row r="75" spans="1:12" ht="25.5" x14ac:dyDescent="0.2">
      <c r="A75" s="4" t="s">
        <v>611</v>
      </c>
      <c r="B75" s="48" t="s">
        <v>213</v>
      </c>
      <c r="C75" s="14">
        <v>260326</v>
      </c>
      <c r="D75" s="11" t="str">
        <f t="shared" si="11"/>
        <v>N/A</v>
      </c>
      <c r="E75" s="14">
        <v>239515</v>
      </c>
      <c r="F75" s="11" t="str">
        <f t="shared" si="12"/>
        <v>N/A</v>
      </c>
      <c r="G75" s="14">
        <v>193332</v>
      </c>
      <c r="H75" s="11" t="str">
        <f t="shared" si="13"/>
        <v>N/A</v>
      </c>
      <c r="I75" s="57">
        <v>-7.99</v>
      </c>
      <c r="J75" s="57">
        <v>-19.3</v>
      </c>
      <c r="K75" s="48" t="s">
        <v>739</v>
      </c>
      <c r="L75" s="9" t="str">
        <f t="shared" si="14"/>
        <v>Yes</v>
      </c>
    </row>
    <row r="76" spans="1:12" x14ac:dyDescent="0.2">
      <c r="A76" s="46" t="s">
        <v>612</v>
      </c>
      <c r="B76" s="35" t="s">
        <v>213</v>
      </c>
      <c r="C76" s="36">
        <v>1985</v>
      </c>
      <c r="D76" s="44" t="str">
        <f t="shared" si="11"/>
        <v>N/A</v>
      </c>
      <c r="E76" s="36">
        <v>1799</v>
      </c>
      <c r="F76" s="44" t="str">
        <f t="shared" si="12"/>
        <v>N/A</v>
      </c>
      <c r="G76" s="36">
        <v>1604</v>
      </c>
      <c r="H76" s="44" t="str">
        <f t="shared" si="13"/>
        <v>N/A</v>
      </c>
      <c r="I76" s="12">
        <v>-9.3699999999999992</v>
      </c>
      <c r="J76" s="12">
        <v>-10.8</v>
      </c>
      <c r="K76" s="45" t="s">
        <v>739</v>
      </c>
      <c r="L76" s="9" t="str">
        <f t="shared" si="14"/>
        <v>Yes</v>
      </c>
    </row>
    <row r="77" spans="1:12" ht="25.5" x14ac:dyDescent="0.2">
      <c r="A77" s="46" t="s">
        <v>1446</v>
      </c>
      <c r="B77" s="35" t="s">
        <v>213</v>
      </c>
      <c r="C77" s="47">
        <v>131.14659950000001</v>
      </c>
      <c r="D77" s="44" t="str">
        <f t="shared" si="11"/>
        <v>N/A</v>
      </c>
      <c r="E77" s="47">
        <v>133.13785436000001</v>
      </c>
      <c r="F77" s="44" t="str">
        <f t="shared" si="12"/>
        <v>N/A</v>
      </c>
      <c r="G77" s="47">
        <v>120.53117207</v>
      </c>
      <c r="H77" s="44" t="str">
        <f t="shared" si="13"/>
        <v>N/A</v>
      </c>
      <c r="I77" s="12">
        <v>1.518</v>
      </c>
      <c r="J77" s="12">
        <v>-9.4700000000000006</v>
      </c>
      <c r="K77" s="45" t="s">
        <v>739</v>
      </c>
      <c r="L77" s="9" t="str">
        <f t="shared" si="14"/>
        <v>Yes</v>
      </c>
    </row>
    <row r="78" spans="1:12" ht="25.5" x14ac:dyDescent="0.2">
      <c r="A78" s="46" t="s">
        <v>613</v>
      </c>
      <c r="B78" s="35" t="s">
        <v>213</v>
      </c>
      <c r="C78" s="47">
        <v>68755718</v>
      </c>
      <c r="D78" s="44" t="str">
        <f t="shared" si="11"/>
        <v>N/A</v>
      </c>
      <c r="E78" s="47">
        <v>71309064</v>
      </c>
      <c r="F78" s="44" t="str">
        <f t="shared" si="12"/>
        <v>N/A</v>
      </c>
      <c r="G78" s="47">
        <v>74631030</v>
      </c>
      <c r="H78" s="44" t="str">
        <f t="shared" si="13"/>
        <v>N/A</v>
      </c>
      <c r="I78" s="12">
        <v>3.714</v>
      </c>
      <c r="J78" s="12">
        <v>4.6589999999999998</v>
      </c>
      <c r="K78" s="45" t="s">
        <v>739</v>
      </c>
      <c r="L78" s="9" t="str">
        <f t="shared" si="14"/>
        <v>Yes</v>
      </c>
    </row>
    <row r="79" spans="1:12" x14ac:dyDescent="0.2">
      <c r="A79" s="46" t="s">
        <v>614</v>
      </c>
      <c r="B79" s="35" t="s">
        <v>213</v>
      </c>
      <c r="C79" s="36">
        <v>130139</v>
      </c>
      <c r="D79" s="44" t="str">
        <f t="shared" si="11"/>
        <v>N/A</v>
      </c>
      <c r="E79" s="36">
        <v>129964</v>
      </c>
      <c r="F79" s="44" t="str">
        <f t="shared" si="12"/>
        <v>N/A</v>
      </c>
      <c r="G79" s="36">
        <v>134718</v>
      </c>
      <c r="H79" s="44" t="str">
        <f t="shared" si="13"/>
        <v>N/A</v>
      </c>
      <c r="I79" s="12">
        <v>-0.13400000000000001</v>
      </c>
      <c r="J79" s="12">
        <v>3.6579999999999999</v>
      </c>
      <c r="K79" s="45" t="s">
        <v>739</v>
      </c>
      <c r="L79" s="9" t="str">
        <f t="shared" si="14"/>
        <v>Yes</v>
      </c>
    </row>
    <row r="80" spans="1:12" x14ac:dyDescent="0.2">
      <c r="A80" s="46" t="s">
        <v>1447</v>
      </c>
      <c r="B80" s="35" t="s">
        <v>213</v>
      </c>
      <c r="C80" s="47">
        <v>528.32523686000002</v>
      </c>
      <c r="D80" s="44" t="str">
        <f t="shared" si="11"/>
        <v>N/A</v>
      </c>
      <c r="E80" s="47">
        <v>548.68320458000005</v>
      </c>
      <c r="F80" s="44" t="str">
        <f t="shared" si="12"/>
        <v>N/A</v>
      </c>
      <c r="G80" s="47">
        <v>553.97964636999995</v>
      </c>
      <c r="H80" s="44" t="str">
        <f t="shared" si="13"/>
        <v>N/A</v>
      </c>
      <c r="I80" s="12">
        <v>3.8530000000000002</v>
      </c>
      <c r="J80" s="12">
        <v>0.96530000000000005</v>
      </c>
      <c r="K80" s="45" t="s">
        <v>739</v>
      </c>
      <c r="L80" s="9" t="str">
        <f t="shared" si="14"/>
        <v>Yes</v>
      </c>
    </row>
    <row r="81" spans="1:12" x14ac:dyDescent="0.2">
      <c r="A81" s="46" t="s">
        <v>615</v>
      </c>
      <c r="B81" s="35" t="s">
        <v>213</v>
      </c>
      <c r="C81" s="47">
        <v>6702511</v>
      </c>
      <c r="D81" s="44" t="str">
        <f t="shared" si="11"/>
        <v>N/A</v>
      </c>
      <c r="E81" s="47">
        <v>5840129</v>
      </c>
      <c r="F81" s="44" t="str">
        <f t="shared" si="12"/>
        <v>N/A</v>
      </c>
      <c r="G81" s="47">
        <v>5362605</v>
      </c>
      <c r="H81" s="44" t="str">
        <f t="shared" si="13"/>
        <v>N/A</v>
      </c>
      <c r="I81" s="12">
        <v>-12.9</v>
      </c>
      <c r="J81" s="12">
        <v>-8.18</v>
      </c>
      <c r="K81" s="45" t="s">
        <v>739</v>
      </c>
      <c r="L81" s="9" t="str">
        <f t="shared" si="14"/>
        <v>Yes</v>
      </c>
    </row>
    <row r="82" spans="1:12" x14ac:dyDescent="0.2">
      <c r="A82" s="46" t="s">
        <v>616</v>
      </c>
      <c r="B82" s="35" t="s">
        <v>213</v>
      </c>
      <c r="C82" s="36">
        <v>12873</v>
      </c>
      <c r="D82" s="44" t="str">
        <f t="shared" si="11"/>
        <v>N/A</v>
      </c>
      <c r="E82" s="36">
        <v>13332</v>
      </c>
      <c r="F82" s="44" t="str">
        <f t="shared" si="12"/>
        <v>N/A</v>
      </c>
      <c r="G82" s="36">
        <v>12576</v>
      </c>
      <c r="H82" s="44" t="str">
        <f t="shared" si="13"/>
        <v>N/A</v>
      </c>
      <c r="I82" s="12">
        <v>3.5659999999999998</v>
      </c>
      <c r="J82" s="12">
        <v>-5.67</v>
      </c>
      <c r="K82" s="45" t="s">
        <v>739</v>
      </c>
      <c r="L82" s="9" t="str">
        <f t="shared" si="14"/>
        <v>Yes</v>
      </c>
    </row>
    <row r="83" spans="1:12" x14ac:dyDescent="0.2">
      <c r="A83" s="46" t="s">
        <v>1448</v>
      </c>
      <c r="B83" s="35" t="s">
        <v>213</v>
      </c>
      <c r="C83" s="47">
        <v>520.66425852999998</v>
      </c>
      <c r="D83" s="44" t="str">
        <f t="shared" si="11"/>
        <v>N/A</v>
      </c>
      <c r="E83" s="47">
        <v>438.05348034999997</v>
      </c>
      <c r="F83" s="44" t="str">
        <f t="shared" si="12"/>
        <v>N/A</v>
      </c>
      <c r="G83" s="47">
        <v>426.41579197999999</v>
      </c>
      <c r="H83" s="44" t="str">
        <f t="shared" si="13"/>
        <v>N/A</v>
      </c>
      <c r="I83" s="12">
        <v>-15.9</v>
      </c>
      <c r="J83" s="12">
        <v>-2.66</v>
      </c>
      <c r="K83" s="45" t="s">
        <v>739</v>
      </c>
      <c r="L83" s="9" t="str">
        <f t="shared" si="14"/>
        <v>Yes</v>
      </c>
    </row>
    <row r="84" spans="1:12" ht="25.5" x14ac:dyDescent="0.2">
      <c r="A84" s="46" t="s">
        <v>617</v>
      </c>
      <c r="B84" s="35" t="s">
        <v>213</v>
      </c>
      <c r="C84" s="47">
        <v>15137541</v>
      </c>
      <c r="D84" s="44" t="str">
        <f t="shared" si="11"/>
        <v>N/A</v>
      </c>
      <c r="E84" s="47">
        <v>15717521</v>
      </c>
      <c r="F84" s="44" t="str">
        <f t="shared" si="12"/>
        <v>N/A</v>
      </c>
      <c r="G84" s="47">
        <v>22997235</v>
      </c>
      <c r="H84" s="44" t="str">
        <f t="shared" si="13"/>
        <v>N/A</v>
      </c>
      <c r="I84" s="12">
        <v>3.831</v>
      </c>
      <c r="J84" s="12">
        <v>46.32</v>
      </c>
      <c r="K84" s="45" t="s">
        <v>739</v>
      </c>
      <c r="L84" s="9" t="str">
        <f t="shared" si="14"/>
        <v>No</v>
      </c>
    </row>
    <row r="85" spans="1:12" x14ac:dyDescent="0.2">
      <c r="A85" s="46" t="s">
        <v>618</v>
      </c>
      <c r="B85" s="35" t="s">
        <v>213</v>
      </c>
      <c r="C85" s="36">
        <v>6160</v>
      </c>
      <c r="D85" s="44" t="str">
        <f t="shared" si="11"/>
        <v>N/A</v>
      </c>
      <c r="E85" s="36">
        <v>6217</v>
      </c>
      <c r="F85" s="44" t="str">
        <f t="shared" si="12"/>
        <v>N/A</v>
      </c>
      <c r="G85" s="36">
        <v>9312</v>
      </c>
      <c r="H85" s="44" t="str">
        <f t="shared" si="13"/>
        <v>N/A</v>
      </c>
      <c r="I85" s="12">
        <v>0.92530000000000001</v>
      </c>
      <c r="J85" s="12">
        <v>49.78</v>
      </c>
      <c r="K85" s="45" t="s">
        <v>739</v>
      </c>
      <c r="L85" s="9" t="str">
        <f t="shared" si="14"/>
        <v>No</v>
      </c>
    </row>
    <row r="86" spans="1:12" ht="25.5" x14ac:dyDescent="0.2">
      <c r="A86" s="46" t="s">
        <v>1449</v>
      </c>
      <c r="B86" s="35" t="s">
        <v>213</v>
      </c>
      <c r="C86" s="47">
        <v>2457.3930194999998</v>
      </c>
      <c r="D86" s="44" t="str">
        <f t="shared" si="11"/>
        <v>N/A</v>
      </c>
      <c r="E86" s="47">
        <v>2528.1520025999998</v>
      </c>
      <c r="F86" s="44" t="str">
        <f t="shared" si="12"/>
        <v>N/A</v>
      </c>
      <c r="G86" s="47">
        <v>2469.6343428</v>
      </c>
      <c r="H86" s="44" t="str">
        <f t="shared" si="13"/>
        <v>N/A</v>
      </c>
      <c r="I86" s="12">
        <v>2.879</v>
      </c>
      <c r="J86" s="12">
        <v>-2.31</v>
      </c>
      <c r="K86" s="45" t="s">
        <v>739</v>
      </c>
      <c r="L86" s="9" t="str">
        <f t="shared" si="14"/>
        <v>Yes</v>
      </c>
    </row>
    <row r="87" spans="1:12" ht="25.5" x14ac:dyDescent="0.2">
      <c r="A87" s="46" t="s">
        <v>619</v>
      </c>
      <c r="B87" s="35" t="s">
        <v>213</v>
      </c>
      <c r="C87" s="47">
        <v>16667932</v>
      </c>
      <c r="D87" s="44" t="str">
        <f t="shared" si="11"/>
        <v>N/A</v>
      </c>
      <c r="E87" s="47">
        <v>19432295</v>
      </c>
      <c r="F87" s="44" t="str">
        <f t="shared" si="12"/>
        <v>N/A</v>
      </c>
      <c r="G87" s="47">
        <v>18115444</v>
      </c>
      <c r="H87" s="44" t="str">
        <f t="shared" si="13"/>
        <v>N/A</v>
      </c>
      <c r="I87" s="12">
        <v>16.579999999999998</v>
      </c>
      <c r="J87" s="12">
        <v>-6.78</v>
      </c>
      <c r="K87" s="45" t="s">
        <v>739</v>
      </c>
      <c r="L87" s="9" t="str">
        <f t="shared" si="14"/>
        <v>Yes</v>
      </c>
    </row>
    <row r="88" spans="1:12" x14ac:dyDescent="0.2">
      <c r="A88" s="46" t="s">
        <v>620</v>
      </c>
      <c r="B88" s="35" t="s">
        <v>213</v>
      </c>
      <c r="C88" s="36">
        <v>125176</v>
      </c>
      <c r="D88" s="44" t="str">
        <f t="shared" si="11"/>
        <v>N/A</v>
      </c>
      <c r="E88" s="36">
        <v>127478</v>
      </c>
      <c r="F88" s="44" t="str">
        <f t="shared" si="12"/>
        <v>N/A</v>
      </c>
      <c r="G88" s="36">
        <v>118380</v>
      </c>
      <c r="H88" s="44" t="str">
        <f t="shared" si="13"/>
        <v>N/A</v>
      </c>
      <c r="I88" s="12">
        <v>1.839</v>
      </c>
      <c r="J88" s="12">
        <v>-7.14</v>
      </c>
      <c r="K88" s="45" t="s">
        <v>739</v>
      </c>
      <c r="L88" s="9" t="str">
        <f t="shared" si="14"/>
        <v>Yes</v>
      </c>
    </row>
    <row r="89" spans="1:12" x14ac:dyDescent="0.2">
      <c r="A89" s="46" t="s">
        <v>1450</v>
      </c>
      <c r="B89" s="35" t="s">
        <v>213</v>
      </c>
      <c r="C89" s="47">
        <v>133.15597238999999</v>
      </c>
      <c r="D89" s="44" t="str">
        <f t="shared" si="11"/>
        <v>N/A</v>
      </c>
      <c r="E89" s="47">
        <v>152.43645961999999</v>
      </c>
      <c r="F89" s="44" t="str">
        <f t="shared" si="12"/>
        <v>N/A</v>
      </c>
      <c r="G89" s="47">
        <v>153.02791012</v>
      </c>
      <c r="H89" s="44" t="str">
        <f t="shared" si="13"/>
        <v>N/A</v>
      </c>
      <c r="I89" s="12">
        <v>14.48</v>
      </c>
      <c r="J89" s="12">
        <v>0.38800000000000001</v>
      </c>
      <c r="K89" s="45" t="s">
        <v>739</v>
      </c>
      <c r="L89" s="9" t="str">
        <f t="shared" si="14"/>
        <v>Yes</v>
      </c>
    </row>
    <row r="90" spans="1:12" x14ac:dyDescent="0.2">
      <c r="A90" s="46" t="s">
        <v>621</v>
      </c>
      <c r="B90" s="35" t="s">
        <v>213</v>
      </c>
      <c r="C90" s="47">
        <v>53803136</v>
      </c>
      <c r="D90" s="44" t="str">
        <f t="shared" si="11"/>
        <v>N/A</v>
      </c>
      <c r="E90" s="47">
        <v>52596769</v>
      </c>
      <c r="F90" s="44" t="str">
        <f t="shared" si="12"/>
        <v>N/A</v>
      </c>
      <c r="G90" s="47">
        <v>51318934</v>
      </c>
      <c r="H90" s="44" t="str">
        <f t="shared" si="13"/>
        <v>N/A</v>
      </c>
      <c r="I90" s="12">
        <v>-2.2400000000000002</v>
      </c>
      <c r="J90" s="12">
        <v>-2.4300000000000002</v>
      </c>
      <c r="K90" s="45" t="s">
        <v>739</v>
      </c>
      <c r="L90" s="9" t="str">
        <f t="shared" si="14"/>
        <v>Yes</v>
      </c>
    </row>
    <row r="91" spans="1:12" x14ac:dyDescent="0.2">
      <c r="A91" s="46" t="s">
        <v>622</v>
      </c>
      <c r="B91" s="35" t="s">
        <v>213</v>
      </c>
      <c r="C91" s="36">
        <v>114490</v>
      </c>
      <c r="D91" s="44" t="str">
        <f t="shared" si="11"/>
        <v>N/A</v>
      </c>
      <c r="E91" s="36">
        <v>113564</v>
      </c>
      <c r="F91" s="44" t="str">
        <f t="shared" si="12"/>
        <v>N/A</v>
      </c>
      <c r="G91" s="36">
        <v>109603</v>
      </c>
      <c r="H91" s="44" t="str">
        <f t="shared" si="13"/>
        <v>N/A</v>
      </c>
      <c r="I91" s="12">
        <v>-0.80900000000000005</v>
      </c>
      <c r="J91" s="12">
        <v>-3.49</v>
      </c>
      <c r="K91" s="45" t="s">
        <v>739</v>
      </c>
      <c r="L91" s="9" t="str">
        <f t="shared" si="14"/>
        <v>Yes</v>
      </c>
    </row>
    <row r="92" spans="1:12" x14ac:dyDescent="0.2">
      <c r="A92" s="46" t="s">
        <v>1451</v>
      </c>
      <c r="B92" s="35" t="s">
        <v>213</v>
      </c>
      <c r="C92" s="47">
        <v>469.93742685000001</v>
      </c>
      <c r="D92" s="44" t="str">
        <f t="shared" si="11"/>
        <v>N/A</v>
      </c>
      <c r="E92" s="47">
        <v>463.14649888999998</v>
      </c>
      <c r="F92" s="44" t="str">
        <f t="shared" si="12"/>
        <v>N/A</v>
      </c>
      <c r="G92" s="47">
        <v>468.22563251000003</v>
      </c>
      <c r="H92" s="44" t="str">
        <f t="shared" si="13"/>
        <v>N/A</v>
      </c>
      <c r="I92" s="12">
        <v>-1.45</v>
      </c>
      <c r="J92" s="12">
        <v>1.097</v>
      </c>
      <c r="K92" s="45" t="s">
        <v>739</v>
      </c>
      <c r="L92" s="9" t="str">
        <f t="shared" si="14"/>
        <v>Yes</v>
      </c>
    </row>
    <row r="93" spans="1:12" ht="25.5" x14ac:dyDescent="0.2">
      <c r="A93" s="46" t="s">
        <v>623</v>
      </c>
      <c r="B93" s="35" t="s">
        <v>213</v>
      </c>
      <c r="C93" s="47">
        <v>543745602</v>
      </c>
      <c r="D93" s="44" t="str">
        <f t="shared" si="11"/>
        <v>N/A</v>
      </c>
      <c r="E93" s="47">
        <v>543735523</v>
      </c>
      <c r="F93" s="44" t="str">
        <f t="shared" si="12"/>
        <v>N/A</v>
      </c>
      <c r="G93" s="47">
        <v>526185114</v>
      </c>
      <c r="H93" s="44" t="str">
        <f t="shared" si="13"/>
        <v>N/A</v>
      </c>
      <c r="I93" s="12">
        <v>-2E-3</v>
      </c>
      <c r="J93" s="12">
        <v>-3.23</v>
      </c>
      <c r="K93" s="45" t="s">
        <v>739</v>
      </c>
      <c r="L93" s="9" t="str">
        <f t="shared" si="14"/>
        <v>Yes</v>
      </c>
    </row>
    <row r="94" spans="1:12" x14ac:dyDescent="0.2">
      <c r="A94" s="49" t="s">
        <v>624</v>
      </c>
      <c r="B94" s="36" t="s">
        <v>213</v>
      </c>
      <c r="C94" s="36">
        <v>86995</v>
      </c>
      <c r="D94" s="44" t="str">
        <f t="shared" si="11"/>
        <v>N/A</v>
      </c>
      <c r="E94" s="36">
        <v>85834</v>
      </c>
      <c r="F94" s="44" t="str">
        <f t="shared" si="12"/>
        <v>N/A</v>
      </c>
      <c r="G94" s="36">
        <v>83283</v>
      </c>
      <c r="H94" s="44" t="str">
        <f t="shared" si="13"/>
        <v>N/A</v>
      </c>
      <c r="I94" s="12">
        <v>-1.33</v>
      </c>
      <c r="J94" s="12">
        <v>-2.97</v>
      </c>
      <c r="K94" s="50" t="s">
        <v>739</v>
      </c>
      <c r="L94" s="9" t="str">
        <f t="shared" si="14"/>
        <v>Yes</v>
      </c>
    </row>
    <row r="95" spans="1:12" ht="25.5" x14ac:dyDescent="0.2">
      <c r="A95" s="46" t="s">
        <v>1452</v>
      </c>
      <c r="B95" s="35" t="s">
        <v>213</v>
      </c>
      <c r="C95" s="47">
        <v>6250.3086614000003</v>
      </c>
      <c r="D95" s="44" t="str">
        <f t="shared" si="11"/>
        <v>N/A</v>
      </c>
      <c r="E95" s="47">
        <v>6334.7335904000001</v>
      </c>
      <c r="F95" s="44" t="str">
        <f t="shared" si="12"/>
        <v>N/A</v>
      </c>
      <c r="G95" s="47">
        <v>6318.0374626000003</v>
      </c>
      <c r="H95" s="44" t="str">
        <f t="shared" si="13"/>
        <v>N/A</v>
      </c>
      <c r="I95" s="12">
        <v>1.351</v>
      </c>
      <c r="J95" s="12">
        <v>-0.26400000000000001</v>
      </c>
      <c r="K95" s="45" t="s">
        <v>739</v>
      </c>
      <c r="L95" s="9" t="str">
        <f t="shared" si="14"/>
        <v>Yes</v>
      </c>
    </row>
    <row r="96" spans="1:12" ht="25.5" x14ac:dyDescent="0.2">
      <c r="A96" s="46" t="s">
        <v>625</v>
      </c>
      <c r="B96" s="35" t="s">
        <v>213</v>
      </c>
      <c r="C96" s="47">
        <v>1763373</v>
      </c>
      <c r="D96" s="44" t="str">
        <f t="shared" si="11"/>
        <v>N/A</v>
      </c>
      <c r="E96" s="47">
        <v>1819388</v>
      </c>
      <c r="F96" s="44" t="str">
        <f t="shared" si="12"/>
        <v>N/A</v>
      </c>
      <c r="G96" s="47">
        <v>2234766</v>
      </c>
      <c r="H96" s="44" t="str">
        <f t="shared" si="13"/>
        <v>N/A</v>
      </c>
      <c r="I96" s="12">
        <v>3.177</v>
      </c>
      <c r="J96" s="12">
        <v>22.83</v>
      </c>
      <c r="K96" s="45" t="s">
        <v>739</v>
      </c>
      <c r="L96" s="9" t="str">
        <f t="shared" si="14"/>
        <v>Yes</v>
      </c>
    </row>
    <row r="97" spans="1:12" x14ac:dyDescent="0.2">
      <c r="A97" s="46" t="s">
        <v>626</v>
      </c>
      <c r="B97" s="35" t="s">
        <v>213</v>
      </c>
      <c r="C97" s="36">
        <v>5668</v>
      </c>
      <c r="D97" s="44" t="str">
        <f t="shared" si="11"/>
        <v>N/A</v>
      </c>
      <c r="E97" s="36">
        <v>6074</v>
      </c>
      <c r="F97" s="44" t="str">
        <f t="shared" si="12"/>
        <v>N/A</v>
      </c>
      <c r="G97" s="36">
        <v>7917</v>
      </c>
      <c r="H97" s="44" t="str">
        <f t="shared" si="13"/>
        <v>N/A</v>
      </c>
      <c r="I97" s="12">
        <v>7.1630000000000003</v>
      </c>
      <c r="J97" s="12">
        <v>30.34</v>
      </c>
      <c r="K97" s="45" t="s">
        <v>739</v>
      </c>
      <c r="L97" s="9" t="str">
        <f t="shared" si="14"/>
        <v>No</v>
      </c>
    </row>
    <row r="98" spans="1:12" ht="25.5" x14ac:dyDescent="0.2">
      <c r="A98" s="46" t="s">
        <v>1453</v>
      </c>
      <c r="B98" s="35" t="s">
        <v>213</v>
      </c>
      <c r="C98" s="47">
        <v>311.11026816999998</v>
      </c>
      <c r="D98" s="44" t="str">
        <f t="shared" si="11"/>
        <v>N/A</v>
      </c>
      <c r="E98" s="47">
        <v>299.53704312999997</v>
      </c>
      <c r="F98" s="44" t="str">
        <f t="shared" si="12"/>
        <v>N/A</v>
      </c>
      <c r="G98" s="47">
        <v>282.27434634000002</v>
      </c>
      <c r="H98" s="44" t="str">
        <f t="shared" si="13"/>
        <v>N/A</v>
      </c>
      <c r="I98" s="12">
        <v>-3.72</v>
      </c>
      <c r="J98" s="12">
        <v>-5.76</v>
      </c>
      <c r="K98" s="45" t="s">
        <v>739</v>
      </c>
      <c r="L98" s="9" t="str">
        <f t="shared" si="14"/>
        <v>Yes</v>
      </c>
    </row>
    <row r="99" spans="1:12" ht="25.5" x14ac:dyDescent="0.2">
      <c r="A99" s="46" t="s">
        <v>627</v>
      </c>
      <c r="B99" s="35" t="s">
        <v>213</v>
      </c>
      <c r="C99" s="47">
        <v>0</v>
      </c>
      <c r="D99" s="44" t="str">
        <f t="shared" si="11"/>
        <v>N/A</v>
      </c>
      <c r="E99" s="47">
        <v>0</v>
      </c>
      <c r="F99" s="44" t="str">
        <f t="shared" si="12"/>
        <v>N/A</v>
      </c>
      <c r="G99" s="47">
        <v>0</v>
      </c>
      <c r="H99" s="44" t="str">
        <f t="shared" si="13"/>
        <v>N/A</v>
      </c>
      <c r="I99" s="12" t="s">
        <v>1747</v>
      </c>
      <c r="J99" s="12" t="s">
        <v>1747</v>
      </c>
      <c r="K99" s="45" t="s">
        <v>739</v>
      </c>
      <c r="L99" s="9" t="str">
        <f t="shared" si="14"/>
        <v>N/A</v>
      </c>
    </row>
    <row r="100" spans="1:12" x14ac:dyDescent="0.2">
      <c r="A100" s="46" t="s">
        <v>628</v>
      </c>
      <c r="B100" s="35" t="s">
        <v>213</v>
      </c>
      <c r="C100" s="36">
        <v>0</v>
      </c>
      <c r="D100" s="44" t="str">
        <f t="shared" si="11"/>
        <v>N/A</v>
      </c>
      <c r="E100" s="36">
        <v>0</v>
      </c>
      <c r="F100" s="44" t="str">
        <f t="shared" si="12"/>
        <v>N/A</v>
      </c>
      <c r="G100" s="36">
        <v>0</v>
      </c>
      <c r="H100" s="44" t="str">
        <f t="shared" si="13"/>
        <v>N/A</v>
      </c>
      <c r="I100" s="12" t="s">
        <v>1747</v>
      </c>
      <c r="J100" s="12" t="s">
        <v>1747</v>
      </c>
      <c r="K100" s="45" t="s">
        <v>739</v>
      </c>
      <c r="L100" s="9" t="str">
        <f t="shared" si="14"/>
        <v>N/A</v>
      </c>
    </row>
    <row r="101" spans="1:12" ht="25.5" x14ac:dyDescent="0.2">
      <c r="A101" s="46" t="s">
        <v>1454</v>
      </c>
      <c r="B101" s="35" t="s">
        <v>213</v>
      </c>
      <c r="C101" s="47" t="s">
        <v>1747</v>
      </c>
      <c r="D101" s="44" t="str">
        <f t="shared" si="11"/>
        <v>N/A</v>
      </c>
      <c r="E101" s="47" t="s">
        <v>1747</v>
      </c>
      <c r="F101" s="44" t="str">
        <f t="shared" si="12"/>
        <v>N/A</v>
      </c>
      <c r="G101" s="47" t="s">
        <v>1747</v>
      </c>
      <c r="H101" s="44" t="str">
        <f t="shared" si="13"/>
        <v>N/A</v>
      </c>
      <c r="I101" s="12" t="s">
        <v>1747</v>
      </c>
      <c r="J101" s="12" t="s">
        <v>1747</v>
      </c>
      <c r="K101" s="45" t="s">
        <v>739</v>
      </c>
      <c r="L101" s="9" t="str">
        <f t="shared" si="14"/>
        <v>N/A</v>
      </c>
    </row>
    <row r="102" spans="1:12" ht="25.5" x14ac:dyDescent="0.2">
      <c r="A102" s="46" t="s">
        <v>629</v>
      </c>
      <c r="B102" s="35" t="s">
        <v>213</v>
      </c>
      <c r="C102" s="47">
        <v>11353780</v>
      </c>
      <c r="D102" s="44" t="str">
        <f t="shared" si="11"/>
        <v>N/A</v>
      </c>
      <c r="E102" s="47">
        <v>12811039</v>
      </c>
      <c r="F102" s="44" t="str">
        <f t="shared" si="12"/>
        <v>N/A</v>
      </c>
      <c r="G102" s="47">
        <v>18788050</v>
      </c>
      <c r="H102" s="44" t="str">
        <f t="shared" si="13"/>
        <v>N/A</v>
      </c>
      <c r="I102" s="12">
        <v>12.84</v>
      </c>
      <c r="J102" s="12">
        <v>46.66</v>
      </c>
      <c r="K102" s="45" t="s">
        <v>739</v>
      </c>
      <c r="L102" s="9" t="str">
        <f t="shared" si="14"/>
        <v>No</v>
      </c>
    </row>
    <row r="103" spans="1:12" ht="25.5" x14ac:dyDescent="0.2">
      <c r="A103" s="46" t="s">
        <v>630</v>
      </c>
      <c r="B103" s="35" t="s">
        <v>213</v>
      </c>
      <c r="C103" s="36">
        <v>6192</v>
      </c>
      <c r="D103" s="44" t="str">
        <f t="shared" si="11"/>
        <v>N/A</v>
      </c>
      <c r="E103" s="36">
        <v>6768</v>
      </c>
      <c r="F103" s="44" t="str">
        <f t="shared" si="12"/>
        <v>N/A</v>
      </c>
      <c r="G103" s="36">
        <v>8079</v>
      </c>
      <c r="H103" s="44" t="str">
        <f t="shared" si="13"/>
        <v>N/A</v>
      </c>
      <c r="I103" s="12">
        <v>9.3019999999999996</v>
      </c>
      <c r="J103" s="12">
        <v>19.37</v>
      </c>
      <c r="K103" s="45" t="s">
        <v>739</v>
      </c>
      <c r="L103" s="9" t="str">
        <f t="shared" si="14"/>
        <v>Yes</v>
      </c>
    </row>
    <row r="104" spans="1:12" ht="25.5" x14ac:dyDescent="0.2">
      <c r="A104" s="46" t="s">
        <v>1455</v>
      </c>
      <c r="B104" s="35" t="s">
        <v>213</v>
      </c>
      <c r="C104" s="47">
        <v>1833.620801</v>
      </c>
      <c r="D104" s="44" t="str">
        <f t="shared" si="11"/>
        <v>N/A</v>
      </c>
      <c r="E104" s="47">
        <v>1892.8840130000001</v>
      </c>
      <c r="F104" s="44" t="str">
        <f t="shared" si="12"/>
        <v>N/A</v>
      </c>
      <c r="G104" s="47">
        <v>2325.5415274000002</v>
      </c>
      <c r="H104" s="44" t="str">
        <f t="shared" si="13"/>
        <v>N/A</v>
      </c>
      <c r="I104" s="12">
        <v>3.2320000000000002</v>
      </c>
      <c r="J104" s="12">
        <v>22.86</v>
      </c>
      <c r="K104" s="45" t="s">
        <v>739</v>
      </c>
      <c r="L104" s="9" t="str">
        <f t="shared" si="14"/>
        <v>Yes</v>
      </c>
    </row>
    <row r="105" spans="1:12" ht="25.5" x14ac:dyDescent="0.2">
      <c r="A105" s="46" t="s">
        <v>631</v>
      </c>
      <c r="B105" s="35" t="s">
        <v>213</v>
      </c>
      <c r="C105" s="47">
        <v>130998</v>
      </c>
      <c r="D105" s="44" t="str">
        <f t="shared" si="11"/>
        <v>N/A</v>
      </c>
      <c r="E105" s="47">
        <v>114814</v>
      </c>
      <c r="F105" s="44" t="str">
        <f t="shared" si="12"/>
        <v>N/A</v>
      </c>
      <c r="G105" s="47">
        <v>170868</v>
      </c>
      <c r="H105" s="44" t="str">
        <f t="shared" si="13"/>
        <v>N/A</v>
      </c>
      <c r="I105" s="12">
        <v>-12.4</v>
      </c>
      <c r="J105" s="12">
        <v>48.82</v>
      </c>
      <c r="K105" s="45" t="s">
        <v>739</v>
      </c>
      <c r="L105" s="9" t="str">
        <f t="shared" si="14"/>
        <v>No</v>
      </c>
    </row>
    <row r="106" spans="1:12" x14ac:dyDescent="0.2">
      <c r="A106" s="46" t="s">
        <v>632</v>
      </c>
      <c r="B106" s="35" t="s">
        <v>213</v>
      </c>
      <c r="C106" s="36">
        <v>11</v>
      </c>
      <c r="D106" s="44" t="str">
        <f t="shared" si="11"/>
        <v>N/A</v>
      </c>
      <c r="E106" s="36">
        <v>11</v>
      </c>
      <c r="F106" s="44" t="str">
        <f t="shared" si="12"/>
        <v>N/A</v>
      </c>
      <c r="G106" s="36">
        <v>11</v>
      </c>
      <c r="H106" s="44" t="str">
        <f t="shared" si="13"/>
        <v>N/A</v>
      </c>
      <c r="I106" s="12">
        <v>-36.4</v>
      </c>
      <c r="J106" s="12">
        <v>42.86</v>
      </c>
      <c r="K106" s="45" t="s">
        <v>739</v>
      </c>
      <c r="L106" s="9" t="str">
        <f t="shared" si="14"/>
        <v>No</v>
      </c>
    </row>
    <row r="107" spans="1:12" ht="25.5" x14ac:dyDescent="0.2">
      <c r="A107" s="46" t="s">
        <v>1456</v>
      </c>
      <c r="B107" s="35" t="s">
        <v>213</v>
      </c>
      <c r="C107" s="47">
        <v>11908.909091</v>
      </c>
      <c r="D107" s="44" t="str">
        <f t="shared" si="11"/>
        <v>N/A</v>
      </c>
      <c r="E107" s="47">
        <v>16402</v>
      </c>
      <c r="F107" s="44" t="str">
        <f t="shared" si="12"/>
        <v>N/A</v>
      </c>
      <c r="G107" s="47">
        <v>17086.8</v>
      </c>
      <c r="H107" s="44" t="str">
        <f t="shared" si="13"/>
        <v>N/A</v>
      </c>
      <c r="I107" s="12">
        <v>37.729999999999997</v>
      </c>
      <c r="J107" s="12">
        <v>4.1749999999999998</v>
      </c>
      <c r="K107" s="45" t="s">
        <v>739</v>
      </c>
      <c r="L107" s="9" t="str">
        <f t="shared" si="14"/>
        <v>Yes</v>
      </c>
    </row>
    <row r="108" spans="1:12" ht="25.5" x14ac:dyDescent="0.2">
      <c r="A108" s="46" t="s">
        <v>633</v>
      </c>
      <c r="B108" s="35" t="s">
        <v>213</v>
      </c>
      <c r="C108" s="47">
        <v>11526</v>
      </c>
      <c r="D108" s="44" t="str">
        <f t="shared" si="11"/>
        <v>N/A</v>
      </c>
      <c r="E108" s="47">
        <v>12275</v>
      </c>
      <c r="F108" s="44" t="str">
        <f t="shared" si="12"/>
        <v>N/A</v>
      </c>
      <c r="G108" s="47">
        <v>9872</v>
      </c>
      <c r="H108" s="44" t="str">
        <f t="shared" si="13"/>
        <v>N/A</v>
      </c>
      <c r="I108" s="12">
        <v>6.4980000000000002</v>
      </c>
      <c r="J108" s="12">
        <v>-19.600000000000001</v>
      </c>
      <c r="K108" s="45" t="s">
        <v>739</v>
      </c>
      <c r="L108" s="9" t="str">
        <f t="shared" si="14"/>
        <v>Yes</v>
      </c>
    </row>
    <row r="109" spans="1:12" x14ac:dyDescent="0.2">
      <c r="A109" s="46" t="s">
        <v>634</v>
      </c>
      <c r="B109" s="35" t="s">
        <v>213</v>
      </c>
      <c r="C109" s="36">
        <v>51</v>
      </c>
      <c r="D109" s="44" t="str">
        <f t="shared" si="11"/>
        <v>N/A</v>
      </c>
      <c r="E109" s="36">
        <v>54</v>
      </c>
      <c r="F109" s="44" t="str">
        <f t="shared" si="12"/>
        <v>N/A</v>
      </c>
      <c r="G109" s="36">
        <v>61</v>
      </c>
      <c r="H109" s="44" t="str">
        <f t="shared" si="13"/>
        <v>N/A</v>
      </c>
      <c r="I109" s="12">
        <v>5.8819999999999997</v>
      </c>
      <c r="J109" s="12">
        <v>12.96</v>
      </c>
      <c r="K109" s="45" t="s">
        <v>739</v>
      </c>
      <c r="L109" s="9" t="str">
        <f t="shared" si="14"/>
        <v>Yes</v>
      </c>
    </row>
    <row r="110" spans="1:12" ht="25.5" x14ac:dyDescent="0.2">
      <c r="A110" s="46" t="s">
        <v>1457</v>
      </c>
      <c r="B110" s="35" t="s">
        <v>213</v>
      </c>
      <c r="C110" s="47">
        <v>226</v>
      </c>
      <c r="D110" s="44" t="str">
        <f t="shared" si="11"/>
        <v>N/A</v>
      </c>
      <c r="E110" s="47">
        <v>227.31481481</v>
      </c>
      <c r="F110" s="44" t="str">
        <f t="shared" si="12"/>
        <v>N/A</v>
      </c>
      <c r="G110" s="47">
        <v>161.83606556999999</v>
      </c>
      <c r="H110" s="44" t="str">
        <f t="shared" si="13"/>
        <v>N/A</v>
      </c>
      <c r="I110" s="12">
        <v>0.58179999999999998</v>
      </c>
      <c r="J110" s="12">
        <v>-28.8</v>
      </c>
      <c r="K110" s="45" t="s">
        <v>739</v>
      </c>
      <c r="L110" s="9" t="str">
        <f t="shared" si="14"/>
        <v>Yes</v>
      </c>
    </row>
    <row r="111" spans="1:12" ht="25.5" x14ac:dyDescent="0.2">
      <c r="A111" s="46" t="s">
        <v>635</v>
      </c>
      <c r="B111" s="35" t="s">
        <v>213</v>
      </c>
      <c r="C111" s="47">
        <v>232950893</v>
      </c>
      <c r="D111" s="44" t="str">
        <f t="shared" si="11"/>
        <v>N/A</v>
      </c>
      <c r="E111" s="47">
        <v>224972777</v>
      </c>
      <c r="F111" s="44" t="str">
        <f t="shared" si="12"/>
        <v>N/A</v>
      </c>
      <c r="G111" s="47">
        <v>219464839</v>
      </c>
      <c r="H111" s="44" t="str">
        <f t="shared" si="13"/>
        <v>N/A</v>
      </c>
      <c r="I111" s="12">
        <v>-3.42</v>
      </c>
      <c r="J111" s="12">
        <v>-2.4500000000000002</v>
      </c>
      <c r="K111" s="45" t="s">
        <v>739</v>
      </c>
      <c r="L111" s="9" t="str">
        <f t="shared" si="14"/>
        <v>Yes</v>
      </c>
    </row>
    <row r="112" spans="1:12" x14ac:dyDescent="0.2">
      <c r="A112" s="46" t="s">
        <v>636</v>
      </c>
      <c r="B112" s="35" t="s">
        <v>213</v>
      </c>
      <c r="C112" s="36">
        <v>12785</v>
      </c>
      <c r="D112" s="44" t="str">
        <f t="shared" si="11"/>
        <v>N/A</v>
      </c>
      <c r="E112" s="36">
        <v>12713</v>
      </c>
      <c r="F112" s="44" t="str">
        <f t="shared" si="12"/>
        <v>N/A</v>
      </c>
      <c r="G112" s="36">
        <v>12823</v>
      </c>
      <c r="H112" s="44" t="str">
        <f t="shared" si="13"/>
        <v>N/A</v>
      </c>
      <c r="I112" s="12">
        <v>-0.56299999999999994</v>
      </c>
      <c r="J112" s="12">
        <v>0.86529999999999996</v>
      </c>
      <c r="K112" s="45" t="s">
        <v>739</v>
      </c>
      <c r="L112" s="9" t="str">
        <f t="shared" si="14"/>
        <v>Yes</v>
      </c>
    </row>
    <row r="113" spans="1:12" x14ac:dyDescent="0.2">
      <c r="A113" s="46" t="s">
        <v>1458</v>
      </c>
      <c r="B113" s="35" t="s">
        <v>213</v>
      </c>
      <c r="C113" s="47">
        <v>18220.640829</v>
      </c>
      <c r="D113" s="44" t="str">
        <f t="shared" si="11"/>
        <v>N/A</v>
      </c>
      <c r="E113" s="47">
        <v>17696.277590000002</v>
      </c>
      <c r="F113" s="44" t="str">
        <f t="shared" si="12"/>
        <v>N/A</v>
      </c>
      <c r="G113" s="47">
        <v>17114.937144</v>
      </c>
      <c r="H113" s="44" t="str">
        <f t="shared" si="13"/>
        <v>N/A</v>
      </c>
      <c r="I113" s="12">
        <v>-2.88</v>
      </c>
      <c r="J113" s="12">
        <v>-3.29</v>
      </c>
      <c r="K113" s="45" t="s">
        <v>739</v>
      </c>
      <c r="L113" s="9" t="str">
        <f t="shared" si="14"/>
        <v>Yes</v>
      </c>
    </row>
    <row r="114" spans="1:12" ht="25.5" x14ac:dyDescent="0.2">
      <c r="A114" s="46" t="s">
        <v>637</v>
      </c>
      <c r="B114" s="35" t="s">
        <v>213</v>
      </c>
      <c r="C114" s="47">
        <v>107033</v>
      </c>
      <c r="D114" s="44" t="str">
        <f t="shared" si="11"/>
        <v>N/A</v>
      </c>
      <c r="E114" s="47">
        <v>116277</v>
      </c>
      <c r="F114" s="44" t="str">
        <f t="shared" si="12"/>
        <v>N/A</v>
      </c>
      <c r="G114" s="47">
        <v>129365</v>
      </c>
      <c r="H114" s="44" t="str">
        <f t="shared" si="13"/>
        <v>N/A</v>
      </c>
      <c r="I114" s="12">
        <v>8.6370000000000005</v>
      </c>
      <c r="J114" s="12">
        <v>11.26</v>
      </c>
      <c r="K114" s="45" t="s">
        <v>739</v>
      </c>
      <c r="L114" s="9" t="str">
        <f>IF(J114="Div by 0", "N/A", IF(OR(J114="N/A",K114="N/A"),"N/A", IF(J114&gt;VALUE(MID(K114,1,2)), "No", IF(J114&lt;-1*VALUE(MID(K114,1,2)), "No", "Yes"))))</f>
        <v>Yes</v>
      </c>
    </row>
    <row r="115" spans="1:12" x14ac:dyDescent="0.2">
      <c r="A115" s="46" t="s">
        <v>638</v>
      </c>
      <c r="B115" s="35" t="s">
        <v>213</v>
      </c>
      <c r="C115" s="36">
        <v>891</v>
      </c>
      <c r="D115" s="44" t="str">
        <f t="shared" si="11"/>
        <v>N/A</v>
      </c>
      <c r="E115" s="36">
        <v>1004</v>
      </c>
      <c r="F115" s="44" t="str">
        <f t="shared" si="12"/>
        <v>N/A</v>
      </c>
      <c r="G115" s="36">
        <v>1139</v>
      </c>
      <c r="H115" s="44" t="str">
        <f t="shared" si="13"/>
        <v>N/A</v>
      </c>
      <c r="I115" s="12">
        <v>12.68</v>
      </c>
      <c r="J115" s="12">
        <v>13.45</v>
      </c>
      <c r="K115" s="45" t="s">
        <v>739</v>
      </c>
      <c r="L115" s="9" t="str">
        <f t="shared" ref="L115:L119" si="15">IF(J115="Div by 0", "N/A", IF(OR(J115="N/A",K115="N/A"),"N/A", IF(J115&gt;VALUE(MID(K115,1,2)), "No", IF(J115&lt;-1*VALUE(MID(K115,1,2)), "No", "Yes"))))</f>
        <v>Yes</v>
      </c>
    </row>
    <row r="116" spans="1:12" ht="25.5" x14ac:dyDescent="0.2">
      <c r="A116" s="46" t="s">
        <v>1459</v>
      </c>
      <c r="B116" s="35" t="s">
        <v>213</v>
      </c>
      <c r="C116" s="47">
        <v>120.12682379</v>
      </c>
      <c r="D116" s="44" t="str">
        <f t="shared" si="11"/>
        <v>N/A</v>
      </c>
      <c r="E116" s="47">
        <v>115.81374502</v>
      </c>
      <c r="F116" s="44" t="str">
        <f t="shared" si="12"/>
        <v>N/A</v>
      </c>
      <c r="G116" s="47">
        <v>113.57769974</v>
      </c>
      <c r="H116" s="44" t="str">
        <f t="shared" si="13"/>
        <v>N/A</v>
      </c>
      <c r="I116" s="12">
        <v>-3.59</v>
      </c>
      <c r="J116" s="12">
        <v>-1.93</v>
      </c>
      <c r="K116" s="45" t="s">
        <v>739</v>
      </c>
      <c r="L116" s="9" t="str">
        <f t="shared" si="15"/>
        <v>Yes</v>
      </c>
    </row>
    <row r="117" spans="1:12" ht="25.5" x14ac:dyDescent="0.2">
      <c r="A117" s="46" t="s">
        <v>639</v>
      </c>
      <c r="B117" s="35" t="s">
        <v>213</v>
      </c>
      <c r="C117" s="47">
        <v>0</v>
      </c>
      <c r="D117" s="44" t="str">
        <f t="shared" si="11"/>
        <v>N/A</v>
      </c>
      <c r="E117" s="47">
        <v>0</v>
      </c>
      <c r="F117" s="44" t="str">
        <f t="shared" si="12"/>
        <v>N/A</v>
      </c>
      <c r="G117" s="47">
        <v>0</v>
      </c>
      <c r="H117" s="44" t="str">
        <f t="shared" si="13"/>
        <v>N/A</v>
      </c>
      <c r="I117" s="12" t="s">
        <v>1747</v>
      </c>
      <c r="J117" s="12" t="s">
        <v>1747</v>
      </c>
      <c r="K117" s="45" t="s">
        <v>739</v>
      </c>
      <c r="L117" s="9" t="str">
        <f t="shared" si="15"/>
        <v>N/A</v>
      </c>
    </row>
    <row r="118" spans="1:12" x14ac:dyDescent="0.2">
      <c r="A118" s="46" t="s">
        <v>640</v>
      </c>
      <c r="B118" s="35" t="s">
        <v>213</v>
      </c>
      <c r="C118" s="36">
        <v>0</v>
      </c>
      <c r="D118" s="44" t="str">
        <f t="shared" si="11"/>
        <v>N/A</v>
      </c>
      <c r="E118" s="36">
        <v>0</v>
      </c>
      <c r="F118" s="44" t="str">
        <f t="shared" si="12"/>
        <v>N/A</v>
      </c>
      <c r="G118" s="36">
        <v>0</v>
      </c>
      <c r="H118" s="44" t="str">
        <f t="shared" si="13"/>
        <v>N/A</v>
      </c>
      <c r="I118" s="12" t="s">
        <v>1747</v>
      </c>
      <c r="J118" s="12" t="s">
        <v>1747</v>
      </c>
      <c r="K118" s="45" t="s">
        <v>739</v>
      </c>
      <c r="L118" s="9" t="str">
        <f t="shared" si="15"/>
        <v>N/A</v>
      </c>
    </row>
    <row r="119" spans="1:12" ht="25.5" x14ac:dyDescent="0.2">
      <c r="A119" s="46" t="s">
        <v>1460</v>
      </c>
      <c r="B119" s="35" t="s">
        <v>213</v>
      </c>
      <c r="C119" s="47" t="s">
        <v>1747</v>
      </c>
      <c r="D119" s="44" t="str">
        <f t="shared" si="11"/>
        <v>N/A</v>
      </c>
      <c r="E119" s="47" t="s">
        <v>1747</v>
      </c>
      <c r="F119" s="44" t="str">
        <f t="shared" si="12"/>
        <v>N/A</v>
      </c>
      <c r="G119" s="47" t="s">
        <v>1747</v>
      </c>
      <c r="H119" s="44" t="str">
        <f t="shared" si="13"/>
        <v>N/A</v>
      </c>
      <c r="I119" s="12" t="s">
        <v>1747</v>
      </c>
      <c r="J119" s="12" t="s">
        <v>1747</v>
      </c>
      <c r="K119" s="45" t="s">
        <v>739</v>
      </c>
      <c r="L119" s="9" t="str">
        <f t="shared" si="15"/>
        <v>N/A</v>
      </c>
    </row>
    <row r="120" spans="1:12" ht="25.5" x14ac:dyDescent="0.2">
      <c r="A120" s="46" t="s">
        <v>641</v>
      </c>
      <c r="B120" s="35" t="s">
        <v>213</v>
      </c>
      <c r="C120" s="47">
        <v>64544453</v>
      </c>
      <c r="D120" s="44" t="str">
        <f t="shared" si="11"/>
        <v>N/A</v>
      </c>
      <c r="E120" s="47">
        <v>64492928</v>
      </c>
      <c r="F120" s="44" t="str">
        <f t="shared" si="12"/>
        <v>N/A</v>
      </c>
      <c r="G120" s="47">
        <v>66979137</v>
      </c>
      <c r="H120" s="44" t="str">
        <f t="shared" si="13"/>
        <v>N/A</v>
      </c>
      <c r="I120" s="12">
        <v>-0.08</v>
      </c>
      <c r="J120" s="12">
        <v>3.855</v>
      </c>
      <c r="K120" s="45" t="s">
        <v>739</v>
      </c>
      <c r="L120" s="9" t="str">
        <f t="shared" ref="L120:L131" si="16">IF(J120="Div by 0", "N/A", IF(K120="N/A","N/A", IF(J120&gt;VALUE(MID(K120,1,2)), "No", IF(J120&lt;-1*VALUE(MID(K120,1,2)), "No", "Yes"))))</f>
        <v>Yes</v>
      </c>
    </row>
    <row r="121" spans="1:12" ht="25.5" x14ac:dyDescent="0.2">
      <c r="A121" s="46" t="s">
        <v>642</v>
      </c>
      <c r="B121" s="35" t="s">
        <v>213</v>
      </c>
      <c r="C121" s="36">
        <v>120173</v>
      </c>
      <c r="D121" s="44" t="str">
        <f t="shared" si="11"/>
        <v>N/A</v>
      </c>
      <c r="E121" s="36">
        <v>117443</v>
      </c>
      <c r="F121" s="44" t="str">
        <f t="shared" si="12"/>
        <v>N/A</v>
      </c>
      <c r="G121" s="36">
        <v>114728</v>
      </c>
      <c r="H121" s="44" t="str">
        <f t="shared" si="13"/>
        <v>N/A</v>
      </c>
      <c r="I121" s="12">
        <v>-2.27</v>
      </c>
      <c r="J121" s="12">
        <v>-2.31</v>
      </c>
      <c r="K121" s="45" t="s">
        <v>739</v>
      </c>
      <c r="L121" s="9" t="str">
        <f t="shared" si="16"/>
        <v>Yes</v>
      </c>
    </row>
    <row r="122" spans="1:12" ht="25.5" x14ac:dyDescent="0.2">
      <c r="A122" s="46" t="s">
        <v>1461</v>
      </c>
      <c r="B122" s="35" t="s">
        <v>213</v>
      </c>
      <c r="C122" s="47">
        <v>537.09612807999997</v>
      </c>
      <c r="D122" s="44" t="str">
        <f t="shared" si="11"/>
        <v>N/A</v>
      </c>
      <c r="E122" s="47">
        <v>549.14237545000003</v>
      </c>
      <c r="F122" s="44" t="str">
        <f t="shared" si="12"/>
        <v>N/A</v>
      </c>
      <c r="G122" s="47">
        <v>583.80811136</v>
      </c>
      <c r="H122" s="44" t="str">
        <f t="shared" si="13"/>
        <v>N/A</v>
      </c>
      <c r="I122" s="12">
        <v>2.2429999999999999</v>
      </c>
      <c r="J122" s="12">
        <v>6.3129999999999997</v>
      </c>
      <c r="K122" s="45" t="s">
        <v>739</v>
      </c>
      <c r="L122" s="9" t="str">
        <f t="shared" si="16"/>
        <v>Yes</v>
      </c>
    </row>
    <row r="123" spans="1:12" ht="25.5" x14ac:dyDescent="0.2">
      <c r="A123" s="46" t="s">
        <v>643</v>
      </c>
      <c r="B123" s="35" t="s">
        <v>213</v>
      </c>
      <c r="C123" s="47">
        <v>47031048</v>
      </c>
      <c r="D123" s="44" t="str">
        <f t="shared" ref="D123:D131" si="17">IF($B123="N/A","N/A",IF(C123&gt;10,"No",IF(C123&lt;-10,"No","Yes")))</f>
        <v>N/A</v>
      </c>
      <c r="E123" s="47">
        <v>53062086</v>
      </c>
      <c r="F123" s="44" t="str">
        <f t="shared" ref="F123:F131" si="18">IF($B123="N/A","N/A",IF(E123&gt;10,"No",IF(E123&lt;-10,"No","Yes")))</f>
        <v>N/A</v>
      </c>
      <c r="G123" s="47">
        <v>55065962</v>
      </c>
      <c r="H123" s="44" t="str">
        <f t="shared" ref="H123:H131" si="19">IF($B123="N/A","N/A",IF(G123&gt;10,"No",IF(G123&lt;-10,"No","Yes")))</f>
        <v>N/A</v>
      </c>
      <c r="I123" s="12">
        <v>12.82</v>
      </c>
      <c r="J123" s="12">
        <v>3.7759999999999998</v>
      </c>
      <c r="K123" s="45" t="s">
        <v>739</v>
      </c>
      <c r="L123" s="9" t="str">
        <f t="shared" si="16"/>
        <v>Yes</v>
      </c>
    </row>
    <row r="124" spans="1:12" x14ac:dyDescent="0.2">
      <c r="A124" s="46" t="s">
        <v>644</v>
      </c>
      <c r="B124" s="35" t="s">
        <v>213</v>
      </c>
      <c r="C124" s="36">
        <v>2156</v>
      </c>
      <c r="D124" s="44" t="str">
        <f t="shared" si="17"/>
        <v>N/A</v>
      </c>
      <c r="E124" s="36">
        <v>2225</v>
      </c>
      <c r="F124" s="44" t="str">
        <f t="shared" si="18"/>
        <v>N/A</v>
      </c>
      <c r="G124" s="36">
        <v>2316</v>
      </c>
      <c r="H124" s="44" t="str">
        <f t="shared" si="19"/>
        <v>N/A</v>
      </c>
      <c r="I124" s="12">
        <v>3.2</v>
      </c>
      <c r="J124" s="12">
        <v>4.09</v>
      </c>
      <c r="K124" s="45" t="s">
        <v>739</v>
      </c>
      <c r="L124" s="9" t="str">
        <f t="shared" si="16"/>
        <v>Yes</v>
      </c>
    </row>
    <row r="125" spans="1:12" ht="25.5" x14ac:dyDescent="0.2">
      <c r="A125" s="46" t="s">
        <v>1462</v>
      </c>
      <c r="B125" s="35" t="s">
        <v>213</v>
      </c>
      <c r="C125" s="47">
        <v>21814.029685000001</v>
      </c>
      <c r="D125" s="44" t="str">
        <f t="shared" si="17"/>
        <v>N/A</v>
      </c>
      <c r="E125" s="47">
        <v>23848.128539000001</v>
      </c>
      <c r="F125" s="44" t="str">
        <f t="shared" si="18"/>
        <v>N/A</v>
      </c>
      <c r="G125" s="47">
        <v>23776.322107</v>
      </c>
      <c r="H125" s="44" t="str">
        <f t="shared" si="19"/>
        <v>N/A</v>
      </c>
      <c r="I125" s="12">
        <v>9.3249999999999993</v>
      </c>
      <c r="J125" s="12">
        <v>-0.30099999999999999</v>
      </c>
      <c r="K125" s="45" t="s">
        <v>739</v>
      </c>
      <c r="L125" s="9" t="str">
        <f t="shared" si="16"/>
        <v>Yes</v>
      </c>
    </row>
    <row r="126" spans="1:12" ht="25.5" x14ac:dyDescent="0.2">
      <c r="A126" s="46" t="s">
        <v>645</v>
      </c>
      <c r="B126" s="35" t="s">
        <v>213</v>
      </c>
      <c r="C126" s="47">
        <v>43686826</v>
      </c>
      <c r="D126" s="44" t="str">
        <f t="shared" si="17"/>
        <v>N/A</v>
      </c>
      <c r="E126" s="47">
        <v>48107185</v>
      </c>
      <c r="F126" s="44" t="str">
        <f t="shared" si="18"/>
        <v>N/A</v>
      </c>
      <c r="G126" s="47">
        <v>52506219</v>
      </c>
      <c r="H126" s="44" t="str">
        <f t="shared" si="19"/>
        <v>N/A</v>
      </c>
      <c r="I126" s="12">
        <v>10.119999999999999</v>
      </c>
      <c r="J126" s="12">
        <v>9.1440000000000001</v>
      </c>
      <c r="K126" s="45" t="s">
        <v>739</v>
      </c>
      <c r="L126" s="9" t="str">
        <f t="shared" si="16"/>
        <v>Yes</v>
      </c>
    </row>
    <row r="127" spans="1:12" x14ac:dyDescent="0.2">
      <c r="A127" s="46" t="s">
        <v>646</v>
      </c>
      <c r="B127" s="35" t="s">
        <v>213</v>
      </c>
      <c r="C127" s="36">
        <v>23516</v>
      </c>
      <c r="D127" s="44" t="str">
        <f t="shared" si="17"/>
        <v>N/A</v>
      </c>
      <c r="E127" s="36">
        <v>30405</v>
      </c>
      <c r="F127" s="44" t="str">
        <f t="shared" si="18"/>
        <v>N/A</v>
      </c>
      <c r="G127" s="36">
        <v>30182</v>
      </c>
      <c r="H127" s="44" t="str">
        <f t="shared" si="19"/>
        <v>N/A</v>
      </c>
      <c r="I127" s="12">
        <v>29.29</v>
      </c>
      <c r="J127" s="12">
        <v>-0.73299999999999998</v>
      </c>
      <c r="K127" s="45" t="s">
        <v>739</v>
      </c>
      <c r="L127" s="9" t="str">
        <f t="shared" si="16"/>
        <v>Yes</v>
      </c>
    </row>
    <row r="128" spans="1:12" ht="25.5" x14ac:dyDescent="0.2">
      <c r="A128" s="46" t="s">
        <v>1463</v>
      </c>
      <c r="B128" s="35" t="s">
        <v>213</v>
      </c>
      <c r="C128" s="47">
        <v>1857.7490218999999</v>
      </c>
      <c r="D128" s="44" t="str">
        <f t="shared" si="17"/>
        <v>N/A</v>
      </c>
      <c r="E128" s="47">
        <v>1582.2129583999999</v>
      </c>
      <c r="F128" s="44" t="str">
        <f t="shared" si="18"/>
        <v>N/A</v>
      </c>
      <c r="G128" s="47">
        <v>1739.6534027</v>
      </c>
      <c r="H128" s="44" t="str">
        <f t="shared" si="19"/>
        <v>N/A</v>
      </c>
      <c r="I128" s="12">
        <v>-14.8</v>
      </c>
      <c r="J128" s="12">
        <v>9.9510000000000005</v>
      </c>
      <c r="K128" s="45" t="s">
        <v>739</v>
      </c>
      <c r="L128" s="9" t="str">
        <f t="shared" si="16"/>
        <v>Yes</v>
      </c>
    </row>
    <row r="129" spans="1:12" ht="25.5" x14ac:dyDescent="0.2">
      <c r="A129" s="46" t="s">
        <v>647</v>
      </c>
      <c r="B129" s="35" t="s">
        <v>213</v>
      </c>
      <c r="C129" s="47">
        <v>51394278</v>
      </c>
      <c r="D129" s="44" t="str">
        <f t="shared" si="17"/>
        <v>N/A</v>
      </c>
      <c r="E129" s="47">
        <v>49503773</v>
      </c>
      <c r="F129" s="44" t="str">
        <f t="shared" si="18"/>
        <v>N/A</v>
      </c>
      <c r="G129" s="47">
        <v>47858745</v>
      </c>
      <c r="H129" s="44" t="str">
        <f t="shared" si="19"/>
        <v>N/A</v>
      </c>
      <c r="I129" s="12">
        <v>-3.68</v>
      </c>
      <c r="J129" s="12">
        <v>-3.32</v>
      </c>
      <c r="K129" s="45" t="s">
        <v>739</v>
      </c>
      <c r="L129" s="9" t="str">
        <f t="shared" si="16"/>
        <v>Yes</v>
      </c>
    </row>
    <row r="130" spans="1:12" x14ac:dyDescent="0.2">
      <c r="A130" s="46" t="s">
        <v>648</v>
      </c>
      <c r="B130" s="35" t="s">
        <v>213</v>
      </c>
      <c r="C130" s="36">
        <v>8603</v>
      </c>
      <c r="D130" s="44" t="str">
        <f t="shared" si="17"/>
        <v>N/A</v>
      </c>
      <c r="E130" s="36">
        <v>8419</v>
      </c>
      <c r="F130" s="44" t="str">
        <f t="shared" si="18"/>
        <v>N/A</v>
      </c>
      <c r="G130" s="36">
        <v>8835</v>
      </c>
      <c r="H130" s="44" t="str">
        <f t="shared" si="19"/>
        <v>N/A</v>
      </c>
      <c r="I130" s="12">
        <v>-2.14</v>
      </c>
      <c r="J130" s="12">
        <v>4.9409999999999998</v>
      </c>
      <c r="K130" s="45" t="s">
        <v>739</v>
      </c>
      <c r="L130" s="9" t="str">
        <f t="shared" si="16"/>
        <v>Yes</v>
      </c>
    </row>
    <row r="131" spans="1:12" ht="25.5" x14ac:dyDescent="0.2">
      <c r="A131" s="46" t="s">
        <v>1464</v>
      </c>
      <c r="B131" s="35" t="s">
        <v>213</v>
      </c>
      <c r="C131" s="47">
        <v>5973.9948855000002</v>
      </c>
      <c r="D131" s="44" t="str">
        <f t="shared" si="17"/>
        <v>N/A</v>
      </c>
      <c r="E131" s="47">
        <v>5880.0062952999997</v>
      </c>
      <c r="F131" s="44" t="str">
        <f t="shared" si="18"/>
        <v>N/A</v>
      </c>
      <c r="G131" s="47">
        <v>5416.9490661999998</v>
      </c>
      <c r="H131" s="44" t="str">
        <f t="shared" si="19"/>
        <v>N/A</v>
      </c>
      <c r="I131" s="12">
        <v>-1.57</v>
      </c>
      <c r="J131" s="12">
        <v>-7.88</v>
      </c>
      <c r="K131" s="45" t="s">
        <v>739</v>
      </c>
      <c r="L131" s="9" t="str">
        <f t="shared" si="16"/>
        <v>Yes</v>
      </c>
    </row>
    <row r="132" spans="1:12" x14ac:dyDescent="0.2">
      <c r="A132" s="46" t="s">
        <v>1465</v>
      </c>
      <c r="B132" s="35" t="s">
        <v>213</v>
      </c>
      <c r="C132" s="47">
        <v>437.38520202000001</v>
      </c>
      <c r="D132" s="44" t="str">
        <f t="shared" ref="D132:D143" si="20">IF($B132="N/A","N/A",IF(C132&gt;10,"No",IF(C132&lt;-10,"No","Yes")))</f>
        <v>N/A</v>
      </c>
      <c r="E132" s="47">
        <v>447.20468351</v>
      </c>
      <c r="F132" s="44" t="str">
        <f t="shared" ref="F132:F143" si="21">IF($B132="N/A","N/A",IF(E132&gt;10,"No",IF(E132&lt;-10,"No","Yes")))</f>
        <v>N/A</v>
      </c>
      <c r="G132" s="47">
        <v>413.12974774999998</v>
      </c>
      <c r="H132" s="44" t="str">
        <f t="shared" ref="H132:H143" si="22">IF($B132="N/A","N/A",IF(G132&gt;10,"No",IF(G132&lt;-10,"No","Yes")))</f>
        <v>N/A</v>
      </c>
      <c r="I132" s="12">
        <v>2.2450000000000001</v>
      </c>
      <c r="J132" s="12">
        <v>-7.62</v>
      </c>
      <c r="K132" s="45" t="s">
        <v>739</v>
      </c>
      <c r="L132" s="9" t="str">
        <f t="shared" ref="L132:L143" si="23">IF(J132="Div by 0", "N/A", IF(K132="N/A","N/A", IF(J132&gt;VALUE(MID(K132,1,2)), "No", IF(J132&lt;-1*VALUE(MID(K132,1,2)), "No", "Yes"))))</f>
        <v>Yes</v>
      </c>
    </row>
    <row r="133" spans="1:12" x14ac:dyDescent="0.2">
      <c r="A133" s="46" t="s">
        <v>1466</v>
      </c>
      <c r="B133" s="35" t="s">
        <v>213</v>
      </c>
      <c r="C133" s="47">
        <v>293.68749498</v>
      </c>
      <c r="D133" s="44" t="str">
        <f t="shared" si="20"/>
        <v>N/A</v>
      </c>
      <c r="E133" s="47">
        <v>303.71125484999999</v>
      </c>
      <c r="F133" s="44" t="str">
        <f t="shared" si="21"/>
        <v>N/A</v>
      </c>
      <c r="G133" s="47">
        <v>281.21120726999999</v>
      </c>
      <c r="H133" s="44" t="str">
        <f t="shared" si="22"/>
        <v>N/A</v>
      </c>
      <c r="I133" s="12">
        <v>3.4129999999999998</v>
      </c>
      <c r="J133" s="12">
        <v>-7.41</v>
      </c>
      <c r="K133" s="45" t="s">
        <v>739</v>
      </c>
      <c r="L133" s="9" t="str">
        <f t="shared" si="23"/>
        <v>Yes</v>
      </c>
    </row>
    <row r="134" spans="1:12" x14ac:dyDescent="0.2">
      <c r="A134" s="46" t="s">
        <v>1467</v>
      </c>
      <c r="B134" s="35" t="s">
        <v>213</v>
      </c>
      <c r="C134" s="47">
        <v>633.69049475999998</v>
      </c>
      <c r="D134" s="44" t="str">
        <f t="shared" si="20"/>
        <v>N/A</v>
      </c>
      <c r="E134" s="47">
        <v>641.12861985999996</v>
      </c>
      <c r="F134" s="44" t="str">
        <f t="shared" si="21"/>
        <v>N/A</v>
      </c>
      <c r="G134" s="47">
        <v>595.93374213000004</v>
      </c>
      <c r="H134" s="44" t="str">
        <f t="shared" si="22"/>
        <v>N/A</v>
      </c>
      <c r="I134" s="12">
        <v>1.1739999999999999</v>
      </c>
      <c r="J134" s="12">
        <v>-7.05</v>
      </c>
      <c r="K134" s="45" t="s">
        <v>739</v>
      </c>
      <c r="L134" s="9" t="str">
        <f t="shared" si="23"/>
        <v>Yes</v>
      </c>
    </row>
    <row r="135" spans="1:12" x14ac:dyDescent="0.2">
      <c r="A135" s="46" t="s">
        <v>1468</v>
      </c>
      <c r="B135" s="35" t="s">
        <v>213</v>
      </c>
      <c r="C135" s="47">
        <v>7431.0289832999997</v>
      </c>
      <c r="D135" s="44" t="str">
        <f t="shared" si="20"/>
        <v>N/A</v>
      </c>
      <c r="E135" s="47">
        <v>7186.7644527000002</v>
      </c>
      <c r="F135" s="44" t="str">
        <f t="shared" si="21"/>
        <v>N/A</v>
      </c>
      <c r="G135" s="47">
        <v>7017.9280504999997</v>
      </c>
      <c r="H135" s="44" t="str">
        <f t="shared" si="22"/>
        <v>N/A</v>
      </c>
      <c r="I135" s="12">
        <v>-3.29</v>
      </c>
      <c r="J135" s="12">
        <v>-2.35</v>
      </c>
      <c r="K135" s="45" t="s">
        <v>739</v>
      </c>
      <c r="L135" s="9" t="str">
        <f t="shared" si="23"/>
        <v>Yes</v>
      </c>
    </row>
    <row r="136" spans="1:12" x14ac:dyDescent="0.2">
      <c r="A136" s="46" t="s">
        <v>1469</v>
      </c>
      <c r="B136" s="35" t="s">
        <v>213</v>
      </c>
      <c r="C136" s="47">
        <v>10169.586864000001</v>
      </c>
      <c r="D136" s="44" t="str">
        <f t="shared" si="20"/>
        <v>N/A</v>
      </c>
      <c r="E136" s="47">
        <v>9920.8266084000006</v>
      </c>
      <c r="F136" s="44" t="str">
        <f t="shared" si="21"/>
        <v>N/A</v>
      </c>
      <c r="G136" s="47">
        <v>9605.3549187000008</v>
      </c>
      <c r="H136" s="44" t="str">
        <f t="shared" si="22"/>
        <v>N/A</v>
      </c>
      <c r="I136" s="12">
        <v>-2.4500000000000002</v>
      </c>
      <c r="J136" s="12">
        <v>-3.18</v>
      </c>
      <c r="K136" s="45" t="s">
        <v>739</v>
      </c>
      <c r="L136" s="9" t="str">
        <f t="shared" si="23"/>
        <v>Yes</v>
      </c>
    </row>
    <row r="137" spans="1:12" x14ac:dyDescent="0.2">
      <c r="A137" s="46" t="s">
        <v>1470</v>
      </c>
      <c r="B137" s="35" t="s">
        <v>213</v>
      </c>
      <c r="C137" s="47">
        <v>3609.2874836999999</v>
      </c>
      <c r="D137" s="44" t="str">
        <f t="shared" si="20"/>
        <v>N/A</v>
      </c>
      <c r="E137" s="47">
        <v>3424.2270619999999</v>
      </c>
      <c r="F137" s="44" t="str">
        <f t="shared" si="21"/>
        <v>N/A</v>
      </c>
      <c r="G137" s="47">
        <v>3369.1942709</v>
      </c>
      <c r="H137" s="44" t="str">
        <f t="shared" si="22"/>
        <v>N/A</v>
      </c>
      <c r="I137" s="12">
        <v>-5.13</v>
      </c>
      <c r="J137" s="12">
        <v>-1.61</v>
      </c>
      <c r="K137" s="45" t="s">
        <v>739</v>
      </c>
      <c r="L137" s="9" t="str">
        <f t="shared" si="23"/>
        <v>Yes</v>
      </c>
    </row>
    <row r="138" spans="1:12" x14ac:dyDescent="0.2">
      <c r="A138" s="46" t="s">
        <v>1471</v>
      </c>
      <c r="B138" s="35" t="s">
        <v>213</v>
      </c>
      <c r="C138" s="47">
        <v>149.15277843000001</v>
      </c>
      <c r="D138" s="44" t="str">
        <f t="shared" si="20"/>
        <v>N/A</v>
      </c>
      <c r="E138" s="47">
        <v>138.73492615999999</v>
      </c>
      <c r="F138" s="44" t="str">
        <f t="shared" si="21"/>
        <v>N/A</v>
      </c>
      <c r="G138" s="47">
        <v>131.72921024999999</v>
      </c>
      <c r="H138" s="44" t="str">
        <f t="shared" si="22"/>
        <v>N/A</v>
      </c>
      <c r="I138" s="12">
        <v>-6.98</v>
      </c>
      <c r="J138" s="12">
        <v>-5.05</v>
      </c>
      <c r="K138" s="45" t="s">
        <v>739</v>
      </c>
      <c r="L138" s="9" t="str">
        <f t="shared" si="23"/>
        <v>Yes</v>
      </c>
    </row>
    <row r="139" spans="1:12" x14ac:dyDescent="0.2">
      <c r="A139" s="46" t="s">
        <v>1472</v>
      </c>
      <c r="B139" s="35" t="s">
        <v>213</v>
      </c>
      <c r="C139" s="47">
        <v>64.617367688000002</v>
      </c>
      <c r="D139" s="44" t="str">
        <f t="shared" si="20"/>
        <v>N/A</v>
      </c>
      <c r="E139" s="47">
        <v>58.159258137999998</v>
      </c>
      <c r="F139" s="44" t="str">
        <f t="shared" si="21"/>
        <v>N/A</v>
      </c>
      <c r="G139" s="47">
        <v>51.041345567999997</v>
      </c>
      <c r="H139" s="44" t="str">
        <f t="shared" si="22"/>
        <v>N/A</v>
      </c>
      <c r="I139" s="12">
        <v>-9.99</v>
      </c>
      <c r="J139" s="12">
        <v>-12.2</v>
      </c>
      <c r="K139" s="45" t="s">
        <v>739</v>
      </c>
      <c r="L139" s="9" t="str">
        <f t="shared" si="23"/>
        <v>Yes</v>
      </c>
    </row>
    <row r="140" spans="1:12" x14ac:dyDescent="0.2">
      <c r="A140" s="46" t="s">
        <v>1473</v>
      </c>
      <c r="B140" s="35" t="s">
        <v>213</v>
      </c>
      <c r="C140" s="47">
        <v>258.95934441999998</v>
      </c>
      <c r="D140" s="44" t="str">
        <f t="shared" si="20"/>
        <v>N/A</v>
      </c>
      <c r="E140" s="47">
        <v>244.73252384</v>
      </c>
      <c r="F140" s="44" t="str">
        <f t="shared" si="21"/>
        <v>N/A</v>
      </c>
      <c r="G140" s="47">
        <v>238.38173642999999</v>
      </c>
      <c r="H140" s="44" t="str">
        <f t="shared" si="22"/>
        <v>N/A</v>
      </c>
      <c r="I140" s="12">
        <v>-5.49</v>
      </c>
      <c r="J140" s="12">
        <v>-2.59</v>
      </c>
      <c r="K140" s="45" t="s">
        <v>739</v>
      </c>
      <c r="L140" s="9" t="str">
        <f t="shared" si="23"/>
        <v>Yes</v>
      </c>
    </row>
    <row r="141" spans="1:12" x14ac:dyDescent="0.2">
      <c r="A141" s="46" t="s">
        <v>1474</v>
      </c>
      <c r="B141" s="35" t="s">
        <v>213</v>
      </c>
      <c r="C141" s="47">
        <v>3295.2741396000001</v>
      </c>
      <c r="D141" s="44" t="str">
        <f t="shared" si="20"/>
        <v>N/A</v>
      </c>
      <c r="E141" s="47">
        <v>3156.7551521</v>
      </c>
      <c r="F141" s="44" t="str">
        <f t="shared" si="21"/>
        <v>N/A</v>
      </c>
      <c r="G141" s="47">
        <v>3038.1090561999999</v>
      </c>
      <c r="H141" s="44" t="str">
        <f t="shared" si="22"/>
        <v>N/A</v>
      </c>
      <c r="I141" s="12">
        <v>-4.2</v>
      </c>
      <c r="J141" s="12">
        <v>-3.76</v>
      </c>
      <c r="K141" s="45" t="s">
        <v>739</v>
      </c>
      <c r="L141" s="9" t="str">
        <f t="shared" si="23"/>
        <v>Yes</v>
      </c>
    </row>
    <row r="142" spans="1:12" x14ac:dyDescent="0.2">
      <c r="A142" s="46" t="s">
        <v>1475</v>
      </c>
      <c r="B142" s="35" t="s">
        <v>213</v>
      </c>
      <c r="C142" s="47">
        <v>2266.5580000999998</v>
      </c>
      <c r="D142" s="44" t="str">
        <f t="shared" si="20"/>
        <v>N/A</v>
      </c>
      <c r="E142" s="47">
        <v>2182.3154943999998</v>
      </c>
      <c r="F142" s="44" t="str">
        <f t="shared" si="21"/>
        <v>N/A</v>
      </c>
      <c r="G142" s="47">
        <v>2086.0603504999999</v>
      </c>
      <c r="H142" s="44" t="str">
        <f t="shared" si="22"/>
        <v>N/A</v>
      </c>
      <c r="I142" s="12">
        <v>-3.72</v>
      </c>
      <c r="J142" s="12">
        <v>-4.41</v>
      </c>
      <c r="K142" s="45" t="s">
        <v>739</v>
      </c>
      <c r="L142" s="9" t="str">
        <f t="shared" si="23"/>
        <v>Yes</v>
      </c>
    </row>
    <row r="143" spans="1:12" x14ac:dyDescent="0.2">
      <c r="A143" s="46" t="s">
        <v>1476</v>
      </c>
      <c r="B143" s="35" t="s">
        <v>213</v>
      </c>
      <c r="C143" s="47">
        <v>4825.5896119999998</v>
      </c>
      <c r="D143" s="44" t="str">
        <f t="shared" si="20"/>
        <v>N/A</v>
      </c>
      <c r="E143" s="47">
        <v>4598.5614542000003</v>
      </c>
      <c r="F143" s="44" t="str">
        <f t="shared" si="21"/>
        <v>N/A</v>
      </c>
      <c r="G143" s="47">
        <v>4485.1343244999998</v>
      </c>
      <c r="H143" s="44" t="str">
        <f t="shared" si="22"/>
        <v>N/A</v>
      </c>
      <c r="I143" s="12">
        <v>-4.7</v>
      </c>
      <c r="J143" s="12">
        <v>-2.4700000000000002</v>
      </c>
      <c r="K143" s="45" t="s">
        <v>739</v>
      </c>
      <c r="L143" s="9" t="str">
        <f t="shared" si="23"/>
        <v>Yes</v>
      </c>
    </row>
    <row r="144" spans="1:12" x14ac:dyDescent="0.2">
      <c r="A144" s="46" t="s">
        <v>89</v>
      </c>
      <c r="B144" s="35" t="s">
        <v>213</v>
      </c>
      <c r="C144" s="8">
        <v>20.105620625</v>
      </c>
      <c r="D144" s="44" t="str">
        <f t="shared" ref="D144:D161" si="24">IF($B144="N/A","N/A",IF(C144&gt;10,"No",IF(C144&lt;-10,"No","Yes")))</f>
        <v>N/A</v>
      </c>
      <c r="E144" s="8">
        <v>19.931841621</v>
      </c>
      <c r="F144" s="44" t="str">
        <f t="shared" ref="F144:F161" si="25">IF($B144="N/A","N/A",IF(E144&gt;10,"No",IF(E144&lt;-10,"No","Yes")))</f>
        <v>N/A</v>
      </c>
      <c r="G144" s="8">
        <v>19.101388934999999</v>
      </c>
      <c r="H144" s="44" t="str">
        <f t="shared" ref="H144:H161" si="26">IF($B144="N/A","N/A",IF(G144&gt;10,"No",IF(G144&lt;-10,"No","Yes")))</f>
        <v>N/A</v>
      </c>
      <c r="I144" s="12">
        <v>-0.86399999999999999</v>
      </c>
      <c r="J144" s="12">
        <v>-4.17</v>
      </c>
      <c r="K144" s="45" t="s">
        <v>739</v>
      </c>
      <c r="L144" s="9" t="str">
        <f t="shared" ref="L144:L161" si="27">IF(J144="Div by 0", "N/A", IF(K144="N/A","N/A", IF(J144&gt;VALUE(MID(K144,1,2)), "No", IF(J144&lt;-1*VALUE(MID(K144,1,2)), "No", "Yes"))))</f>
        <v>Yes</v>
      </c>
    </row>
    <row r="145" spans="1:12" x14ac:dyDescent="0.2">
      <c r="A145" s="46" t="s">
        <v>477</v>
      </c>
      <c r="B145" s="35" t="s">
        <v>213</v>
      </c>
      <c r="C145" s="8">
        <v>18.181989939000001</v>
      </c>
      <c r="D145" s="44" t="str">
        <f t="shared" si="24"/>
        <v>N/A</v>
      </c>
      <c r="E145" s="8">
        <v>17.836026180000001</v>
      </c>
      <c r="F145" s="44" t="str">
        <f t="shared" si="25"/>
        <v>N/A</v>
      </c>
      <c r="G145" s="8">
        <v>16.904844742000002</v>
      </c>
      <c r="H145" s="44" t="str">
        <f t="shared" si="26"/>
        <v>N/A</v>
      </c>
      <c r="I145" s="12">
        <v>-1.9</v>
      </c>
      <c r="J145" s="12">
        <v>-5.22</v>
      </c>
      <c r="K145" s="45" t="s">
        <v>739</v>
      </c>
      <c r="L145" s="9" t="str">
        <f t="shared" si="27"/>
        <v>Yes</v>
      </c>
    </row>
    <row r="146" spans="1:12" x14ac:dyDescent="0.2">
      <c r="A146" s="46" t="s">
        <v>478</v>
      </c>
      <c r="B146" s="35" t="s">
        <v>213</v>
      </c>
      <c r="C146" s="8">
        <v>22.869362895999998</v>
      </c>
      <c r="D146" s="44" t="str">
        <f t="shared" si="24"/>
        <v>N/A</v>
      </c>
      <c r="E146" s="8">
        <v>22.936993122000001</v>
      </c>
      <c r="F146" s="44" t="str">
        <f t="shared" si="25"/>
        <v>N/A</v>
      </c>
      <c r="G146" s="8">
        <v>22.310238219999999</v>
      </c>
      <c r="H146" s="44" t="str">
        <f t="shared" si="26"/>
        <v>N/A</v>
      </c>
      <c r="I146" s="12">
        <v>0.29570000000000002</v>
      </c>
      <c r="J146" s="12">
        <v>-2.73</v>
      </c>
      <c r="K146" s="45" t="s">
        <v>739</v>
      </c>
      <c r="L146" s="9" t="str">
        <f t="shared" si="27"/>
        <v>Yes</v>
      </c>
    </row>
    <row r="147" spans="1:12" x14ac:dyDescent="0.2">
      <c r="A147" s="46" t="s">
        <v>1477</v>
      </c>
      <c r="B147" s="35" t="s">
        <v>213</v>
      </c>
      <c r="C147" s="8">
        <v>17.114699562999999</v>
      </c>
      <c r="D147" s="44" t="str">
        <f t="shared" si="24"/>
        <v>N/A</v>
      </c>
      <c r="E147" s="8">
        <v>16.641828247999999</v>
      </c>
      <c r="F147" s="44" t="str">
        <f t="shared" si="25"/>
        <v>N/A</v>
      </c>
      <c r="G147" s="8">
        <v>16.329422273999999</v>
      </c>
      <c r="H147" s="44" t="str">
        <f t="shared" si="26"/>
        <v>N/A</v>
      </c>
      <c r="I147" s="12">
        <v>-2.76</v>
      </c>
      <c r="J147" s="12">
        <v>-1.88</v>
      </c>
      <c r="K147" s="45" t="s">
        <v>739</v>
      </c>
      <c r="L147" s="9" t="str">
        <f t="shared" si="27"/>
        <v>Yes</v>
      </c>
    </row>
    <row r="148" spans="1:12" x14ac:dyDescent="0.2">
      <c r="A148" s="46" t="s">
        <v>1478</v>
      </c>
      <c r="B148" s="35" t="s">
        <v>213</v>
      </c>
      <c r="C148" s="8">
        <v>24.747892214</v>
      </c>
      <c r="D148" s="44" t="str">
        <f t="shared" si="24"/>
        <v>N/A</v>
      </c>
      <c r="E148" s="8">
        <v>24.260916305999999</v>
      </c>
      <c r="F148" s="44" t="str">
        <f t="shared" si="25"/>
        <v>N/A</v>
      </c>
      <c r="G148" s="8">
        <v>23.580934157000002</v>
      </c>
      <c r="H148" s="44" t="str">
        <f t="shared" si="26"/>
        <v>N/A</v>
      </c>
      <c r="I148" s="12">
        <v>-1.97</v>
      </c>
      <c r="J148" s="12">
        <v>-2.8</v>
      </c>
      <c r="K148" s="45" t="s">
        <v>739</v>
      </c>
      <c r="L148" s="9" t="str">
        <f t="shared" si="27"/>
        <v>Yes</v>
      </c>
    </row>
    <row r="149" spans="1:12" x14ac:dyDescent="0.2">
      <c r="A149" s="46" t="s">
        <v>1479</v>
      </c>
      <c r="B149" s="35" t="s">
        <v>213</v>
      </c>
      <c r="C149" s="8">
        <v>6.3915691507999997</v>
      </c>
      <c r="D149" s="44" t="str">
        <f t="shared" si="24"/>
        <v>N/A</v>
      </c>
      <c r="E149" s="8">
        <v>6.0802707241</v>
      </c>
      <c r="F149" s="44" t="str">
        <f t="shared" si="25"/>
        <v>N/A</v>
      </c>
      <c r="G149" s="8">
        <v>6.0222185162999997</v>
      </c>
      <c r="H149" s="44" t="str">
        <f t="shared" si="26"/>
        <v>N/A</v>
      </c>
      <c r="I149" s="12">
        <v>-4.87</v>
      </c>
      <c r="J149" s="12">
        <v>-0.95499999999999996</v>
      </c>
      <c r="K149" s="45" t="s">
        <v>739</v>
      </c>
      <c r="L149" s="9" t="str">
        <f t="shared" si="27"/>
        <v>Yes</v>
      </c>
    </row>
    <row r="150" spans="1:12" x14ac:dyDescent="0.2">
      <c r="A150" s="46" t="s">
        <v>90</v>
      </c>
      <c r="B150" s="35" t="s">
        <v>213</v>
      </c>
      <c r="C150" s="8">
        <v>31.738859242</v>
      </c>
      <c r="D150" s="44" t="str">
        <f t="shared" si="24"/>
        <v>N/A</v>
      </c>
      <c r="E150" s="8">
        <v>29.954868814000001</v>
      </c>
      <c r="F150" s="44" t="str">
        <f t="shared" si="25"/>
        <v>N/A</v>
      </c>
      <c r="G150" s="8">
        <v>28.133703305000001</v>
      </c>
      <c r="H150" s="44" t="str">
        <f t="shared" si="26"/>
        <v>N/A</v>
      </c>
      <c r="I150" s="12">
        <v>-5.62</v>
      </c>
      <c r="J150" s="12">
        <v>-6.08</v>
      </c>
      <c r="K150" s="45" t="s">
        <v>739</v>
      </c>
      <c r="L150" s="9" t="str">
        <f t="shared" si="27"/>
        <v>Yes</v>
      </c>
    </row>
    <row r="151" spans="1:12" x14ac:dyDescent="0.2">
      <c r="A151" s="46" t="s">
        <v>479</v>
      </c>
      <c r="B151" s="35" t="s">
        <v>213</v>
      </c>
      <c r="C151" s="8">
        <v>30.787143093000001</v>
      </c>
      <c r="D151" s="44" t="str">
        <f t="shared" si="24"/>
        <v>N/A</v>
      </c>
      <c r="E151" s="8">
        <v>28.734038277</v>
      </c>
      <c r="F151" s="44" t="str">
        <f t="shared" si="25"/>
        <v>N/A</v>
      </c>
      <c r="G151" s="8">
        <v>27.020527093999998</v>
      </c>
      <c r="H151" s="44" t="str">
        <f t="shared" si="26"/>
        <v>N/A</v>
      </c>
      <c r="I151" s="12">
        <v>-6.67</v>
      </c>
      <c r="J151" s="12">
        <v>-5.96</v>
      </c>
      <c r="K151" s="45" t="s">
        <v>739</v>
      </c>
      <c r="L151" s="9" t="str">
        <f t="shared" si="27"/>
        <v>Yes</v>
      </c>
    </row>
    <row r="152" spans="1:12" x14ac:dyDescent="0.2">
      <c r="A152" s="46" t="s">
        <v>480</v>
      </c>
      <c r="B152" s="35" t="s">
        <v>213</v>
      </c>
      <c r="C152" s="8">
        <v>33.122562102000003</v>
      </c>
      <c r="D152" s="44" t="str">
        <f t="shared" si="24"/>
        <v>N/A</v>
      </c>
      <c r="E152" s="8">
        <v>31.817857674999999</v>
      </c>
      <c r="F152" s="44" t="str">
        <f t="shared" si="25"/>
        <v>N/A</v>
      </c>
      <c r="G152" s="8">
        <v>29.906482110999999</v>
      </c>
      <c r="H152" s="44" t="str">
        <f t="shared" si="26"/>
        <v>N/A</v>
      </c>
      <c r="I152" s="12">
        <v>-3.94</v>
      </c>
      <c r="J152" s="12">
        <v>-6.01</v>
      </c>
      <c r="K152" s="45" t="s">
        <v>739</v>
      </c>
      <c r="L152" s="9" t="str">
        <f t="shared" si="27"/>
        <v>Yes</v>
      </c>
    </row>
    <row r="153" spans="1:12" x14ac:dyDescent="0.2">
      <c r="A153" s="46" t="s">
        <v>117</v>
      </c>
      <c r="B153" s="35" t="s">
        <v>213</v>
      </c>
      <c r="C153" s="8">
        <v>73.724027999</v>
      </c>
      <c r="D153" s="44" t="str">
        <f t="shared" si="24"/>
        <v>N/A</v>
      </c>
      <c r="E153" s="8">
        <v>71.086498363000004</v>
      </c>
      <c r="F153" s="44" t="str">
        <f t="shared" si="25"/>
        <v>N/A</v>
      </c>
      <c r="G153" s="8">
        <v>68.753705924000002</v>
      </c>
      <c r="H153" s="44" t="str">
        <f t="shared" si="26"/>
        <v>N/A</v>
      </c>
      <c r="I153" s="12">
        <v>-3.58</v>
      </c>
      <c r="J153" s="12">
        <v>-3.28</v>
      </c>
      <c r="K153" s="45" t="s">
        <v>739</v>
      </c>
      <c r="L153" s="9" t="str">
        <f t="shared" si="27"/>
        <v>Yes</v>
      </c>
    </row>
    <row r="154" spans="1:12" x14ac:dyDescent="0.2">
      <c r="A154" s="46" t="s">
        <v>481</v>
      </c>
      <c r="B154" s="35" t="s">
        <v>213</v>
      </c>
      <c r="C154" s="8">
        <v>69.348416502999996</v>
      </c>
      <c r="D154" s="44" t="str">
        <f t="shared" si="24"/>
        <v>N/A</v>
      </c>
      <c r="E154" s="8">
        <v>66.361020647000004</v>
      </c>
      <c r="F154" s="44" t="str">
        <f t="shared" si="25"/>
        <v>N/A</v>
      </c>
      <c r="G154" s="8">
        <v>63.364355918999998</v>
      </c>
      <c r="H154" s="44" t="str">
        <f t="shared" si="26"/>
        <v>N/A</v>
      </c>
      <c r="I154" s="12">
        <v>-4.3099999999999996</v>
      </c>
      <c r="J154" s="12">
        <v>-4.5199999999999996</v>
      </c>
      <c r="K154" s="45" t="s">
        <v>739</v>
      </c>
      <c r="L154" s="9" t="str">
        <f t="shared" si="27"/>
        <v>Yes</v>
      </c>
    </row>
    <row r="155" spans="1:12" x14ac:dyDescent="0.2">
      <c r="A155" s="46" t="s">
        <v>482</v>
      </c>
      <c r="B155" s="35" t="s">
        <v>213</v>
      </c>
      <c r="C155" s="8">
        <v>80.276466159999998</v>
      </c>
      <c r="D155" s="44" t="str">
        <f t="shared" si="24"/>
        <v>N/A</v>
      </c>
      <c r="E155" s="8">
        <v>78.182596125000003</v>
      </c>
      <c r="F155" s="44" t="str">
        <f t="shared" si="25"/>
        <v>N/A</v>
      </c>
      <c r="G155" s="8">
        <v>76.998319499999994</v>
      </c>
      <c r="H155" s="44" t="str">
        <f t="shared" si="26"/>
        <v>N/A</v>
      </c>
      <c r="I155" s="12">
        <v>-2.61</v>
      </c>
      <c r="J155" s="12">
        <v>-1.51</v>
      </c>
      <c r="K155" s="45" t="s">
        <v>739</v>
      </c>
      <c r="L155" s="9" t="str">
        <f t="shared" si="27"/>
        <v>Yes</v>
      </c>
    </row>
    <row r="156" spans="1:12" x14ac:dyDescent="0.2">
      <c r="A156" s="46" t="s">
        <v>1480</v>
      </c>
      <c r="B156" s="35" t="s">
        <v>213</v>
      </c>
      <c r="C156" s="36">
        <v>0.58606568680000004</v>
      </c>
      <c r="D156" s="44" t="str">
        <f t="shared" si="24"/>
        <v>N/A</v>
      </c>
      <c r="E156" s="36">
        <v>0.57066102029999999</v>
      </c>
      <c r="F156" s="44" t="str">
        <f t="shared" si="25"/>
        <v>N/A</v>
      </c>
      <c r="G156" s="36">
        <v>0.52940939330000003</v>
      </c>
      <c r="H156" s="44" t="str">
        <f t="shared" si="26"/>
        <v>N/A</v>
      </c>
      <c r="I156" s="12">
        <v>-2.63</v>
      </c>
      <c r="J156" s="12">
        <v>-7.23</v>
      </c>
      <c r="K156" s="45" t="s">
        <v>739</v>
      </c>
      <c r="L156" s="9" t="str">
        <f t="shared" si="27"/>
        <v>Yes</v>
      </c>
    </row>
    <row r="157" spans="1:12" x14ac:dyDescent="0.2">
      <c r="A157" s="46" t="s">
        <v>1481</v>
      </c>
      <c r="B157" s="35" t="s">
        <v>213</v>
      </c>
      <c r="C157" s="36">
        <v>0.2254896867</v>
      </c>
      <c r="D157" s="44" t="str">
        <f t="shared" si="24"/>
        <v>N/A</v>
      </c>
      <c r="E157" s="36">
        <v>0.25210828880000002</v>
      </c>
      <c r="F157" s="44" t="str">
        <f t="shared" si="25"/>
        <v>N/A</v>
      </c>
      <c r="G157" s="36">
        <v>0.22595250959999999</v>
      </c>
      <c r="H157" s="44" t="str">
        <f t="shared" si="26"/>
        <v>N/A</v>
      </c>
      <c r="I157" s="12">
        <v>11.8</v>
      </c>
      <c r="J157" s="12">
        <v>-10.4</v>
      </c>
      <c r="K157" s="45" t="s">
        <v>739</v>
      </c>
      <c r="L157" s="9" t="str">
        <f t="shared" si="27"/>
        <v>Yes</v>
      </c>
    </row>
    <row r="158" spans="1:12" x14ac:dyDescent="0.2">
      <c r="A158" s="46" t="s">
        <v>1482</v>
      </c>
      <c r="B158" s="35" t="s">
        <v>213</v>
      </c>
      <c r="C158" s="36">
        <v>0.96513959130000004</v>
      </c>
      <c r="D158" s="44" t="str">
        <f t="shared" si="24"/>
        <v>N/A</v>
      </c>
      <c r="E158" s="36">
        <v>0.89333257960000001</v>
      </c>
      <c r="F158" s="44" t="str">
        <f t="shared" si="25"/>
        <v>N/A</v>
      </c>
      <c r="G158" s="36">
        <v>0.83299312879999998</v>
      </c>
      <c r="H158" s="44" t="str">
        <f t="shared" si="26"/>
        <v>N/A</v>
      </c>
      <c r="I158" s="12">
        <v>-7.44</v>
      </c>
      <c r="J158" s="12">
        <v>-6.75</v>
      </c>
      <c r="K158" s="45" t="s">
        <v>739</v>
      </c>
      <c r="L158" s="9" t="str">
        <f t="shared" si="27"/>
        <v>Yes</v>
      </c>
    </row>
    <row r="159" spans="1:12" x14ac:dyDescent="0.2">
      <c r="A159" s="46" t="s">
        <v>1483</v>
      </c>
      <c r="B159" s="35" t="s">
        <v>213</v>
      </c>
      <c r="C159" s="36">
        <v>238.75973888999999</v>
      </c>
      <c r="D159" s="44" t="str">
        <f t="shared" si="24"/>
        <v>N/A</v>
      </c>
      <c r="E159" s="36">
        <v>236.76443922999999</v>
      </c>
      <c r="F159" s="44" t="str">
        <f t="shared" si="25"/>
        <v>N/A</v>
      </c>
      <c r="G159" s="36">
        <v>237.55951332999999</v>
      </c>
      <c r="H159" s="44" t="str">
        <f t="shared" si="26"/>
        <v>N/A</v>
      </c>
      <c r="I159" s="12">
        <v>-0.83599999999999997</v>
      </c>
      <c r="J159" s="12">
        <v>0.33579999999999999</v>
      </c>
      <c r="K159" s="45" t="s">
        <v>739</v>
      </c>
      <c r="L159" s="9" t="str">
        <f t="shared" si="27"/>
        <v>Yes</v>
      </c>
    </row>
    <row r="160" spans="1:12" x14ac:dyDescent="0.2">
      <c r="A160" s="46" t="s">
        <v>1484</v>
      </c>
      <c r="B160" s="35" t="s">
        <v>213</v>
      </c>
      <c r="C160" s="36">
        <v>235.21933390999999</v>
      </c>
      <c r="D160" s="44" t="str">
        <f t="shared" si="24"/>
        <v>N/A</v>
      </c>
      <c r="E160" s="36">
        <v>233.08136135999999</v>
      </c>
      <c r="F160" s="44" t="str">
        <f t="shared" si="25"/>
        <v>N/A</v>
      </c>
      <c r="G160" s="36">
        <v>233.86061007999999</v>
      </c>
      <c r="H160" s="44" t="str">
        <f t="shared" si="26"/>
        <v>N/A</v>
      </c>
      <c r="I160" s="12">
        <v>-0.90900000000000003</v>
      </c>
      <c r="J160" s="12">
        <v>0.33429999999999999</v>
      </c>
      <c r="K160" s="45" t="s">
        <v>739</v>
      </c>
      <c r="L160" s="9" t="str">
        <f t="shared" si="27"/>
        <v>Yes</v>
      </c>
    </row>
    <row r="161" spans="1:12" x14ac:dyDescent="0.2">
      <c r="A161" s="46" t="s">
        <v>1485</v>
      </c>
      <c r="B161" s="35" t="s">
        <v>213</v>
      </c>
      <c r="C161" s="36">
        <v>258.62334047000002</v>
      </c>
      <c r="D161" s="44" t="str">
        <f t="shared" si="24"/>
        <v>N/A</v>
      </c>
      <c r="E161" s="36">
        <v>257.86683015</v>
      </c>
      <c r="F161" s="44" t="str">
        <f t="shared" si="25"/>
        <v>N/A</v>
      </c>
      <c r="G161" s="36">
        <v>258.98572797999998</v>
      </c>
      <c r="H161" s="44" t="str">
        <f t="shared" si="26"/>
        <v>N/A</v>
      </c>
      <c r="I161" s="12">
        <v>-0.29299999999999998</v>
      </c>
      <c r="J161" s="12">
        <v>0.43390000000000001</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0</v>
      </c>
      <c r="D163" s="44" t="str">
        <f t="shared" si="28"/>
        <v>N/A</v>
      </c>
      <c r="E163" s="36">
        <v>11</v>
      </c>
      <c r="F163" s="44" t="str">
        <f t="shared" si="29"/>
        <v>N/A</v>
      </c>
      <c r="G163" s="36">
        <v>0</v>
      </c>
      <c r="H163" s="44" t="str">
        <f t="shared" si="30"/>
        <v>N/A</v>
      </c>
      <c r="I163" s="12" t="s">
        <v>1747</v>
      </c>
      <c r="J163" s="12">
        <v>-100</v>
      </c>
      <c r="K163" s="14" t="s">
        <v>213</v>
      </c>
      <c r="L163" s="9" t="str">
        <f t="shared" si="31"/>
        <v>N/A</v>
      </c>
    </row>
    <row r="164" spans="1:12" ht="25.5" x14ac:dyDescent="0.2">
      <c r="A164" s="46" t="s">
        <v>1619</v>
      </c>
      <c r="B164" s="35" t="s">
        <v>213</v>
      </c>
      <c r="C164" s="36">
        <v>0</v>
      </c>
      <c r="D164" s="44" t="str">
        <f t="shared" si="28"/>
        <v>N/A</v>
      </c>
      <c r="E164" s="36">
        <v>0</v>
      </c>
      <c r="F164" s="44" t="str">
        <f t="shared" si="29"/>
        <v>N/A</v>
      </c>
      <c r="G164" s="36">
        <v>0</v>
      </c>
      <c r="H164" s="44" t="str">
        <f t="shared" si="30"/>
        <v>N/A</v>
      </c>
      <c r="I164" s="12" t="s">
        <v>1747</v>
      </c>
      <c r="J164" s="12" t="s">
        <v>1747</v>
      </c>
      <c r="K164" s="14" t="s">
        <v>213</v>
      </c>
      <c r="L164" s="9" t="str">
        <f t="shared" si="31"/>
        <v>N/A</v>
      </c>
    </row>
    <row r="165" spans="1:12" ht="25.5" x14ac:dyDescent="0.2">
      <c r="A165" s="46" t="s">
        <v>1486</v>
      </c>
      <c r="B165" s="35" t="s">
        <v>213</v>
      </c>
      <c r="C165" s="36">
        <v>44</v>
      </c>
      <c r="D165" s="44" t="str">
        <f t="shared" si="28"/>
        <v>N/A</v>
      </c>
      <c r="E165" s="36">
        <v>45</v>
      </c>
      <c r="F165" s="44" t="str">
        <f t="shared" si="29"/>
        <v>N/A</v>
      </c>
      <c r="G165" s="36">
        <v>14</v>
      </c>
      <c r="H165" s="44" t="str">
        <f t="shared" si="30"/>
        <v>N/A</v>
      </c>
      <c r="I165" s="12">
        <v>2.2730000000000001</v>
      </c>
      <c r="J165" s="12">
        <v>-68.900000000000006</v>
      </c>
      <c r="K165" s="14" t="s">
        <v>213</v>
      </c>
      <c r="L165" s="9" t="str">
        <f t="shared" si="31"/>
        <v>N/A</v>
      </c>
    </row>
    <row r="166" spans="1:12" x14ac:dyDescent="0.2">
      <c r="A166" s="46" t="s">
        <v>1620</v>
      </c>
      <c r="B166" s="35" t="s">
        <v>213</v>
      </c>
      <c r="C166" s="36">
        <v>11</v>
      </c>
      <c r="D166" s="44" t="str">
        <f t="shared" si="28"/>
        <v>N/A</v>
      </c>
      <c r="E166" s="36">
        <v>11</v>
      </c>
      <c r="F166" s="44" t="str">
        <f t="shared" si="29"/>
        <v>N/A</v>
      </c>
      <c r="G166" s="36">
        <v>11</v>
      </c>
      <c r="H166" s="44" t="str">
        <f t="shared" si="30"/>
        <v>N/A</v>
      </c>
      <c r="I166" s="12">
        <v>0</v>
      </c>
      <c r="J166" s="12">
        <v>0</v>
      </c>
      <c r="K166" s="14" t="s">
        <v>213</v>
      </c>
      <c r="L166" s="9" t="str">
        <f t="shared" si="31"/>
        <v>N/A</v>
      </c>
    </row>
    <row r="167" spans="1:12" x14ac:dyDescent="0.2">
      <c r="A167" s="46" t="s">
        <v>1621</v>
      </c>
      <c r="B167" s="35" t="s">
        <v>213</v>
      </c>
      <c r="C167" s="36">
        <v>18</v>
      </c>
      <c r="D167" s="44" t="str">
        <f t="shared" si="28"/>
        <v>N/A</v>
      </c>
      <c r="E167" s="36">
        <v>21</v>
      </c>
      <c r="F167" s="44" t="str">
        <f t="shared" si="29"/>
        <v>N/A</v>
      </c>
      <c r="G167" s="36">
        <v>22</v>
      </c>
      <c r="H167" s="44" t="str">
        <f t="shared" si="30"/>
        <v>N/A</v>
      </c>
      <c r="I167" s="12">
        <v>16.670000000000002</v>
      </c>
      <c r="J167" s="12">
        <v>4.7619999999999996</v>
      </c>
      <c r="K167" s="14" t="s">
        <v>213</v>
      </c>
      <c r="L167" s="9" t="str">
        <f t="shared" si="31"/>
        <v>N/A</v>
      </c>
    </row>
    <row r="168" spans="1:12" x14ac:dyDescent="0.2">
      <c r="A168" s="46" t="s">
        <v>125</v>
      </c>
      <c r="B168" s="35" t="s">
        <v>213</v>
      </c>
      <c r="C168" s="47">
        <v>390452</v>
      </c>
      <c r="D168" s="44" t="str">
        <f t="shared" si="28"/>
        <v>N/A</v>
      </c>
      <c r="E168" s="47">
        <v>606640</v>
      </c>
      <c r="F168" s="44" t="str">
        <f t="shared" si="29"/>
        <v>N/A</v>
      </c>
      <c r="G168" s="47">
        <v>449098</v>
      </c>
      <c r="H168" s="44" t="str">
        <f t="shared" si="30"/>
        <v>N/A</v>
      </c>
      <c r="I168" s="12">
        <v>55.37</v>
      </c>
      <c r="J168" s="12">
        <v>-26</v>
      </c>
      <c r="K168" s="14" t="s">
        <v>213</v>
      </c>
      <c r="L168" s="9" t="str">
        <f t="shared" si="31"/>
        <v>N/A</v>
      </c>
    </row>
    <row r="169" spans="1:12" x14ac:dyDescent="0.2">
      <c r="A169" s="46" t="s">
        <v>1622</v>
      </c>
      <c r="B169" s="35" t="s">
        <v>213</v>
      </c>
      <c r="C169" s="47">
        <v>355433</v>
      </c>
      <c r="D169" s="44" t="str">
        <f t="shared" si="28"/>
        <v>N/A</v>
      </c>
      <c r="E169" s="47">
        <v>471516</v>
      </c>
      <c r="F169" s="44" t="str">
        <f t="shared" si="29"/>
        <v>N/A</v>
      </c>
      <c r="G169" s="47">
        <v>383678</v>
      </c>
      <c r="H169" s="44" t="str">
        <f t="shared" si="30"/>
        <v>N/A</v>
      </c>
      <c r="I169" s="12">
        <v>32.659999999999997</v>
      </c>
      <c r="J169" s="12">
        <v>-18.600000000000001</v>
      </c>
      <c r="K169" s="14" t="s">
        <v>213</v>
      </c>
      <c r="L169" s="9" t="str">
        <f t="shared" si="31"/>
        <v>N/A</v>
      </c>
    </row>
    <row r="170" spans="1:12" x14ac:dyDescent="0.2">
      <c r="A170" s="46" t="s">
        <v>1379</v>
      </c>
      <c r="B170" s="35" t="s">
        <v>213</v>
      </c>
      <c r="C170" s="47">
        <v>340395</v>
      </c>
      <c r="D170" s="44" t="str">
        <f t="shared" si="28"/>
        <v>N/A</v>
      </c>
      <c r="E170" s="47">
        <v>261398</v>
      </c>
      <c r="F170" s="44" t="str">
        <f t="shared" si="29"/>
        <v>N/A</v>
      </c>
      <c r="G170" s="47">
        <v>304279</v>
      </c>
      <c r="H170" s="44" t="str">
        <f t="shared" si="30"/>
        <v>N/A</v>
      </c>
      <c r="I170" s="12">
        <v>-23.2</v>
      </c>
      <c r="J170" s="12">
        <v>16.399999999999999</v>
      </c>
      <c r="K170" s="14" t="s">
        <v>213</v>
      </c>
      <c r="L170" s="9" t="str">
        <f t="shared" si="31"/>
        <v>N/A</v>
      </c>
    </row>
    <row r="171" spans="1:12" x14ac:dyDescent="0.2">
      <c r="A171" s="46" t="s">
        <v>1616</v>
      </c>
      <c r="B171" s="35" t="s">
        <v>213</v>
      </c>
      <c r="C171" s="47">
        <v>237992</v>
      </c>
      <c r="D171" s="44" t="str">
        <f t="shared" si="28"/>
        <v>N/A</v>
      </c>
      <c r="E171" s="47">
        <v>244552</v>
      </c>
      <c r="F171" s="44" t="str">
        <f t="shared" si="29"/>
        <v>N/A</v>
      </c>
      <c r="G171" s="47">
        <v>447655</v>
      </c>
      <c r="H171" s="44" t="str">
        <f t="shared" si="30"/>
        <v>N/A</v>
      </c>
      <c r="I171" s="12">
        <v>2.7559999999999998</v>
      </c>
      <c r="J171" s="12">
        <v>83.05</v>
      </c>
      <c r="K171" s="14" t="s">
        <v>213</v>
      </c>
      <c r="L171" s="9" t="str">
        <f t="shared" si="31"/>
        <v>N/A</v>
      </c>
    </row>
    <row r="172" spans="1:12" x14ac:dyDescent="0.2">
      <c r="A172" s="46" t="s">
        <v>1617</v>
      </c>
      <c r="B172" s="35" t="s">
        <v>213</v>
      </c>
      <c r="C172" s="47">
        <v>380948</v>
      </c>
      <c r="D172" s="44" t="str">
        <f t="shared" si="28"/>
        <v>N/A</v>
      </c>
      <c r="E172" s="47">
        <v>360149</v>
      </c>
      <c r="F172" s="44" t="str">
        <f t="shared" si="29"/>
        <v>N/A</v>
      </c>
      <c r="G172" s="47">
        <v>365868</v>
      </c>
      <c r="H172" s="44" t="str">
        <f t="shared" si="30"/>
        <v>N/A</v>
      </c>
      <c r="I172" s="12">
        <v>-5.46</v>
      </c>
      <c r="J172" s="12">
        <v>1.5880000000000001</v>
      </c>
      <c r="K172" s="14" t="s">
        <v>213</v>
      </c>
      <c r="L172" s="9" t="str">
        <f t="shared" si="31"/>
        <v>N/A</v>
      </c>
    </row>
    <row r="173" spans="1:12" ht="25.5" x14ac:dyDescent="0.2">
      <c r="A173" s="46" t="s">
        <v>1380</v>
      </c>
      <c r="B173" s="35" t="s">
        <v>213</v>
      </c>
      <c r="C173" s="47">
        <v>0</v>
      </c>
      <c r="D173" s="44" t="str">
        <f t="shared" ref="D173:D187" si="32">IF($B173="N/A","N/A",IF(C173&gt;10,"No",IF(C173&lt;-10,"No","Yes")))</f>
        <v>N/A</v>
      </c>
      <c r="E173" s="47">
        <v>0</v>
      </c>
      <c r="F173" s="44" t="str">
        <f t="shared" ref="F173:F187" si="33">IF($B173="N/A","N/A",IF(E173&gt;10,"No",IF(E173&lt;-10,"No","Yes")))</f>
        <v>N/A</v>
      </c>
      <c r="G173" s="47">
        <v>0</v>
      </c>
      <c r="H173" s="44" t="str">
        <f t="shared" ref="H173:H187" si="34">IF($B173="N/A","N/A",IF(G173&gt;10,"No",IF(G173&lt;-10,"No","Yes")))</f>
        <v>N/A</v>
      </c>
      <c r="I173" s="12" t="s">
        <v>1747</v>
      </c>
      <c r="J173" s="12" t="s">
        <v>1747</v>
      </c>
      <c r="K173" s="45" t="s">
        <v>739</v>
      </c>
      <c r="L173" s="9" t="str">
        <f t="shared" ref="L173:L187" si="35">IF(J173="Div by 0", "N/A", IF(K173="N/A","N/A", IF(J173&gt;VALUE(MID(K173,1,2)), "No", IF(J173&lt;-1*VALUE(MID(K173,1,2)), "No", "Yes"))))</f>
        <v>N/A</v>
      </c>
    </row>
    <row r="174" spans="1:12" x14ac:dyDescent="0.2">
      <c r="A174" s="46" t="s">
        <v>649</v>
      </c>
      <c r="B174" s="35" t="s">
        <v>213</v>
      </c>
      <c r="C174" s="36">
        <v>0</v>
      </c>
      <c r="D174" s="44" t="str">
        <f t="shared" si="32"/>
        <v>N/A</v>
      </c>
      <c r="E174" s="36">
        <v>0</v>
      </c>
      <c r="F174" s="44" t="str">
        <f t="shared" si="33"/>
        <v>N/A</v>
      </c>
      <c r="G174" s="36">
        <v>0</v>
      </c>
      <c r="H174" s="44" t="str">
        <f t="shared" si="34"/>
        <v>N/A</v>
      </c>
      <c r="I174" s="12" t="s">
        <v>1747</v>
      </c>
      <c r="J174" s="12" t="s">
        <v>1747</v>
      </c>
      <c r="K174" s="45" t="s">
        <v>739</v>
      </c>
      <c r="L174" s="9" t="str">
        <f t="shared" si="35"/>
        <v>N/A</v>
      </c>
    </row>
    <row r="175" spans="1:12" ht="25.5" x14ac:dyDescent="0.2">
      <c r="A175" s="46" t="s">
        <v>1381</v>
      </c>
      <c r="B175" s="35" t="s">
        <v>213</v>
      </c>
      <c r="C175" s="47" t="s">
        <v>1747</v>
      </c>
      <c r="D175" s="44" t="str">
        <f t="shared" si="32"/>
        <v>N/A</v>
      </c>
      <c r="E175" s="47" t="s">
        <v>1747</v>
      </c>
      <c r="F175" s="44" t="str">
        <f t="shared" si="33"/>
        <v>N/A</v>
      </c>
      <c r="G175" s="47" t="s">
        <v>1747</v>
      </c>
      <c r="H175" s="44" t="str">
        <f t="shared" si="34"/>
        <v>N/A</v>
      </c>
      <c r="I175" s="12" t="s">
        <v>1747</v>
      </c>
      <c r="J175" s="12" t="s">
        <v>1747</v>
      </c>
      <c r="K175" s="45" t="s">
        <v>739</v>
      </c>
      <c r="L175" s="9" t="str">
        <f t="shared" si="35"/>
        <v>N/A</v>
      </c>
    </row>
    <row r="176" spans="1:12" ht="25.5" x14ac:dyDescent="0.2">
      <c r="A176" s="46" t="s">
        <v>1382</v>
      </c>
      <c r="B176" s="35" t="s">
        <v>213</v>
      </c>
      <c r="C176" s="47">
        <v>1162847</v>
      </c>
      <c r="D176" s="44" t="str">
        <f t="shared" si="32"/>
        <v>N/A</v>
      </c>
      <c r="E176" s="47">
        <v>1066957</v>
      </c>
      <c r="F176" s="44" t="str">
        <f t="shared" si="33"/>
        <v>N/A</v>
      </c>
      <c r="G176" s="47">
        <v>1020253</v>
      </c>
      <c r="H176" s="44" t="str">
        <f t="shared" si="34"/>
        <v>N/A</v>
      </c>
      <c r="I176" s="12">
        <v>-8.25</v>
      </c>
      <c r="J176" s="12">
        <v>-4.38</v>
      </c>
      <c r="K176" s="45" t="s">
        <v>739</v>
      </c>
      <c r="L176" s="9" t="str">
        <f t="shared" si="35"/>
        <v>Yes</v>
      </c>
    </row>
    <row r="177" spans="1:12" x14ac:dyDescent="0.2">
      <c r="A177" s="46" t="s">
        <v>516</v>
      </c>
      <c r="B177" s="35" t="s">
        <v>213</v>
      </c>
      <c r="C177" s="36">
        <v>7851</v>
      </c>
      <c r="D177" s="44" t="str">
        <f t="shared" si="32"/>
        <v>N/A</v>
      </c>
      <c r="E177" s="36">
        <v>7736</v>
      </c>
      <c r="F177" s="44" t="str">
        <f t="shared" si="33"/>
        <v>N/A</v>
      </c>
      <c r="G177" s="36">
        <v>7758</v>
      </c>
      <c r="H177" s="44" t="str">
        <f t="shared" si="34"/>
        <v>N/A</v>
      </c>
      <c r="I177" s="12">
        <v>-1.46</v>
      </c>
      <c r="J177" s="12">
        <v>0.28439999999999999</v>
      </c>
      <c r="K177" s="45" t="s">
        <v>739</v>
      </c>
      <c r="L177" s="9" t="str">
        <f t="shared" si="35"/>
        <v>Yes</v>
      </c>
    </row>
    <row r="178" spans="1:12" ht="25.5" x14ac:dyDescent="0.2">
      <c r="A178" s="46" t="s">
        <v>1383</v>
      </c>
      <c r="B178" s="35" t="s">
        <v>213</v>
      </c>
      <c r="C178" s="47">
        <v>148.11450771</v>
      </c>
      <c r="D178" s="44" t="str">
        <f t="shared" si="32"/>
        <v>N/A</v>
      </c>
      <c r="E178" s="47">
        <v>137.92101861</v>
      </c>
      <c r="F178" s="44" t="str">
        <f t="shared" si="33"/>
        <v>N/A</v>
      </c>
      <c r="G178" s="47">
        <v>131.50979634000001</v>
      </c>
      <c r="H178" s="44" t="str">
        <f t="shared" si="34"/>
        <v>N/A</v>
      </c>
      <c r="I178" s="12">
        <v>-6.88</v>
      </c>
      <c r="J178" s="12">
        <v>-4.6500000000000004</v>
      </c>
      <c r="K178" s="45" t="s">
        <v>739</v>
      </c>
      <c r="L178" s="9" t="str">
        <f t="shared" si="35"/>
        <v>Yes</v>
      </c>
    </row>
    <row r="179" spans="1:12" ht="25.5" x14ac:dyDescent="0.2">
      <c r="A179" s="46" t="s">
        <v>1384</v>
      </c>
      <c r="B179" s="35" t="s">
        <v>213</v>
      </c>
      <c r="C179" s="47">
        <v>3121992</v>
      </c>
      <c r="D179" s="44" t="str">
        <f t="shared" si="32"/>
        <v>N/A</v>
      </c>
      <c r="E179" s="47">
        <v>3199204</v>
      </c>
      <c r="F179" s="44" t="str">
        <f t="shared" si="33"/>
        <v>N/A</v>
      </c>
      <c r="G179" s="47">
        <v>3736670</v>
      </c>
      <c r="H179" s="44" t="str">
        <f t="shared" si="34"/>
        <v>N/A</v>
      </c>
      <c r="I179" s="12">
        <v>2.4729999999999999</v>
      </c>
      <c r="J179" s="12">
        <v>16.8</v>
      </c>
      <c r="K179" s="45" t="s">
        <v>739</v>
      </c>
      <c r="L179" s="9" t="str">
        <f t="shared" si="35"/>
        <v>Yes</v>
      </c>
    </row>
    <row r="180" spans="1:12" x14ac:dyDescent="0.2">
      <c r="A180" s="46" t="s">
        <v>517</v>
      </c>
      <c r="B180" s="35" t="s">
        <v>213</v>
      </c>
      <c r="C180" s="36">
        <v>18897</v>
      </c>
      <c r="D180" s="44" t="str">
        <f t="shared" si="32"/>
        <v>N/A</v>
      </c>
      <c r="E180" s="36">
        <v>20800</v>
      </c>
      <c r="F180" s="44" t="str">
        <f t="shared" si="33"/>
        <v>N/A</v>
      </c>
      <c r="G180" s="36">
        <v>22783</v>
      </c>
      <c r="H180" s="44" t="str">
        <f t="shared" si="34"/>
        <v>N/A</v>
      </c>
      <c r="I180" s="12">
        <v>10.07</v>
      </c>
      <c r="J180" s="12">
        <v>9.5340000000000007</v>
      </c>
      <c r="K180" s="45" t="s">
        <v>739</v>
      </c>
      <c r="L180" s="9" t="str">
        <f t="shared" si="35"/>
        <v>Yes</v>
      </c>
    </row>
    <row r="181" spans="1:12" ht="25.5" x14ac:dyDescent="0.2">
      <c r="A181" s="46" t="s">
        <v>1385</v>
      </c>
      <c r="B181" s="35" t="s">
        <v>213</v>
      </c>
      <c r="C181" s="47">
        <v>165.21098587</v>
      </c>
      <c r="D181" s="44" t="str">
        <f t="shared" si="32"/>
        <v>N/A</v>
      </c>
      <c r="E181" s="47">
        <v>153.80788462000001</v>
      </c>
      <c r="F181" s="44" t="str">
        <f t="shared" si="33"/>
        <v>N/A</v>
      </c>
      <c r="G181" s="47">
        <v>164.01132423000001</v>
      </c>
      <c r="H181" s="44" t="str">
        <f t="shared" si="34"/>
        <v>N/A</v>
      </c>
      <c r="I181" s="12">
        <v>-6.9</v>
      </c>
      <c r="J181" s="12">
        <v>6.6340000000000003</v>
      </c>
      <c r="K181" s="45" t="s">
        <v>739</v>
      </c>
      <c r="L181" s="9" t="str">
        <f t="shared" si="35"/>
        <v>Yes</v>
      </c>
    </row>
    <row r="182" spans="1:12" ht="25.5" x14ac:dyDescent="0.2">
      <c r="A182" s="46" t="s">
        <v>1386</v>
      </c>
      <c r="B182" s="35" t="s">
        <v>213</v>
      </c>
      <c r="C182" s="47">
        <v>0</v>
      </c>
      <c r="D182" s="44" t="str">
        <f t="shared" si="32"/>
        <v>N/A</v>
      </c>
      <c r="E182" s="47">
        <v>0</v>
      </c>
      <c r="F182" s="44" t="str">
        <f t="shared" si="33"/>
        <v>N/A</v>
      </c>
      <c r="G182" s="47">
        <v>0</v>
      </c>
      <c r="H182" s="44" t="str">
        <f t="shared" si="34"/>
        <v>N/A</v>
      </c>
      <c r="I182" s="12" t="s">
        <v>1747</v>
      </c>
      <c r="J182" s="12" t="s">
        <v>1747</v>
      </c>
      <c r="K182" s="45" t="s">
        <v>739</v>
      </c>
      <c r="L182" s="9" t="str">
        <f t="shared" si="35"/>
        <v>N/A</v>
      </c>
    </row>
    <row r="183" spans="1:12" x14ac:dyDescent="0.2">
      <c r="A183" s="46" t="s">
        <v>518</v>
      </c>
      <c r="B183" s="35" t="s">
        <v>213</v>
      </c>
      <c r="C183" s="36">
        <v>0</v>
      </c>
      <c r="D183" s="44" t="str">
        <f t="shared" si="32"/>
        <v>N/A</v>
      </c>
      <c r="E183" s="36">
        <v>0</v>
      </c>
      <c r="F183" s="44" t="str">
        <f t="shared" si="33"/>
        <v>N/A</v>
      </c>
      <c r="G183" s="36">
        <v>0</v>
      </c>
      <c r="H183" s="44" t="str">
        <f t="shared" si="34"/>
        <v>N/A</v>
      </c>
      <c r="I183" s="12" t="s">
        <v>1747</v>
      </c>
      <c r="J183" s="12" t="s">
        <v>1747</v>
      </c>
      <c r="K183" s="45" t="s">
        <v>739</v>
      </c>
      <c r="L183" s="9" t="str">
        <f t="shared" si="35"/>
        <v>N/A</v>
      </c>
    </row>
    <row r="184" spans="1:12" ht="25.5" x14ac:dyDescent="0.2">
      <c r="A184" s="46" t="s">
        <v>1387</v>
      </c>
      <c r="B184" s="35" t="s">
        <v>213</v>
      </c>
      <c r="C184" s="47" t="s">
        <v>1747</v>
      </c>
      <c r="D184" s="44" t="str">
        <f t="shared" si="32"/>
        <v>N/A</v>
      </c>
      <c r="E184" s="47" t="s">
        <v>1747</v>
      </c>
      <c r="F184" s="44" t="str">
        <f t="shared" si="33"/>
        <v>N/A</v>
      </c>
      <c r="G184" s="47" t="s">
        <v>1747</v>
      </c>
      <c r="H184" s="44" t="str">
        <f t="shared" si="34"/>
        <v>N/A</v>
      </c>
      <c r="I184" s="12" t="s">
        <v>1747</v>
      </c>
      <c r="J184" s="12" t="s">
        <v>1747</v>
      </c>
      <c r="K184" s="45" t="s">
        <v>739</v>
      </c>
      <c r="L184" s="9" t="str">
        <f t="shared" si="35"/>
        <v>N/A</v>
      </c>
    </row>
    <row r="185" spans="1:12" ht="25.5" x14ac:dyDescent="0.2">
      <c r="A185" s="46" t="s">
        <v>1388</v>
      </c>
      <c r="B185" s="35" t="s">
        <v>213</v>
      </c>
      <c r="C185" s="47">
        <v>646259651</v>
      </c>
      <c r="D185" s="44" t="str">
        <f t="shared" si="32"/>
        <v>N/A</v>
      </c>
      <c r="E185" s="47">
        <v>658623931</v>
      </c>
      <c r="F185" s="44" t="str">
        <f t="shared" si="33"/>
        <v>N/A</v>
      </c>
      <c r="G185" s="47">
        <v>650468637</v>
      </c>
      <c r="H185" s="44" t="str">
        <f t="shared" si="34"/>
        <v>N/A</v>
      </c>
      <c r="I185" s="12">
        <v>1.913</v>
      </c>
      <c r="J185" s="12">
        <v>-1.24</v>
      </c>
      <c r="K185" s="45" t="s">
        <v>739</v>
      </c>
      <c r="L185" s="9" t="str">
        <f t="shared" si="35"/>
        <v>Yes</v>
      </c>
    </row>
    <row r="186" spans="1:12" ht="25.5" x14ac:dyDescent="0.2">
      <c r="A186" s="46" t="s">
        <v>519</v>
      </c>
      <c r="B186" s="35" t="s">
        <v>213</v>
      </c>
      <c r="C186" s="36">
        <v>36366</v>
      </c>
      <c r="D186" s="44" t="str">
        <f t="shared" si="32"/>
        <v>N/A</v>
      </c>
      <c r="E186" s="36">
        <v>37025</v>
      </c>
      <c r="F186" s="44" t="str">
        <f t="shared" si="33"/>
        <v>N/A</v>
      </c>
      <c r="G186" s="36">
        <v>36538</v>
      </c>
      <c r="H186" s="44" t="str">
        <f t="shared" si="34"/>
        <v>N/A</v>
      </c>
      <c r="I186" s="12">
        <v>1.8120000000000001</v>
      </c>
      <c r="J186" s="12">
        <v>-1.32</v>
      </c>
      <c r="K186" s="45" t="s">
        <v>739</v>
      </c>
      <c r="L186" s="9" t="str">
        <f t="shared" si="35"/>
        <v>Yes</v>
      </c>
    </row>
    <row r="187" spans="1:12" ht="25.5" x14ac:dyDescent="0.2">
      <c r="A187" s="46" t="s">
        <v>1389</v>
      </c>
      <c r="B187" s="35" t="s">
        <v>213</v>
      </c>
      <c r="C187" s="47">
        <v>17770.985288</v>
      </c>
      <c r="D187" s="44" t="str">
        <f t="shared" si="32"/>
        <v>N/A</v>
      </c>
      <c r="E187" s="47">
        <v>17788.627441000001</v>
      </c>
      <c r="F187" s="44" t="str">
        <f t="shared" si="33"/>
        <v>N/A</v>
      </c>
      <c r="G187" s="47">
        <v>17802.524412999999</v>
      </c>
      <c r="H187" s="44" t="str">
        <f t="shared" si="34"/>
        <v>N/A</v>
      </c>
      <c r="I187" s="12">
        <v>9.9299999999999999E-2</v>
      </c>
      <c r="J187" s="12">
        <v>7.8100000000000003E-2</v>
      </c>
      <c r="K187" s="45" t="s">
        <v>739</v>
      </c>
      <c r="L187" s="9" t="str">
        <f t="shared" si="35"/>
        <v>Yes</v>
      </c>
    </row>
    <row r="188" spans="1:12" x14ac:dyDescent="0.2">
      <c r="A188" s="4" t="s">
        <v>1390</v>
      </c>
      <c r="B188" s="35" t="s">
        <v>213</v>
      </c>
      <c r="C188" s="47">
        <v>662114268</v>
      </c>
      <c r="D188" s="44" t="str">
        <f t="shared" ref="D188:D203" si="36">IF($B188="N/A","N/A",IF(C188&gt;10,"No",IF(C188&lt;-10,"No","Yes")))</f>
        <v>N/A</v>
      </c>
      <c r="E188" s="47">
        <v>675207544</v>
      </c>
      <c r="F188" s="44" t="str">
        <f t="shared" ref="F188:F203" si="37">IF($B188="N/A","N/A",IF(E188&gt;10,"No",IF(E188&lt;-10,"No","Yes")))</f>
        <v>N/A</v>
      </c>
      <c r="G188" s="47">
        <v>674597575</v>
      </c>
      <c r="H188" s="44" t="str">
        <f t="shared" ref="H188:H203" si="38">IF($B188="N/A","N/A",IF(G188&gt;10,"No",IF(G188&lt;-10,"No","Yes")))</f>
        <v>N/A</v>
      </c>
      <c r="I188" s="12">
        <v>1.9770000000000001</v>
      </c>
      <c r="J188" s="12">
        <v>-0.09</v>
      </c>
      <c r="K188" s="45" t="s">
        <v>739</v>
      </c>
      <c r="L188" s="9" t="str">
        <f t="shared" ref="L188:L203" si="39">IF(J188="Div by 0", "N/A", IF(K188="N/A","N/A", IF(J188&gt;VALUE(MID(K188,1,2)), "No", IF(J188&lt;-1*VALUE(MID(K188,1,2)), "No", "Yes"))))</f>
        <v>Yes</v>
      </c>
    </row>
    <row r="189" spans="1:12" x14ac:dyDescent="0.2">
      <c r="A189" s="4" t="s">
        <v>1487</v>
      </c>
      <c r="B189" s="35" t="s">
        <v>213</v>
      </c>
      <c r="C189" s="36">
        <v>41812</v>
      </c>
      <c r="D189" s="44" t="str">
        <f t="shared" si="36"/>
        <v>N/A</v>
      </c>
      <c r="E189" s="36">
        <v>42359</v>
      </c>
      <c r="F189" s="44" t="str">
        <f t="shared" si="37"/>
        <v>N/A</v>
      </c>
      <c r="G189" s="36">
        <v>44239</v>
      </c>
      <c r="H189" s="44" t="str">
        <f t="shared" si="38"/>
        <v>N/A</v>
      </c>
      <c r="I189" s="12">
        <v>1.3080000000000001</v>
      </c>
      <c r="J189" s="12">
        <v>4.4379999999999997</v>
      </c>
      <c r="K189" s="45" t="s">
        <v>739</v>
      </c>
      <c r="L189" s="9" t="str">
        <f t="shared" si="39"/>
        <v>Yes</v>
      </c>
    </row>
    <row r="190" spans="1:12" x14ac:dyDescent="0.2">
      <c r="A190" s="4" t="s">
        <v>1488</v>
      </c>
      <c r="B190" s="35" t="s">
        <v>213</v>
      </c>
      <c r="C190" s="47">
        <v>15835.508179</v>
      </c>
      <c r="D190" s="44" t="str">
        <f t="shared" si="36"/>
        <v>N/A</v>
      </c>
      <c r="E190" s="47">
        <v>15940.120021999999</v>
      </c>
      <c r="F190" s="44" t="str">
        <f t="shared" si="37"/>
        <v>N/A</v>
      </c>
      <c r="G190" s="47">
        <v>15248.933633000001</v>
      </c>
      <c r="H190" s="44" t="str">
        <f t="shared" si="38"/>
        <v>N/A</v>
      </c>
      <c r="I190" s="12">
        <v>0.66059999999999997</v>
      </c>
      <c r="J190" s="12">
        <v>-4.34</v>
      </c>
      <c r="K190" s="45" t="s">
        <v>739</v>
      </c>
      <c r="L190" s="9" t="str">
        <f t="shared" si="39"/>
        <v>Yes</v>
      </c>
    </row>
    <row r="191" spans="1:12" x14ac:dyDescent="0.2">
      <c r="A191" s="4" t="s">
        <v>1489</v>
      </c>
      <c r="B191" s="35" t="s">
        <v>213</v>
      </c>
      <c r="C191" s="47">
        <v>8491.3690337999997</v>
      </c>
      <c r="D191" s="44" t="str">
        <f t="shared" si="36"/>
        <v>N/A</v>
      </c>
      <c r="E191" s="47">
        <v>9267.6560602999998</v>
      </c>
      <c r="F191" s="44" t="str">
        <f t="shared" si="37"/>
        <v>N/A</v>
      </c>
      <c r="G191" s="47">
        <v>9154.8609240999995</v>
      </c>
      <c r="H191" s="44" t="str">
        <f t="shared" si="38"/>
        <v>N/A</v>
      </c>
      <c r="I191" s="12">
        <v>9.1419999999999995</v>
      </c>
      <c r="J191" s="12">
        <v>-1.22</v>
      </c>
      <c r="K191" s="45" t="s">
        <v>739</v>
      </c>
      <c r="L191" s="9" t="str">
        <f t="shared" si="39"/>
        <v>Yes</v>
      </c>
    </row>
    <row r="192" spans="1:12" x14ac:dyDescent="0.2">
      <c r="A192" s="4" t="s">
        <v>1490</v>
      </c>
      <c r="B192" s="35" t="s">
        <v>213</v>
      </c>
      <c r="C192" s="47">
        <v>20545.527622000001</v>
      </c>
      <c r="D192" s="44" t="str">
        <f t="shared" si="36"/>
        <v>N/A</v>
      </c>
      <c r="E192" s="47">
        <v>20107.020318999999</v>
      </c>
      <c r="F192" s="44" t="str">
        <f t="shared" si="37"/>
        <v>N/A</v>
      </c>
      <c r="G192" s="47">
        <v>19134.955765999999</v>
      </c>
      <c r="H192" s="44" t="str">
        <f t="shared" si="38"/>
        <v>N/A</v>
      </c>
      <c r="I192" s="12">
        <v>-2.13</v>
      </c>
      <c r="J192" s="12">
        <v>-4.83</v>
      </c>
      <c r="K192" s="45" t="s">
        <v>739</v>
      </c>
      <c r="L192" s="9" t="str">
        <f t="shared" si="39"/>
        <v>Yes</v>
      </c>
    </row>
    <row r="193" spans="1:12" x14ac:dyDescent="0.2">
      <c r="A193" s="46" t="s">
        <v>1491</v>
      </c>
      <c r="B193" s="35" t="s">
        <v>213</v>
      </c>
      <c r="C193" s="9">
        <v>11.591101254</v>
      </c>
      <c r="D193" s="44" t="str">
        <f t="shared" si="36"/>
        <v>N/A</v>
      </c>
      <c r="E193" s="9">
        <v>11.173067945</v>
      </c>
      <c r="F193" s="44" t="str">
        <f t="shared" si="37"/>
        <v>N/A</v>
      </c>
      <c r="G193" s="9">
        <v>11.355591549</v>
      </c>
      <c r="H193" s="44" t="str">
        <f t="shared" si="38"/>
        <v>N/A</v>
      </c>
      <c r="I193" s="12">
        <v>-3.61</v>
      </c>
      <c r="J193" s="12">
        <v>1.6339999999999999</v>
      </c>
      <c r="K193" s="45" t="s">
        <v>739</v>
      </c>
      <c r="L193" s="9" t="str">
        <f t="shared" si="39"/>
        <v>Yes</v>
      </c>
    </row>
    <row r="194" spans="1:12" x14ac:dyDescent="0.2">
      <c r="A194" s="46" t="s">
        <v>1492</v>
      </c>
      <c r="B194" s="35" t="s">
        <v>213</v>
      </c>
      <c r="C194" s="9">
        <v>7.7089483504</v>
      </c>
      <c r="D194" s="44" t="str">
        <f t="shared" si="36"/>
        <v>N/A</v>
      </c>
      <c r="E194" s="9">
        <v>7.3675747213999996</v>
      </c>
      <c r="F194" s="44" t="str">
        <f t="shared" si="37"/>
        <v>N/A</v>
      </c>
      <c r="G194" s="9">
        <v>7.4923893189999999</v>
      </c>
      <c r="H194" s="44" t="str">
        <f t="shared" si="38"/>
        <v>N/A</v>
      </c>
      <c r="I194" s="12">
        <v>-4.43</v>
      </c>
      <c r="J194" s="12">
        <v>1.694</v>
      </c>
      <c r="K194" s="45" t="s">
        <v>739</v>
      </c>
      <c r="L194" s="9" t="str">
        <f t="shared" si="39"/>
        <v>Yes</v>
      </c>
    </row>
    <row r="195" spans="1:12" x14ac:dyDescent="0.2">
      <c r="A195" s="46" t="s">
        <v>1493</v>
      </c>
      <c r="B195" s="35" t="s">
        <v>213</v>
      </c>
      <c r="C195" s="9">
        <v>17.429001574000001</v>
      </c>
      <c r="D195" s="44" t="str">
        <f t="shared" si="36"/>
        <v>N/A</v>
      </c>
      <c r="E195" s="9">
        <v>16.878115823000002</v>
      </c>
      <c r="F195" s="44" t="str">
        <f t="shared" si="37"/>
        <v>N/A</v>
      </c>
      <c r="G195" s="9">
        <v>17.313637705000001</v>
      </c>
      <c r="H195" s="44" t="str">
        <f t="shared" si="38"/>
        <v>N/A</v>
      </c>
      <c r="I195" s="12">
        <v>-3.16</v>
      </c>
      <c r="J195" s="12">
        <v>2.58</v>
      </c>
      <c r="K195" s="45" t="s">
        <v>739</v>
      </c>
      <c r="L195" s="9" t="str">
        <f t="shared" si="39"/>
        <v>Yes</v>
      </c>
    </row>
    <row r="196" spans="1:12" ht="25.5" x14ac:dyDescent="0.2">
      <c r="A196" s="4" t="s">
        <v>1402</v>
      </c>
      <c r="B196" s="35" t="s">
        <v>213</v>
      </c>
      <c r="C196" s="47">
        <v>646259651</v>
      </c>
      <c r="D196" s="44" t="str">
        <f t="shared" si="36"/>
        <v>N/A</v>
      </c>
      <c r="E196" s="47">
        <v>658623931</v>
      </c>
      <c r="F196" s="44" t="str">
        <f t="shared" si="37"/>
        <v>N/A</v>
      </c>
      <c r="G196" s="47">
        <v>650468637</v>
      </c>
      <c r="H196" s="44" t="str">
        <f t="shared" si="38"/>
        <v>N/A</v>
      </c>
      <c r="I196" s="12">
        <v>1.913</v>
      </c>
      <c r="J196" s="12">
        <v>-1.24</v>
      </c>
      <c r="K196" s="45" t="s">
        <v>739</v>
      </c>
      <c r="L196" s="9" t="str">
        <f t="shared" si="39"/>
        <v>Yes</v>
      </c>
    </row>
    <row r="197" spans="1:12" x14ac:dyDescent="0.2">
      <c r="A197" s="4" t="s">
        <v>1494</v>
      </c>
      <c r="B197" s="35" t="s">
        <v>213</v>
      </c>
      <c r="C197" s="36">
        <v>36366</v>
      </c>
      <c r="D197" s="44" t="str">
        <f t="shared" si="36"/>
        <v>N/A</v>
      </c>
      <c r="E197" s="36">
        <v>37025</v>
      </c>
      <c r="F197" s="44" t="str">
        <f t="shared" si="37"/>
        <v>N/A</v>
      </c>
      <c r="G197" s="36">
        <v>36541</v>
      </c>
      <c r="H197" s="44" t="str">
        <f t="shared" si="38"/>
        <v>N/A</v>
      </c>
      <c r="I197" s="12">
        <v>1.8120000000000001</v>
      </c>
      <c r="J197" s="12">
        <v>-1.31</v>
      </c>
      <c r="K197" s="45" t="s">
        <v>739</v>
      </c>
      <c r="L197" s="9" t="str">
        <f t="shared" si="39"/>
        <v>Yes</v>
      </c>
    </row>
    <row r="198" spans="1:12" ht="25.5" x14ac:dyDescent="0.2">
      <c r="A198" s="4" t="s">
        <v>1495</v>
      </c>
      <c r="B198" s="35" t="s">
        <v>213</v>
      </c>
      <c r="C198" s="47">
        <v>17770.985288</v>
      </c>
      <c r="D198" s="44" t="str">
        <f t="shared" si="36"/>
        <v>N/A</v>
      </c>
      <c r="E198" s="47">
        <v>17788.627441000001</v>
      </c>
      <c r="F198" s="44" t="str">
        <f t="shared" si="37"/>
        <v>N/A</v>
      </c>
      <c r="G198" s="47">
        <v>17801.062834</v>
      </c>
      <c r="H198" s="44" t="str">
        <f t="shared" si="38"/>
        <v>N/A</v>
      </c>
      <c r="I198" s="12">
        <v>9.9299999999999999E-2</v>
      </c>
      <c r="J198" s="12">
        <v>6.9900000000000004E-2</v>
      </c>
      <c r="K198" s="45" t="s">
        <v>739</v>
      </c>
      <c r="L198" s="9" t="str">
        <f t="shared" si="39"/>
        <v>Yes</v>
      </c>
    </row>
    <row r="199" spans="1:12" ht="25.5" x14ac:dyDescent="0.2">
      <c r="A199" s="4" t="s">
        <v>1496</v>
      </c>
      <c r="B199" s="35" t="s">
        <v>213</v>
      </c>
      <c r="C199" s="47">
        <v>9171.4649738000007</v>
      </c>
      <c r="D199" s="44" t="str">
        <f t="shared" si="36"/>
        <v>N/A</v>
      </c>
      <c r="E199" s="47">
        <v>10011.460789000001</v>
      </c>
      <c r="F199" s="44" t="str">
        <f t="shared" si="37"/>
        <v>N/A</v>
      </c>
      <c r="G199" s="47">
        <v>10813.267432000001</v>
      </c>
      <c r="H199" s="44" t="str">
        <f t="shared" si="38"/>
        <v>N/A</v>
      </c>
      <c r="I199" s="12">
        <v>9.1590000000000007</v>
      </c>
      <c r="J199" s="12">
        <v>8.0090000000000003</v>
      </c>
      <c r="K199" s="45" t="s">
        <v>739</v>
      </c>
      <c r="L199" s="9" t="str">
        <f t="shared" si="39"/>
        <v>Yes</v>
      </c>
    </row>
    <row r="200" spans="1:12" ht="25.5" x14ac:dyDescent="0.2">
      <c r="A200" s="4" t="s">
        <v>1497</v>
      </c>
      <c r="B200" s="35" t="s">
        <v>213</v>
      </c>
      <c r="C200" s="47">
        <v>23604.14198</v>
      </c>
      <c r="D200" s="44" t="str">
        <f t="shared" si="36"/>
        <v>N/A</v>
      </c>
      <c r="E200" s="47">
        <v>22888.688138000001</v>
      </c>
      <c r="F200" s="44" t="str">
        <f t="shared" si="37"/>
        <v>N/A</v>
      </c>
      <c r="G200" s="47">
        <v>21983.814243000001</v>
      </c>
      <c r="H200" s="44" t="str">
        <f t="shared" si="38"/>
        <v>N/A</v>
      </c>
      <c r="I200" s="12">
        <v>-3.03</v>
      </c>
      <c r="J200" s="12">
        <v>-3.95</v>
      </c>
      <c r="K200" s="45" t="s">
        <v>739</v>
      </c>
      <c r="L200" s="9" t="str">
        <f t="shared" si="39"/>
        <v>Yes</v>
      </c>
    </row>
    <row r="201" spans="1:12" ht="25.5" x14ac:dyDescent="0.2">
      <c r="A201" s="4" t="s">
        <v>1498</v>
      </c>
      <c r="B201" s="35" t="s">
        <v>213</v>
      </c>
      <c r="C201" s="9">
        <v>10.081363919999999</v>
      </c>
      <c r="D201" s="44" t="str">
        <f t="shared" si="36"/>
        <v>N/A</v>
      </c>
      <c r="E201" s="9">
        <v>9.7661144185000008</v>
      </c>
      <c r="F201" s="44" t="str">
        <f t="shared" si="37"/>
        <v>N/A</v>
      </c>
      <c r="G201" s="9">
        <v>9.3796123508000004</v>
      </c>
      <c r="H201" s="44" t="str">
        <f t="shared" si="38"/>
        <v>N/A</v>
      </c>
      <c r="I201" s="12">
        <v>-3.13</v>
      </c>
      <c r="J201" s="12">
        <v>-3.96</v>
      </c>
      <c r="K201" s="45" t="s">
        <v>739</v>
      </c>
      <c r="L201" s="9" t="str">
        <f t="shared" si="39"/>
        <v>Yes</v>
      </c>
    </row>
    <row r="202" spans="1:12" ht="25.5" x14ac:dyDescent="0.2">
      <c r="A202" s="4" t="s">
        <v>1499</v>
      </c>
      <c r="B202" s="35" t="s">
        <v>213</v>
      </c>
      <c r="C202" s="9">
        <v>6.9381007486000001</v>
      </c>
      <c r="D202" s="44" t="str">
        <f t="shared" si="36"/>
        <v>N/A</v>
      </c>
      <c r="E202" s="9">
        <v>6.6295073377999998</v>
      </c>
      <c r="F202" s="44" t="str">
        <f t="shared" si="37"/>
        <v>N/A</v>
      </c>
      <c r="G202" s="9">
        <v>5.9502478908000001</v>
      </c>
      <c r="H202" s="44" t="str">
        <f t="shared" si="38"/>
        <v>N/A</v>
      </c>
      <c r="I202" s="12">
        <v>-4.45</v>
      </c>
      <c r="J202" s="12">
        <v>-10.199999999999999</v>
      </c>
      <c r="K202" s="45" t="s">
        <v>739</v>
      </c>
      <c r="L202" s="9" t="str">
        <f t="shared" si="39"/>
        <v>Yes</v>
      </c>
    </row>
    <row r="203" spans="1:12" ht="25.5" x14ac:dyDescent="0.2">
      <c r="A203" s="4" t="s">
        <v>1500</v>
      </c>
      <c r="B203" s="35" t="s">
        <v>213</v>
      </c>
      <c r="C203" s="9">
        <v>14.825840005</v>
      </c>
      <c r="D203" s="44" t="str">
        <f t="shared" si="36"/>
        <v>N/A</v>
      </c>
      <c r="E203" s="9">
        <v>14.482700499</v>
      </c>
      <c r="F203" s="44" t="str">
        <f t="shared" si="37"/>
        <v>N/A</v>
      </c>
      <c r="G203" s="9">
        <v>14.654343001999999</v>
      </c>
      <c r="H203" s="44" t="str">
        <f t="shared" si="38"/>
        <v>N/A</v>
      </c>
      <c r="I203" s="12">
        <v>-2.31</v>
      </c>
      <c r="J203" s="12">
        <v>1.1850000000000001</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1896408</v>
      </c>
      <c r="D6" s="44" t="str">
        <f>IF($B6="N/A","N/A",IF(C6&gt;10,"No",IF(C6&lt;-10,"No","Yes")))</f>
        <v>N/A</v>
      </c>
      <c r="E6" s="36">
        <v>2078470</v>
      </c>
      <c r="F6" s="44" t="str">
        <f>IF($B6="N/A","N/A",IF(E6&gt;10,"No",IF(E6&lt;-10,"No","Yes")))</f>
        <v>N/A</v>
      </c>
      <c r="G6" s="36">
        <v>2109547</v>
      </c>
      <c r="H6" s="44" t="str">
        <f>IF($B6="N/A","N/A",IF(G6&gt;10,"No",IF(G6&lt;-10,"No","Yes")))</f>
        <v>N/A</v>
      </c>
      <c r="I6" s="12">
        <v>9.6</v>
      </c>
      <c r="J6" s="12">
        <v>1.4950000000000001</v>
      </c>
      <c r="K6" s="45" t="s">
        <v>739</v>
      </c>
      <c r="L6" s="9" t="str">
        <f t="shared" ref="L6:L46" si="0">IF(J6="Div by 0", "N/A", IF(K6="N/A","N/A", IF(J6&gt;VALUE(MID(K6,1,2)), "No", IF(J6&lt;-1*VALUE(MID(K6,1,2)), "No", "Yes"))))</f>
        <v>Yes</v>
      </c>
    </row>
    <row r="7" spans="1:12" x14ac:dyDescent="0.2">
      <c r="A7" s="46" t="s">
        <v>10</v>
      </c>
      <c r="B7" s="35" t="s">
        <v>213</v>
      </c>
      <c r="C7" s="36">
        <v>1491598</v>
      </c>
      <c r="D7" s="44" t="str">
        <f>IF($B7="N/A","N/A",IF(C7&gt;10,"No",IF(C7&lt;-10,"No","Yes")))</f>
        <v>N/A</v>
      </c>
      <c r="E7" s="36">
        <v>1602368</v>
      </c>
      <c r="F7" s="44" t="str">
        <f>IF($B7="N/A","N/A",IF(E7&gt;10,"No",IF(E7&lt;-10,"No","Yes")))</f>
        <v>N/A</v>
      </c>
      <c r="G7" s="36">
        <v>1603580</v>
      </c>
      <c r="H7" s="44" t="str">
        <f>IF($B7="N/A","N/A",IF(G7&gt;10,"No",IF(G7&lt;-10,"No","Yes")))</f>
        <v>N/A</v>
      </c>
      <c r="I7" s="12">
        <v>7.4260000000000002</v>
      </c>
      <c r="J7" s="12">
        <v>7.5600000000000001E-2</v>
      </c>
      <c r="K7" s="45" t="s">
        <v>739</v>
      </c>
      <c r="L7" s="9" t="str">
        <f t="shared" si="0"/>
        <v>Yes</v>
      </c>
    </row>
    <row r="8" spans="1:12" x14ac:dyDescent="0.2">
      <c r="A8" s="46" t="s">
        <v>91</v>
      </c>
      <c r="B8" s="9" t="s">
        <v>297</v>
      </c>
      <c r="C8" s="8">
        <v>78.653855078000007</v>
      </c>
      <c r="D8" s="44" t="str">
        <f>IF($B8="N/A","N/A",IF(C8&gt;90,"No",IF(C8&lt;65,"No","Yes")))</f>
        <v>Yes</v>
      </c>
      <c r="E8" s="8">
        <v>77.093631372999994</v>
      </c>
      <c r="F8" s="44" t="str">
        <f>IF($B8="N/A","N/A",IF(E8&gt;90,"No",IF(E8&lt;65,"No","Yes")))</f>
        <v>Yes</v>
      </c>
      <c r="G8" s="8">
        <v>76.015372021000005</v>
      </c>
      <c r="H8" s="44" t="str">
        <f>IF($B8="N/A","N/A",IF(G8&gt;90,"No",IF(G8&lt;65,"No","Yes")))</f>
        <v>Yes</v>
      </c>
      <c r="I8" s="12">
        <v>-1.98</v>
      </c>
      <c r="J8" s="12">
        <v>-1.4</v>
      </c>
      <c r="K8" s="45" t="s">
        <v>739</v>
      </c>
      <c r="L8" s="9" t="str">
        <f t="shared" si="0"/>
        <v>Yes</v>
      </c>
    </row>
    <row r="9" spans="1:12" x14ac:dyDescent="0.2">
      <c r="A9" s="46" t="s">
        <v>92</v>
      </c>
      <c r="B9" s="9" t="s">
        <v>298</v>
      </c>
      <c r="C9" s="8">
        <v>75.697833213999999</v>
      </c>
      <c r="D9" s="44" t="str">
        <f>IF($B9="N/A","N/A",IF(C9&gt;100,"No",IF(C9&lt;90,"No","Yes")))</f>
        <v>No</v>
      </c>
      <c r="E9" s="8">
        <v>73.686033495999993</v>
      </c>
      <c r="F9" s="44" t="str">
        <f>IF($B9="N/A","N/A",IF(E9&gt;100,"No",IF(E9&lt;90,"No","Yes")))</f>
        <v>No</v>
      </c>
      <c r="G9" s="8">
        <v>71.463982482000006</v>
      </c>
      <c r="H9" s="44" t="str">
        <f>IF($B9="N/A","N/A",IF(G9&gt;100,"No",IF(G9&lt;90,"No","Yes")))</f>
        <v>No</v>
      </c>
      <c r="I9" s="12">
        <v>-2.66</v>
      </c>
      <c r="J9" s="12">
        <v>-3.02</v>
      </c>
      <c r="K9" s="45" t="s">
        <v>739</v>
      </c>
      <c r="L9" s="9" t="str">
        <f t="shared" si="0"/>
        <v>Yes</v>
      </c>
    </row>
    <row r="10" spans="1:12" x14ac:dyDescent="0.2">
      <c r="A10" s="46" t="s">
        <v>93</v>
      </c>
      <c r="B10" s="9" t="s">
        <v>299</v>
      </c>
      <c r="C10" s="8">
        <v>85.678233972000001</v>
      </c>
      <c r="D10" s="44" t="str">
        <f>IF($B10="N/A","N/A",IF(C10&gt;100,"No",IF(C10&lt;85,"No","Yes")))</f>
        <v>Yes</v>
      </c>
      <c r="E10" s="8">
        <v>84.910522098000001</v>
      </c>
      <c r="F10" s="44" t="str">
        <f>IF($B10="N/A","N/A",IF(E10&gt;100,"No",IF(E10&lt;85,"No","Yes")))</f>
        <v>No</v>
      </c>
      <c r="G10" s="8">
        <v>84.632153299999999</v>
      </c>
      <c r="H10" s="44" t="str">
        <f>IF($B10="N/A","N/A",IF(G10&gt;100,"No",IF(G10&lt;85,"No","Yes")))</f>
        <v>No</v>
      </c>
      <c r="I10" s="12">
        <v>-0.89600000000000002</v>
      </c>
      <c r="J10" s="12">
        <v>-0.32800000000000001</v>
      </c>
      <c r="K10" s="45" t="s">
        <v>739</v>
      </c>
      <c r="L10" s="9" t="str">
        <f t="shared" si="0"/>
        <v>Yes</v>
      </c>
    </row>
    <row r="11" spans="1:12" x14ac:dyDescent="0.2">
      <c r="A11" s="46" t="s">
        <v>94</v>
      </c>
      <c r="B11" s="9" t="s">
        <v>300</v>
      </c>
      <c r="C11" s="8">
        <v>78.292881370999993</v>
      </c>
      <c r="D11" s="44" t="str">
        <f>IF($B11="N/A","N/A",IF(C11&gt;100,"No",IF(C11&lt;80,"No","Yes")))</f>
        <v>No</v>
      </c>
      <c r="E11" s="8">
        <v>77.090014100000005</v>
      </c>
      <c r="F11" s="44" t="str">
        <f>IF($B11="N/A","N/A",IF(E11&gt;100,"No",IF(E11&lt;80,"No","Yes")))</f>
        <v>No</v>
      </c>
      <c r="G11" s="8">
        <v>75.826729784999998</v>
      </c>
      <c r="H11" s="44" t="str">
        <f>IF($B11="N/A","N/A",IF(G11&gt;100,"No",IF(G11&lt;80,"No","Yes")))</f>
        <v>No</v>
      </c>
      <c r="I11" s="12">
        <v>-1.54</v>
      </c>
      <c r="J11" s="12">
        <v>-1.64</v>
      </c>
      <c r="K11" s="45" t="s">
        <v>739</v>
      </c>
      <c r="L11" s="9" t="str">
        <f t="shared" si="0"/>
        <v>Yes</v>
      </c>
    </row>
    <row r="12" spans="1:12" x14ac:dyDescent="0.2">
      <c r="A12" s="46" t="s">
        <v>95</v>
      </c>
      <c r="B12" s="9" t="s">
        <v>300</v>
      </c>
      <c r="C12" s="8">
        <v>75.251622718999997</v>
      </c>
      <c r="D12" s="44" t="str">
        <f>IF($B12="N/A","N/A",IF(C12&gt;100,"No",IF(C12&lt;80,"No","Yes")))</f>
        <v>No</v>
      </c>
      <c r="E12" s="8">
        <v>72.727436979000004</v>
      </c>
      <c r="F12" s="44" t="str">
        <f>IF($B12="N/A","N/A",IF(E12&gt;100,"No",IF(E12&lt;80,"No","Yes")))</f>
        <v>No</v>
      </c>
      <c r="G12" s="8">
        <v>72.111908424000006</v>
      </c>
      <c r="H12" s="44" t="str">
        <f>IF($B12="N/A","N/A",IF(G12&gt;100,"No",IF(G12&lt;80,"No","Yes")))</f>
        <v>No</v>
      </c>
      <c r="I12" s="12">
        <v>-3.35</v>
      </c>
      <c r="J12" s="12">
        <v>-0.84599999999999997</v>
      </c>
      <c r="K12" s="45" t="s">
        <v>739</v>
      </c>
      <c r="L12" s="9" t="str">
        <f t="shared" si="0"/>
        <v>Yes</v>
      </c>
    </row>
    <row r="13" spans="1:12" x14ac:dyDescent="0.2">
      <c r="A13" s="3" t="s">
        <v>96</v>
      </c>
      <c r="B13" s="35" t="s">
        <v>213</v>
      </c>
      <c r="C13" s="36">
        <v>1350350.09</v>
      </c>
      <c r="D13" s="44" t="str">
        <f t="shared" ref="D13:D44" si="1">IF($B13="N/A","N/A",IF(C13&gt;10,"No",IF(C13&lt;-10,"No","Yes")))</f>
        <v>N/A</v>
      </c>
      <c r="E13" s="36">
        <v>1492643.09</v>
      </c>
      <c r="F13" s="44" t="str">
        <f t="shared" ref="F13:F44" si="2">IF($B13="N/A","N/A",IF(E13&gt;10,"No",IF(E13&lt;-10,"No","Yes")))</f>
        <v>N/A</v>
      </c>
      <c r="G13" s="36">
        <v>1543832.26</v>
      </c>
      <c r="H13" s="44" t="str">
        <f t="shared" ref="H13:H44" si="3">IF($B13="N/A","N/A",IF(G13&gt;10,"No",IF(G13&lt;-10,"No","Yes")))</f>
        <v>N/A</v>
      </c>
      <c r="I13" s="12">
        <v>10.54</v>
      </c>
      <c r="J13" s="12">
        <v>3.4289999999999998</v>
      </c>
      <c r="K13" s="45" t="s">
        <v>739</v>
      </c>
      <c r="L13" s="9" t="str">
        <f t="shared" si="0"/>
        <v>Yes</v>
      </c>
    </row>
    <row r="14" spans="1:12" x14ac:dyDescent="0.2">
      <c r="A14" s="3" t="s">
        <v>100</v>
      </c>
      <c r="B14" s="35" t="s">
        <v>213</v>
      </c>
      <c r="C14" s="36">
        <v>224803</v>
      </c>
      <c r="D14" s="44" t="str">
        <f t="shared" si="1"/>
        <v>N/A</v>
      </c>
      <c r="E14" s="36">
        <v>236745</v>
      </c>
      <c r="F14" s="44" t="str">
        <f t="shared" si="2"/>
        <v>N/A</v>
      </c>
      <c r="G14" s="36">
        <v>245686</v>
      </c>
      <c r="H14" s="44" t="str">
        <f t="shared" si="3"/>
        <v>N/A</v>
      </c>
      <c r="I14" s="12">
        <v>5.3120000000000003</v>
      </c>
      <c r="J14" s="12">
        <v>3.7770000000000001</v>
      </c>
      <c r="K14" s="45" t="s">
        <v>739</v>
      </c>
      <c r="L14" s="9" t="str">
        <f t="shared" si="0"/>
        <v>Yes</v>
      </c>
    </row>
    <row r="15" spans="1:12" x14ac:dyDescent="0.2">
      <c r="A15" s="3" t="s">
        <v>991</v>
      </c>
      <c r="B15" s="35" t="s">
        <v>213</v>
      </c>
      <c r="C15" s="36">
        <v>111929</v>
      </c>
      <c r="D15" s="44" t="str">
        <f t="shared" si="1"/>
        <v>N/A</v>
      </c>
      <c r="E15" s="36">
        <v>115796</v>
      </c>
      <c r="F15" s="44" t="str">
        <f t="shared" si="2"/>
        <v>N/A</v>
      </c>
      <c r="G15" s="36">
        <v>121569</v>
      </c>
      <c r="H15" s="44" t="str">
        <f t="shared" si="3"/>
        <v>N/A</v>
      </c>
      <c r="I15" s="12">
        <v>3.4550000000000001</v>
      </c>
      <c r="J15" s="12">
        <v>4.9850000000000003</v>
      </c>
      <c r="K15" s="45" t="s">
        <v>739</v>
      </c>
      <c r="L15" s="9" t="str">
        <f t="shared" si="0"/>
        <v>Yes</v>
      </c>
    </row>
    <row r="16" spans="1:12" x14ac:dyDescent="0.2">
      <c r="A16" s="3" t="s">
        <v>992</v>
      </c>
      <c r="B16" s="35" t="s">
        <v>213</v>
      </c>
      <c r="C16" s="36">
        <v>5842</v>
      </c>
      <c r="D16" s="44" t="str">
        <f t="shared" si="1"/>
        <v>N/A</v>
      </c>
      <c r="E16" s="36">
        <v>8448</v>
      </c>
      <c r="F16" s="44" t="str">
        <f t="shared" si="2"/>
        <v>N/A</v>
      </c>
      <c r="G16" s="36">
        <v>8871</v>
      </c>
      <c r="H16" s="44" t="str">
        <f t="shared" si="3"/>
        <v>N/A</v>
      </c>
      <c r="I16" s="12">
        <v>44.61</v>
      </c>
      <c r="J16" s="12">
        <v>5.0069999999999997</v>
      </c>
      <c r="K16" s="45" t="s">
        <v>739</v>
      </c>
      <c r="L16" s="9" t="str">
        <f t="shared" si="0"/>
        <v>Yes</v>
      </c>
    </row>
    <row r="17" spans="1:12" x14ac:dyDescent="0.2">
      <c r="A17" s="3" t="s">
        <v>993</v>
      </c>
      <c r="B17" s="35" t="s">
        <v>213</v>
      </c>
      <c r="C17" s="36">
        <v>11114</v>
      </c>
      <c r="D17" s="44" t="str">
        <f t="shared" si="1"/>
        <v>N/A</v>
      </c>
      <c r="E17" s="36">
        <v>14989</v>
      </c>
      <c r="F17" s="44" t="str">
        <f t="shared" si="2"/>
        <v>N/A</v>
      </c>
      <c r="G17" s="36">
        <v>15070</v>
      </c>
      <c r="H17" s="44" t="str">
        <f t="shared" si="3"/>
        <v>N/A</v>
      </c>
      <c r="I17" s="12">
        <v>34.869999999999997</v>
      </c>
      <c r="J17" s="12">
        <v>0.54039999999999999</v>
      </c>
      <c r="K17" s="45" t="s">
        <v>739</v>
      </c>
      <c r="L17" s="9" t="str">
        <f t="shared" si="0"/>
        <v>Yes</v>
      </c>
    </row>
    <row r="18" spans="1:12" x14ac:dyDescent="0.2">
      <c r="A18" s="3" t="s">
        <v>994</v>
      </c>
      <c r="B18" s="35" t="s">
        <v>213</v>
      </c>
      <c r="C18" s="36">
        <v>87326</v>
      </c>
      <c r="D18" s="44" t="str">
        <f t="shared" si="1"/>
        <v>N/A</v>
      </c>
      <c r="E18" s="36">
        <v>87918</v>
      </c>
      <c r="F18" s="44" t="str">
        <f t="shared" si="2"/>
        <v>N/A</v>
      </c>
      <c r="G18" s="36">
        <v>90302</v>
      </c>
      <c r="H18" s="44" t="str">
        <f t="shared" si="3"/>
        <v>N/A</v>
      </c>
      <c r="I18" s="12">
        <v>0.67789999999999995</v>
      </c>
      <c r="J18" s="12">
        <v>2.7120000000000002</v>
      </c>
      <c r="K18" s="45" t="s">
        <v>739</v>
      </c>
      <c r="L18" s="9" t="str">
        <f t="shared" si="0"/>
        <v>Yes</v>
      </c>
    </row>
    <row r="19" spans="1:12" x14ac:dyDescent="0.2">
      <c r="A19" s="3" t="s">
        <v>995</v>
      </c>
      <c r="B19" s="35" t="s">
        <v>213</v>
      </c>
      <c r="C19" s="36">
        <v>8592</v>
      </c>
      <c r="D19" s="44" t="str">
        <f t="shared" si="1"/>
        <v>N/A</v>
      </c>
      <c r="E19" s="36">
        <v>9594</v>
      </c>
      <c r="F19" s="44" t="str">
        <f t="shared" si="2"/>
        <v>N/A</v>
      </c>
      <c r="G19" s="36">
        <v>9874</v>
      </c>
      <c r="H19" s="44" t="str">
        <f t="shared" si="3"/>
        <v>N/A</v>
      </c>
      <c r="I19" s="12">
        <v>11.66</v>
      </c>
      <c r="J19" s="12">
        <v>2.9180000000000001</v>
      </c>
      <c r="K19" s="45" t="s">
        <v>739</v>
      </c>
      <c r="L19" s="9" t="str">
        <f t="shared" si="0"/>
        <v>Yes</v>
      </c>
    </row>
    <row r="20" spans="1:12" x14ac:dyDescent="0.2">
      <c r="A20" s="3" t="s">
        <v>101</v>
      </c>
      <c r="B20" s="35" t="s">
        <v>213</v>
      </c>
      <c r="C20" s="36">
        <v>354649</v>
      </c>
      <c r="D20" s="44" t="str">
        <f t="shared" si="1"/>
        <v>N/A</v>
      </c>
      <c r="E20" s="36">
        <v>381882</v>
      </c>
      <c r="F20" s="44" t="str">
        <f t="shared" si="2"/>
        <v>N/A</v>
      </c>
      <c r="G20" s="36">
        <v>383040</v>
      </c>
      <c r="H20" s="44" t="str">
        <f t="shared" si="3"/>
        <v>N/A</v>
      </c>
      <c r="I20" s="12">
        <v>7.6790000000000003</v>
      </c>
      <c r="J20" s="12">
        <v>0.30320000000000003</v>
      </c>
      <c r="K20" s="45" t="s">
        <v>739</v>
      </c>
      <c r="L20" s="9" t="str">
        <f t="shared" si="0"/>
        <v>Yes</v>
      </c>
    </row>
    <row r="21" spans="1:12" x14ac:dyDescent="0.2">
      <c r="A21" s="3" t="s">
        <v>996</v>
      </c>
      <c r="B21" s="35" t="s">
        <v>213</v>
      </c>
      <c r="C21" s="36">
        <v>275344</v>
      </c>
      <c r="D21" s="44" t="str">
        <f t="shared" si="1"/>
        <v>N/A</v>
      </c>
      <c r="E21" s="36">
        <v>288121</v>
      </c>
      <c r="F21" s="44" t="str">
        <f t="shared" si="2"/>
        <v>N/A</v>
      </c>
      <c r="G21" s="36">
        <v>291239</v>
      </c>
      <c r="H21" s="44" t="str">
        <f t="shared" si="3"/>
        <v>N/A</v>
      </c>
      <c r="I21" s="12">
        <v>4.6399999999999997</v>
      </c>
      <c r="J21" s="12">
        <v>1.0820000000000001</v>
      </c>
      <c r="K21" s="45" t="s">
        <v>739</v>
      </c>
      <c r="L21" s="9" t="str">
        <f t="shared" si="0"/>
        <v>Yes</v>
      </c>
    </row>
    <row r="22" spans="1:12" x14ac:dyDescent="0.2">
      <c r="A22" s="3" t="s">
        <v>997</v>
      </c>
      <c r="B22" s="35" t="s">
        <v>213</v>
      </c>
      <c r="C22" s="36">
        <v>16043</v>
      </c>
      <c r="D22" s="44" t="str">
        <f t="shared" si="1"/>
        <v>N/A</v>
      </c>
      <c r="E22" s="36">
        <v>21302</v>
      </c>
      <c r="F22" s="44" t="str">
        <f t="shared" si="2"/>
        <v>N/A</v>
      </c>
      <c r="G22" s="36">
        <v>21195</v>
      </c>
      <c r="H22" s="44" t="str">
        <f t="shared" si="3"/>
        <v>N/A</v>
      </c>
      <c r="I22" s="12">
        <v>32.78</v>
      </c>
      <c r="J22" s="12">
        <v>-0.502</v>
      </c>
      <c r="K22" s="45" t="s">
        <v>739</v>
      </c>
      <c r="L22" s="9" t="str">
        <f t="shared" si="0"/>
        <v>Yes</v>
      </c>
    </row>
    <row r="23" spans="1:12" x14ac:dyDescent="0.2">
      <c r="A23" s="3" t="s">
        <v>998</v>
      </c>
      <c r="B23" s="35" t="s">
        <v>213</v>
      </c>
      <c r="C23" s="36">
        <v>15776</v>
      </c>
      <c r="D23" s="44" t="str">
        <f t="shared" si="1"/>
        <v>N/A</v>
      </c>
      <c r="E23" s="36">
        <v>20552</v>
      </c>
      <c r="F23" s="44" t="str">
        <f t="shared" si="2"/>
        <v>N/A</v>
      </c>
      <c r="G23" s="36">
        <v>20678</v>
      </c>
      <c r="H23" s="44" t="str">
        <f t="shared" si="3"/>
        <v>N/A</v>
      </c>
      <c r="I23" s="12">
        <v>30.27</v>
      </c>
      <c r="J23" s="12">
        <v>0.61309999999999998</v>
      </c>
      <c r="K23" s="45" t="s">
        <v>739</v>
      </c>
      <c r="L23" s="9" t="str">
        <f t="shared" si="0"/>
        <v>Yes</v>
      </c>
    </row>
    <row r="24" spans="1:12" x14ac:dyDescent="0.2">
      <c r="A24" s="3" t="s">
        <v>999</v>
      </c>
      <c r="B24" s="35" t="s">
        <v>213</v>
      </c>
      <c r="C24" s="36">
        <v>32180</v>
      </c>
      <c r="D24" s="44" t="str">
        <f t="shared" si="1"/>
        <v>N/A</v>
      </c>
      <c r="E24" s="36">
        <v>33074</v>
      </c>
      <c r="F24" s="44" t="str">
        <f t="shared" si="2"/>
        <v>N/A</v>
      </c>
      <c r="G24" s="36">
        <v>32852</v>
      </c>
      <c r="H24" s="44" t="str">
        <f t="shared" si="3"/>
        <v>N/A</v>
      </c>
      <c r="I24" s="12">
        <v>2.778</v>
      </c>
      <c r="J24" s="12">
        <v>-0.67100000000000004</v>
      </c>
      <c r="K24" s="45" t="s">
        <v>739</v>
      </c>
      <c r="L24" s="9" t="str">
        <f t="shared" si="0"/>
        <v>Yes</v>
      </c>
    </row>
    <row r="25" spans="1:12" x14ac:dyDescent="0.2">
      <c r="A25" s="3" t="s">
        <v>1000</v>
      </c>
      <c r="B25" s="35" t="s">
        <v>213</v>
      </c>
      <c r="C25" s="36">
        <v>15306</v>
      </c>
      <c r="D25" s="44" t="str">
        <f t="shared" si="1"/>
        <v>N/A</v>
      </c>
      <c r="E25" s="36">
        <v>18833</v>
      </c>
      <c r="F25" s="44" t="str">
        <f t="shared" si="2"/>
        <v>N/A</v>
      </c>
      <c r="G25" s="36">
        <v>17076</v>
      </c>
      <c r="H25" s="44" t="str">
        <f t="shared" si="3"/>
        <v>N/A</v>
      </c>
      <c r="I25" s="12">
        <v>23.04</v>
      </c>
      <c r="J25" s="12">
        <v>-9.33</v>
      </c>
      <c r="K25" s="45" t="s">
        <v>739</v>
      </c>
      <c r="L25" s="9" t="str">
        <f t="shared" si="0"/>
        <v>Yes</v>
      </c>
    </row>
    <row r="26" spans="1:12" x14ac:dyDescent="0.2">
      <c r="A26" s="3" t="s">
        <v>104</v>
      </c>
      <c r="B26" s="35" t="s">
        <v>213</v>
      </c>
      <c r="C26" s="36">
        <v>872640</v>
      </c>
      <c r="D26" s="44" t="str">
        <f t="shared" si="1"/>
        <v>N/A</v>
      </c>
      <c r="E26" s="36">
        <v>961716</v>
      </c>
      <c r="F26" s="44" t="str">
        <f t="shared" si="2"/>
        <v>N/A</v>
      </c>
      <c r="G26" s="36">
        <v>968545</v>
      </c>
      <c r="H26" s="44" t="str">
        <f t="shared" si="3"/>
        <v>N/A</v>
      </c>
      <c r="I26" s="12">
        <v>10.210000000000001</v>
      </c>
      <c r="J26" s="12">
        <v>0.71009999999999995</v>
      </c>
      <c r="K26" s="45" t="s">
        <v>739</v>
      </c>
      <c r="L26" s="9" t="str">
        <f t="shared" si="0"/>
        <v>Yes</v>
      </c>
    </row>
    <row r="27" spans="1:12" x14ac:dyDescent="0.2">
      <c r="A27" s="3" t="s">
        <v>1001</v>
      </c>
      <c r="B27" s="35" t="s">
        <v>213</v>
      </c>
      <c r="C27" s="36">
        <v>185492</v>
      </c>
      <c r="D27" s="44" t="str">
        <f t="shared" si="1"/>
        <v>N/A</v>
      </c>
      <c r="E27" s="36">
        <v>202397</v>
      </c>
      <c r="F27" s="44" t="str">
        <f t="shared" si="2"/>
        <v>N/A</v>
      </c>
      <c r="G27" s="36">
        <v>206304</v>
      </c>
      <c r="H27" s="44" t="str">
        <f t="shared" si="3"/>
        <v>N/A</v>
      </c>
      <c r="I27" s="12">
        <v>9.1140000000000008</v>
      </c>
      <c r="J27" s="12">
        <v>1.93</v>
      </c>
      <c r="K27" s="45" t="s">
        <v>739</v>
      </c>
      <c r="L27" s="9" t="str">
        <f t="shared" si="0"/>
        <v>Yes</v>
      </c>
    </row>
    <row r="28" spans="1:12" x14ac:dyDescent="0.2">
      <c r="A28" s="3" t="s">
        <v>1002</v>
      </c>
      <c r="B28" s="35" t="s">
        <v>213</v>
      </c>
      <c r="C28" s="36">
        <v>64383</v>
      </c>
      <c r="D28" s="44" t="str">
        <f t="shared" si="1"/>
        <v>N/A</v>
      </c>
      <c r="E28" s="36">
        <v>69371</v>
      </c>
      <c r="F28" s="44" t="str">
        <f t="shared" si="2"/>
        <v>N/A</v>
      </c>
      <c r="G28" s="36">
        <v>66436</v>
      </c>
      <c r="H28" s="44" t="str">
        <f t="shared" si="3"/>
        <v>N/A</v>
      </c>
      <c r="I28" s="12">
        <v>7.7469999999999999</v>
      </c>
      <c r="J28" s="12">
        <v>-4.2300000000000004</v>
      </c>
      <c r="K28" s="45" t="s">
        <v>739</v>
      </c>
      <c r="L28" s="9" t="str">
        <f t="shared" si="0"/>
        <v>Yes</v>
      </c>
    </row>
    <row r="29" spans="1:12" x14ac:dyDescent="0.2">
      <c r="A29" s="3" t="s">
        <v>1003</v>
      </c>
      <c r="B29" s="35" t="s">
        <v>213</v>
      </c>
      <c r="C29" s="36">
        <v>26165</v>
      </c>
      <c r="D29" s="44" t="str">
        <f t="shared" si="1"/>
        <v>N/A</v>
      </c>
      <c r="E29" s="36">
        <v>36566</v>
      </c>
      <c r="F29" s="44" t="str">
        <f t="shared" si="2"/>
        <v>N/A</v>
      </c>
      <c r="G29" s="124">
        <v>39441</v>
      </c>
      <c r="H29" s="44" t="str">
        <f t="shared" si="3"/>
        <v>N/A</v>
      </c>
      <c r="I29" s="12">
        <v>39.75</v>
      </c>
      <c r="J29" s="12">
        <v>7.8620000000000001</v>
      </c>
      <c r="K29" s="45" t="s">
        <v>739</v>
      </c>
      <c r="L29" s="9" t="str">
        <f t="shared" si="0"/>
        <v>Yes</v>
      </c>
    </row>
    <row r="30" spans="1:12" x14ac:dyDescent="0.2">
      <c r="A30" s="3" t="s">
        <v>1004</v>
      </c>
      <c r="B30" s="35" t="s">
        <v>213</v>
      </c>
      <c r="C30" s="36">
        <v>416905</v>
      </c>
      <c r="D30" s="44" t="str">
        <f t="shared" si="1"/>
        <v>N/A</v>
      </c>
      <c r="E30" s="36">
        <v>458942</v>
      </c>
      <c r="F30" s="44" t="str">
        <f t="shared" si="2"/>
        <v>N/A</v>
      </c>
      <c r="G30" s="36">
        <v>454072</v>
      </c>
      <c r="H30" s="44" t="str">
        <f t="shared" si="3"/>
        <v>N/A</v>
      </c>
      <c r="I30" s="12">
        <v>10.08</v>
      </c>
      <c r="J30" s="12">
        <v>-1.06</v>
      </c>
      <c r="K30" s="45" t="s">
        <v>739</v>
      </c>
      <c r="L30" s="9" t="str">
        <f t="shared" si="0"/>
        <v>Yes</v>
      </c>
    </row>
    <row r="31" spans="1:12" x14ac:dyDescent="0.2">
      <c r="A31" s="3" t="s">
        <v>1005</v>
      </c>
      <c r="B31" s="35" t="s">
        <v>213</v>
      </c>
      <c r="C31" s="36">
        <v>140271</v>
      </c>
      <c r="D31" s="44" t="str">
        <f t="shared" si="1"/>
        <v>N/A</v>
      </c>
      <c r="E31" s="36">
        <v>150991</v>
      </c>
      <c r="F31" s="44" t="str">
        <f t="shared" si="2"/>
        <v>N/A</v>
      </c>
      <c r="G31" s="36">
        <v>153296</v>
      </c>
      <c r="H31" s="44" t="str">
        <f t="shared" si="3"/>
        <v>N/A</v>
      </c>
      <c r="I31" s="12">
        <v>7.6420000000000003</v>
      </c>
      <c r="J31" s="12">
        <v>1.5269999999999999</v>
      </c>
      <c r="K31" s="45" t="s">
        <v>739</v>
      </c>
      <c r="L31" s="9" t="str">
        <f t="shared" si="0"/>
        <v>Yes</v>
      </c>
    </row>
    <row r="32" spans="1:12" x14ac:dyDescent="0.2">
      <c r="A32" s="3" t="s">
        <v>1006</v>
      </c>
      <c r="B32" s="35" t="s">
        <v>213</v>
      </c>
      <c r="C32" s="36">
        <v>39069</v>
      </c>
      <c r="D32" s="44" t="str">
        <f t="shared" si="1"/>
        <v>N/A</v>
      </c>
      <c r="E32" s="36">
        <v>39562</v>
      </c>
      <c r="F32" s="44" t="str">
        <f t="shared" si="2"/>
        <v>N/A</v>
      </c>
      <c r="G32" s="36">
        <v>44089</v>
      </c>
      <c r="H32" s="44" t="str">
        <f t="shared" si="3"/>
        <v>N/A</v>
      </c>
      <c r="I32" s="12">
        <v>1.262</v>
      </c>
      <c r="J32" s="12">
        <v>11.44</v>
      </c>
      <c r="K32" s="45" t="s">
        <v>739</v>
      </c>
      <c r="L32" s="9" t="str">
        <f t="shared" si="0"/>
        <v>Yes</v>
      </c>
    </row>
    <row r="33" spans="1:12" x14ac:dyDescent="0.2">
      <c r="A33" s="3" t="s">
        <v>1007</v>
      </c>
      <c r="B33" s="35" t="s">
        <v>213</v>
      </c>
      <c r="C33" s="36">
        <v>355</v>
      </c>
      <c r="D33" s="44" t="str">
        <f t="shared" si="1"/>
        <v>N/A</v>
      </c>
      <c r="E33" s="36">
        <v>3887</v>
      </c>
      <c r="F33" s="44" t="str">
        <f t="shared" si="2"/>
        <v>N/A</v>
      </c>
      <c r="G33" s="36">
        <v>4907</v>
      </c>
      <c r="H33" s="44" t="str">
        <f t="shared" si="3"/>
        <v>N/A</v>
      </c>
      <c r="I33" s="12">
        <v>994.9</v>
      </c>
      <c r="J33" s="12">
        <v>26.24</v>
      </c>
      <c r="K33" s="45" t="s">
        <v>739</v>
      </c>
      <c r="L33" s="9" t="str">
        <f t="shared" si="0"/>
        <v>Yes</v>
      </c>
    </row>
    <row r="34" spans="1:12" x14ac:dyDescent="0.2">
      <c r="A34" s="3" t="s">
        <v>105</v>
      </c>
      <c r="B34" s="35" t="s">
        <v>213</v>
      </c>
      <c r="C34" s="36">
        <v>444316</v>
      </c>
      <c r="D34" s="44" t="str">
        <f t="shared" si="1"/>
        <v>N/A</v>
      </c>
      <c r="E34" s="36">
        <v>498127</v>
      </c>
      <c r="F34" s="44" t="str">
        <f t="shared" si="2"/>
        <v>N/A</v>
      </c>
      <c r="G34" s="36">
        <v>512276</v>
      </c>
      <c r="H34" s="44" t="str">
        <f t="shared" si="3"/>
        <v>N/A</v>
      </c>
      <c r="I34" s="12">
        <v>12.11</v>
      </c>
      <c r="J34" s="12">
        <v>2.84</v>
      </c>
      <c r="K34" s="45" t="s">
        <v>739</v>
      </c>
      <c r="L34" s="9" t="str">
        <f t="shared" si="0"/>
        <v>Yes</v>
      </c>
    </row>
    <row r="35" spans="1:12" x14ac:dyDescent="0.2">
      <c r="A35" s="3" t="s">
        <v>1008</v>
      </c>
      <c r="B35" s="35" t="s">
        <v>213</v>
      </c>
      <c r="C35" s="36">
        <v>87110</v>
      </c>
      <c r="D35" s="44" t="str">
        <f t="shared" si="1"/>
        <v>N/A</v>
      </c>
      <c r="E35" s="36">
        <v>93309</v>
      </c>
      <c r="F35" s="44" t="str">
        <f t="shared" si="2"/>
        <v>N/A</v>
      </c>
      <c r="G35" s="36">
        <v>97414</v>
      </c>
      <c r="H35" s="44" t="str">
        <f t="shared" si="3"/>
        <v>N/A</v>
      </c>
      <c r="I35" s="12">
        <v>7.1159999999999997</v>
      </c>
      <c r="J35" s="12">
        <v>4.399</v>
      </c>
      <c r="K35" s="45" t="s">
        <v>739</v>
      </c>
      <c r="L35" s="9" t="str">
        <f t="shared" si="0"/>
        <v>Yes</v>
      </c>
    </row>
    <row r="36" spans="1:12" x14ac:dyDescent="0.2">
      <c r="A36" s="3" t="s">
        <v>1009</v>
      </c>
      <c r="B36" s="35" t="s">
        <v>213</v>
      </c>
      <c r="C36" s="36">
        <v>60841</v>
      </c>
      <c r="D36" s="44" t="str">
        <f t="shared" si="1"/>
        <v>N/A</v>
      </c>
      <c r="E36" s="36">
        <v>66351</v>
      </c>
      <c r="F36" s="44" t="str">
        <f t="shared" si="2"/>
        <v>N/A</v>
      </c>
      <c r="G36" s="36">
        <v>63629</v>
      </c>
      <c r="H36" s="44" t="str">
        <f t="shared" si="3"/>
        <v>N/A</v>
      </c>
      <c r="I36" s="12">
        <v>9.0559999999999992</v>
      </c>
      <c r="J36" s="12">
        <v>-4.0999999999999996</v>
      </c>
      <c r="K36" s="45" t="s">
        <v>739</v>
      </c>
      <c r="L36" s="9" t="str">
        <f t="shared" si="0"/>
        <v>Yes</v>
      </c>
    </row>
    <row r="37" spans="1:12" x14ac:dyDescent="0.2">
      <c r="A37" s="3" t="s">
        <v>1010</v>
      </c>
      <c r="B37" s="35" t="s">
        <v>213</v>
      </c>
      <c r="C37" s="36">
        <v>119658</v>
      </c>
      <c r="D37" s="44" t="str">
        <f t="shared" si="1"/>
        <v>N/A</v>
      </c>
      <c r="E37" s="36">
        <v>150888</v>
      </c>
      <c r="F37" s="44" t="str">
        <f t="shared" si="2"/>
        <v>N/A</v>
      </c>
      <c r="G37" s="36">
        <v>161303</v>
      </c>
      <c r="H37" s="44" t="str">
        <f t="shared" si="3"/>
        <v>N/A</v>
      </c>
      <c r="I37" s="12">
        <v>26.1</v>
      </c>
      <c r="J37" s="12">
        <v>6.9020000000000001</v>
      </c>
      <c r="K37" s="45" t="s">
        <v>739</v>
      </c>
      <c r="L37" s="9" t="str">
        <f t="shared" si="0"/>
        <v>Yes</v>
      </c>
    </row>
    <row r="38" spans="1:12" x14ac:dyDescent="0.2">
      <c r="A38" s="3" t="s">
        <v>1011</v>
      </c>
      <c r="B38" s="35" t="s">
        <v>213</v>
      </c>
      <c r="C38" s="36">
        <v>112131</v>
      </c>
      <c r="D38" s="44" t="str">
        <f t="shared" si="1"/>
        <v>N/A</v>
      </c>
      <c r="E38" s="36">
        <v>89837</v>
      </c>
      <c r="F38" s="44" t="str">
        <f t="shared" si="2"/>
        <v>N/A</v>
      </c>
      <c r="G38" s="36">
        <v>72896</v>
      </c>
      <c r="H38" s="44" t="str">
        <f t="shared" si="3"/>
        <v>N/A</v>
      </c>
      <c r="I38" s="12">
        <v>-19.899999999999999</v>
      </c>
      <c r="J38" s="12">
        <v>-18.899999999999999</v>
      </c>
      <c r="K38" s="45" t="s">
        <v>739</v>
      </c>
      <c r="L38" s="9" t="str">
        <f t="shared" si="0"/>
        <v>Yes</v>
      </c>
    </row>
    <row r="39" spans="1:12" x14ac:dyDescent="0.2">
      <c r="A39" s="3" t="s">
        <v>1012</v>
      </c>
      <c r="B39" s="35" t="s">
        <v>213</v>
      </c>
      <c r="C39" s="36">
        <v>62765</v>
      </c>
      <c r="D39" s="44" t="str">
        <f t="shared" si="1"/>
        <v>N/A</v>
      </c>
      <c r="E39" s="36">
        <v>66736</v>
      </c>
      <c r="F39" s="44" t="str">
        <f t="shared" si="2"/>
        <v>N/A</v>
      </c>
      <c r="G39" s="36">
        <v>69173</v>
      </c>
      <c r="H39" s="44" t="str">
        <f t="shared" si="3"/>
        <v>N/A</v>
      </c>
      <c r="I39" s="12">
        <v>6.327</v>
      </c>
      <c r="J39" s="12">
        <v>3.6520000000000001</v>
      </c>
      <c r="K39" s="45" t="s">
        <v>739</v>
      </c>
      <c r="L39" s="9" t="str">
        <f t="shared" si="0"/>
        <v>Yes</v>
      </c>
    </row>
    <row r="40" spans="1:12" x14ac:dyDescent="0.2">
      <c r="A40" s="3" t="s">
        <v>1013</v>
      </c>
      <c r="B40" s="35" t="s">
        <v>213</v>
      </c>
      <c r="C40" s="36">
        <v>1811</v>
      </c>
      <c r="D40" s="44" t="str">
        <f t="shared" si="1"/>
        <v>N/A</v>
      </c>
      <c r="E40" s="36">
        <v>31006</v>
      </c>
      <c r="F40" s="44" t="str">
        <f t="shared" si="2"/>
        <v>N/A</v>
      </c>
      <c r="G40" s="36">
        <v>47861</v>
      </c>
      <c r="H40" s="44" t="str">
        <f t="shared" si="3"/>
        <v>N/A</v>
      </c>
      <c r="I40" s="12">
        <v>1612</v>
      </c>
      <c r="J40" s="12">
        <v>54.36</v>
      </c>
      <c r="K40" s="45" t="s">
        <v>739</v>
      </c>
      <c r="L40" s="9" t="str">
        <f t="shared" si="0"/>
        <v>No</v>
      </c>
    </row>
    <row r="41" spans="1:12" x14ac:dyDescent="0.2">
      <c r="A41" s="46" t="s">
        <v>84</v>
      </c>
      <c r="B41" s="35" t="s">
        <v>213</v>
      </c>
      <c r="C41" s="47">
        <v>10166786762</v>
      </c>
      <c r="D41" s="44" t="str">
        <f t="shared" si="1"/>
        <v>N/A</v>
      </c>
      <c r="E41" s="47">
        <v>10669195932</v>
      </c>
      <c r="F41" s="44" t="str">
        <f t="shared" si="2"/>
        <v>N/A</v>
      </c>
      <c r="G41" s="47">
        <v>10569506755</v>
      </c>
      <c r="H41" s="44" t="str">
        <f t="shared" si="3"/>
        <v>N/A</v>
      </c>
      <c r="I41" s="12">
        <v>4.9420000000000002</v>
      </c>
      <c r="J41" s="12">
        <v>-0.93400000000000005</v>
      </c>
      <c r="K41" s="45" t="s">
        <v>739</v>
      </c>
      <c r="L41" s="9" t="str">
        <f t="shared" si="0"/>
        <v>Yes</v>
      </c>
    </row>
    <row r="42" spans="1:12" x14ac:dyDescent="0.2">
      <c r="A42" s="46" t="s">
        <v>1501</v>
      </c>
      <c r="B42" s="35" t="s">
        <v>213</v>
      </c>
      <c r="C42" s="47">
        <v>5361.0756557000004</v>
      </c>
      <c r="D42" s="44" t="str">
        <f t="shared" si="1"/>
        <v>N/A</v>
      </c>
      <c r="E42" s="47">
        <v>5133.1969823999998</v>
      </c>
      <c r="F42" s="44" t="str">
        <f t="shared" si="2"/>
        <v>N/A</v>
      </c>
      <c r="G42" s="47">
        <v>5010.3205829999997</v>
      </c>
      <c r="H42" s="44" t="str">
        <f t="shared" si="3"/>
        <v>N/A</v>
      </c>
      <c r="I42" s="12">
        <v>-4.25</v>
      </c>
      <c r="J42" s="12">
        <v>-2.39</v>
      </c>
      <c r="K42" s="45" t="s">
        <v>739</v>
      </c>
      <c r="L42" s="9" t="str">
        <f t="shared" si="0"/>
        <v>Yes</v>
      </c>
    </row>
    <row r="43" spans="1:12" x14ac:dyDescent="0.2">
      <c r="A43" s="46" t="s">
        <v>1502</v>
      </c>
      <c r="B43" s="35" t="s">
        <v>213</v>
      </c>
      <c r="C43" s="47">
        <v>6816.0367351000004</v>
      </c>
      <c r="D43" s="44" t="str">
        <f t="shared" si="1"/>
        <v>N/A</v>
      </c>
      <c r="E43" s="47">
        <v>6658.3930357999998</v>
      </c>
      <c r="F43" s="44" t="str">
        <f t="shared" si="2"/>
        <v>N/A</v>
      </c>
      <c r="G43" s="47">
        <v>6591.1939254999998</v>
      </c>
      <c r="H43" s="44" t="str">
        <f t="shared" si="3"/>
        <v>N/A</v>
      </c>
      <c r="I43" s="12">
        <v>-2.31</v>
      </c>
      <c r="J43" s="12">
        <v>-1.01</v>
      </c>
      <c r="K43" s="45" t="s">
        <v>739</v>
      </c>
      <c r="L43" s="9" t="str">
        <f t="shared" si="0"/>
        <v>Yes</v>
      </c>
    </row>
    <row r="44" spans="1:12" x14ac:dyDescent="0.2">
      <c r="A44" s="4" t="s">
        <v>107</v>
      </c>
      <c r="B44" s="35" t="s">
        <v>213</v>
      </c>
      <c r="C44" s="47">
        <v>804359647</v>
      </c>
      <c r="D44" s="44" t="str">
        <f t="shared" si="1"/>
        <v>N/A</v>
      </c>
      <c r="E44" s="47">
        <v>894881704</v>
      </c>
      <c r="F44" s="44" t="str">
        <f t="shared" si="2"/>
        <v>N/A</v>
      </c>
      <c r="G44" s="47">
        <v>970008352</v>
      </c>
      <c r="H44" s="44" t="str">
        <f t="shared" si="3"/>
        <v>N/A</v>
      </c>
      <c r="I44" s="12">
        <v>11.25</v>
      </c>
      <c r="J44" s="12">
        <v>8.3949999999999996</v>
      </c>
      <c r="K44" s="45" t="s">
        <v>739</v>
      </c>
      <c r="L44" s="9" t="str">
        <f t="shared" si="0"/>
        <v>Yes</v>
      </c>
    </row>
    <row r="45" spans="1:12" x14ac:dyDescent="0.2">
      <c r="A45" s="46" t="s">
        <v>158</v>
      </c>
      <c r="B45" s="48" t="s">
        <v>217</v>
      </c>
      <c r="C45" s="1">
        <v>1148521</v>
      </c>
      <c r="D45" s="44" t="str">
        <f>IF($B45="N/A","N/A",IF(C45&gt;0,"No",IF(C45&lt;0,"No","Yes")))</f>
        <v>No</v>
      </c>
      <c r="E45" s="1">
        <v>1222784</v>
      </c>
      <c r="F45" s="44" t="str">
        <f>IF($B45="N/A","N/A",IF(E45&gt;0,"No",IF(E45&lt;0,"No","Yes")))</f>
        <v>No</v>
      </c>
      <c r="G45" s="1">
        <v>1308993</v>
      </c>
      <c r="H45" s="44" t="str">
        <f>IF($B45="N/A","N/A",IF(G45&gt;0,"No",IF(G45&lt;0,"No","Yes")))</f>
        <v>No</v>
      </c>
      <c r="I45" s="12">
        <v>6.4660000000000002</v>
      </c>
      <c r="J45" s="12">
        <v>7.05</v>
      </c>
      <c r="K45" s="45" t="s">
        <v>739</v>
      </c>
      <c r="L45" s="9" t="str">
        <f t="shared" si="0"/>
        <v>Yes</v>
      </c>
    </row>
    <row r="46" spans="1:12" x14ac:dyDescent="0.2">
      <c r="A46" s="46" t="s">
        <v>156</v>
      </c>
      <c r="B46" s="35" t="s">
        <v>213</v>
      </c>
      <c r="C46" s="47">
        <v>804359647</v>
      </c>
      <c r="D46" s="44" t="str">
        <f t="shared" ref="D46:D47" si="4">IF($B46="N/A","N/A",IF(C46&gt;10,"No",IF(C46&lt;-10,"No","Yes")))</f>
        <v>N/A</v>
      </c>
      <c r="E46" s="47">
        <v>894881390</v>
      </c>
      <c r="F46" s="44" t="str">
        <f t="shared" ref="F46:F47" si="5">IF($B46="N/A","N/A",IF(E46&gt;10,"No",IF(E46&lt;-10,"No","Yes")))</f>
        <v>N/A</v>
      </c>
      <c r="G46" s="47">
        <v>962359780</v>
      </c>
      <c r="H46" s="44" t="str">
        <f t="shared" ref="H46:H47" si="6">IF($B46="N/A","N/A",IF(G46&gt;10,"No",IF(G46&lt;-10,"No","Yes")))</f>
        <v>N/A</v>
      </c>
      <c r="I46" s="12">
        <v>11.25</v>
      </c>
      <c r="J46" s="12">
        <v>7.54</v>
      </c>
      <c r="K46" s="45" t="s">
        <v>739</v>
      </c>
      <c r="L46" s="9" t="str">
        <f t="shared" si="0"/>
        <v>Yes</v>
      </c>
    </row>
    <row r="47" spans="1:12" x14ac:dyDescent="0.2">
      <c r="A47" s="46" t="s">
        <v>1304</v>
      </c>
      <c r="B47" s="35" t="s">
        <v>213</v>
      </c>
      <c r="C47" s="47">
        <v>700.34387443000003</v>
      </c>
      <c r="D47" s="44" t="str">
        <f t="shared" si="4"/>
        <v>N/A</v>
      </c>
      <c r="E47" s="47">
        <v>731.83930277000002</v>
      </c>
      <c r="F47" s="44" t="str">
        <f t="shared" si="5"/>
        <v>N/A</v>
      </c>
      <c r="G47" s="47">
        <v>735.19092921000004</v>
      </c>
      <c r="H47" s="44" t="str">
        <f t="shared" si="6"/>
        <v>N/A</v>
      </c>
      <c r="I47" s="12">
        <v>4.4969999999999999</v>
      </c>
      <c r="J47" s="12">
        <v>0.45800000000000002</v>
      </c>
      <c r="K47" s="45" t="s">
        <v>739</v>
      </c>
      <c r="L47" s="9" t="str">
        <f>IF(J47="Div by 0", "N/A", IF(OR(J47="N/A",K47="N/A"),"N/A", IF(J47&gt;VALUE(MID(K47,1,2)), "No", IF(J47&lt;-1*VALUE(MID(K47,1,2)), "No", "Yes"))))</f>
        <v>Yes</v>
      </c>
    </row>
    <row r="48" spans="1:12" x14ac:dyDescent="0.2">
      <c r="A48" s="46" t="s">
        <v>1503</v>
      </c>
      <c r="B48" s="35" t="s">
        <v>213</v>
      </c>
      <c r="C48" s="47">
        <v>12542.808299</v>
      </c>
      <c r="D48" s="44" t="str">
        <f t="shared" ref="D48:D74" si="7">IF($B48="N/A","N/A",IF(C48&gt;10,"No",IF(C48&lt;-10,"No","Yes")))</f>
        <v>N/A</v>
      </c>
      <c r="E48" s="47">
        <v>12159.595594</v>
      </c>
      <c r="F48" s="44" t="str">
        <f t="shared" ref="F48:F74" si="8">IF($B48="N/A","N/A",IF(E48&gt;10,"No",IF(E48&lt;-10,"No","Yes")))</f>
        <v>N/A</v>
      </c>
      <c r="G48" s="47">
        <v>11753.58563</v>
      </c>
      <c r="H48" s="44" t="str">
        <f t="shared" ref="H48:H74" si="9">IF($B48="N/A","N/A",IF(G48&gt;10,"No",IF(G48&lt;-10,"No","Yes")))</f>
        <v>N/A</v>
      </c>
      <c r="I48" s="12">
        <v>-3.06</v>
      </c>
      <c r="J48" s="12">
        <v>-3.34</v>
      </c>
      <c r="K48" s="45" t="s">
        <v>739</v>
      </c>
      <c r="L48" s="9" t="str">
        <f t="shared" ref="L48:L74" si="10">IF(J48="Div by 0", "N/A", IF(K48="N/A","N/A", IF(J48&gt;VALUE(MID(K48,1,2)), "No", IF(J48&lt;-1*VALUE(MID(K48,1,2)), "No", "Yes"))))</f>
        <v>Yes</v>
      </c>
    </row>
    <row r="49" spans="1:12" x14ac:dyDescent="0.2">
      <c r="A49" s="46" t="s">
        <v>1504</v>
      </c>
      <c r="B49" s="35" t="s">
        <v>213</v>
      </c>
      <c r="C49" s="47">
        <v>2434.9651743999998</v>
      </c>
      <c r="D49" s="44" t="str">
        <f t="shared" si="7"/>
        <v>N/A</v>
      </c>
      <c r="E49" s="47">
        <v>2402.9912432000001</v>
      </c>
      <c r="F49" s="44" t="str">
        <f t="shared" si="8"/>
        <v>N/A</v>
      </c>
      <c r="G49" s="47">
        <v>2308.5801314</v>
      </c>
      <c r="H49" s="44" t="str">
        <f t="shared" si="9"/>
        <v>N/A</v>
      </c>
      <c r="I49" s="12">
        <v>-1.31</v>
      </c>
      <c r="J49" s="12">
        <v>-3.93</v>
      </c>
      <c r="K49" s="45" t="s">
        <v>739</v>
      </c>
      <c r="L49" s="9" t="str">
        <f t="shared" si="10"/>
        <v>Yes</v>
      </c>
    </row>
    <row r="50" spans="1:12" x14ac:dyDescent="0.2">
      <c r="A50" s="46" t="s">
        <v>1505</v>
      </c>
      <c r="B50" s="35" t="s">
        <v>213</v>
      </c>
      <c r="C50" s="47">
        <v>2013.6506333</v>
      </c>
      <c r="D50" s="44" t="str">
        <f t="shared" si="7"/>
        <v>N/A</v>
      </c>
      <c r="E50" s="47">
        <v>1901.5440341000001</v>
      </c>
      <c r="F50" s="44" t="str">
        <f t="shared" si="8"/>
        <v>N/A</v>
      </c>
      <c r="G50" s="47">
        <v>1971.6502085</v>
      </c>
      <c r="H50" s="44" t="str">
        <f t="shared" si="9"/>
        <v>N/A</v>
      </c>
      <c r="I50" s="12">
        <v>-5.57</v>
      </c>
      <c r="J50" s="12">
        <v>3.6869999999999998</v>
      </c>
      <c r="K50" s="45" t="s">
        <v>739</v>
      </c>
      <c r="L50" s="9" t="str">
        <f t="shared" si="10"/>
        <v>Yes</v>
      </c>
    </row>
    <row r="51" spans="1:12" x14ac:dyDescent="0.2">
      <c r="A51" s="46" t="s">
        <v>1506</v>
      </c>
      <c r="B51" s="35" t="s">
        <v>213</v>
      </c>
      <c r="C51" s="47">
        <v>1798.2342991</v>
      </c>
      <c r="D51" s="44" t="str">
        <f t="shared" si="7"/>
        <v>N/A</v>
      </c>
      <c r="E51" s="47">
        <v>1550.2082860999999</v>
      </c>
      <c r="F51" s="44" t="str">
        <f t="shared" si="8"/>
        <v>N/A</v>
      </c>
      <c r="G51" s="47">
        <v>1647.3978102000001</v>
      </c>
      <c r="H51" s="44" t="str">
        <f t="shared" si="9"/>
        <v>N/A</v>
      </c>
      <c r="I51" s="12">
        <v>-13.8</v>
      </c>
      <c r="J51" s="12">
        <v>6.2690000000000001</v>
      </c>
      <c r="K51" s="45" t="s">
        <v>739</v>
      </c>
      <c r="L51" s="9" t="str">
        <f t="shared" si="10"/>
        <v>Yes</v>
      </c>
    </row>
    <row r="52" spans="1:12" x14ac:dyDescent="0.2">
      <c r="A52" s="46" t="s">
        <v>1507</v>
      </c>
      <c r="B52" s="35" t="s">
        <v>213</v>
      </c>
      <c r="C52" s="47">
        <v>28042.128106</v>
      </c>
      <c r="D52" s="44" t="str">
        <f t="shared" si="7"/>
        <v>N/A</v>
      </c>
      <c r="E52" s="47">
        <v>28352.810710000002</v>
      </c>
      <c r="F52" s="44" t="str">
        <f t="shared" si="8"/>
        <v>N/A</v>
      </c>
      <c r="G52" s="47">
        <v>27705.844677000001</v>
      </c>
      <c r="H52" s="44" t="str">
        <f t="shared" si="9"/>
        <v>N/A</v>
      </c>
      <c r="I52" s="12">
        <v>1.1080000000000001</v>
      </c>
      <c r="J52" s="12">
        <v>-2.2799999999999998</v>
      </c>
      <c r="K52" s="45" t="s">
        <v>739</v>
      </c>
      <c r="L52" s="9" t="str">
        <f t="shared" si="10"/>
        <v>Yes</v>
      </c>
    </row>
    <row r="53" spans="1:12" x14ac:dyDescent="0.2">
      <c r="A53" s="46" t="s">
        <v>1508</v>
      </c>
      <c r="B53" s="35" t="s">
        <v>213</v>
      </c>
      <c r="C53" s="47">
        <v>7746.9174813999998</v>
      </c>
      <c r="D53" s="44" t="str">
        <f t="shared" si="7"/>
        <v>N/A</v>
      </c>
      <c r="E53" s="47">
        <v>7134.0376276999996</v>
      </c>
      <c r="F53" s="44" t="str">
        <f t="shared" si="8"/>
        <v>N/A</v>
      </c>
      <c r="G53" s="47">
        <v>6363.1437108</v>
      </c>
      <c r="H53" s="44" t="str">
        <f t="shared" si="9"/>
        <v>N/A</v>
      </c>
      <c r="I53" s="12">
        <v>-7.91</v>
      </c>
      <c r="J53" s="12">
        <v>-10.8</v>
      </c>
      <c r="K53" s="45" t="s">
        <v>739</v>
      </c>
      <c r="L53" s="9" t="str">
        <f t="shared" si="10"/>
        <v>Yes</v>
      </c>
    </row>
    <row r="54" spans="1:12" x14ac:dyDescent="0.2">
      <c r="A54" s="46" t="s">
        <v>1509</v>
      </c>
      <c r="B54" s="35" t="s">
        <v>213</v>
      </c>
      <c r="C54" s="47">
        <v>13463.775513000001</v>
      </c>
      <c r="D54" s="44" t="str">
        <f t="shared" si="7"/>
        <v>N/A</v>
      </c>
      <c r="E54" s="47">
        <v>13171.299268000001</v>
      </c>
      <c r="F54" s="44" t="str">
        <f t="shared" si="8"/>
        <v>N/A</v>
      </c>
      <c r="G54" s="47">
        <v>12895.925243</v>
      </c>
      <c r="H54" s="44" t="str">
        <f t="shared" si="9"/>
        <v>N/A</v>
      </c>
      <c r="I54" s="12">
        <v>-2.17</v>
      </c>
      <c r="J54" s="12">
        <v>-2.09</v>
      </c>
      <c r="K54" s="45" t="s">
        <v>739</v>
      </c>
      <c r="L54" s="9" t="str">
        <f t="shared" si="10"/>
        <v>Yes</v>
      </c>
    </row>
    <row r="55" spans="1:12" x14ac:dyDescent="0.2">
      <c r="A55" s="46" t="s">
        <v>1510</v>
      </c>
      <c r="B55" s="35" t="s">
        <v>213</v>
      </c>
      <c r="C55" s="47">
        <v>11691.718849999999</v>
      </c>
      <c r="D55" s="44" t="str">
        <f t="shared" si="7"/>
        <v>N/A</v>
      </c>
      <c r="E55" s="47">
        <v>11738.57135</v>
      </c>
      <c r="F55" s="44" t="str">
        <f t="shared" si="8"/>
        <v>N/A</v>
      </c>
      <c r="G55" s="47">
        <v>11446.070355</v>
      </c>
      <c r="H55" s="44" t="str">
        <f t="shared" si="9"/>
        <v>N/A</v>
      </c>
      <c r="I55" s="12">
        <v>0.4007</v>
      </c>
      <c r="J55" s="12">
        <v>-2.4900000000000002</v>
      </c>
      <c r="K55" s="45" t="s">
        <v>739</v>
      </c>
      <c r="L55" s="9" t="str">
        <f t="shared" si="10"/>
        <v>Yes</v>
      </c>
    </row>
    <row r="56" spans="1:12" ht="25.5" x14ac:dyDescent="0.2">
      <c r="A56" s="46" t="s">
        <v>1511</v>
      </c>
      <c r="B56" s="35" t="s">
        <v>213</v>
      </c>
      <c r="C56" s="47">
        <v>13089.697687</v>
      </c>
      <c r="D56" s="44" t="str">
        <f t="shared" si="7"/>
        <v>N/A</v>
      </c>
      <c r="E56" s="47">
        <v>11904.64731</v>
      </c>
      <c r="F56" s="44" t="str">
        <f t="shared" si="8"/>
        <v>N/A</v>
      </c>
      <c r="G56" s="47">
        <v>12439.244302999999</v>
      </c>
      <c r="H56" s="44" t="str">
        <f t="shared" si="9"/>
        <v>N/A</v>
      </c>
      <c r="I56" s="12">
        <v>-9.0500000000000007</v>
      </c>
      <c r="J56" s="12">
        <v>4.4909999999999997</v>
      </c>
      <c r="K56" s="45" t="s">
        <v>739</v>
      </c>
      <c r="L56" s="9" t="str">
        <f t="shared" si="10"/>
        <v>Yes</v>
      </c>
    </row>
    <row r="57" spans="1:12" x14ac:dyDescent="0.2">
      <c r="A57" s="46" t="s">
        <v>1512</v>
      </c>
      <c r="B57" s="35" t="s">
        <v>213</v>
      </c>
      <c r="C57" s="47">
        <v>3877.3368408000001</v>
      </c>
      <c r="D57" s="44" t="str">
        <f t="shared" si="7"/>
        <v>N/A</v>
      </c>
      <c r="E57" s="47">
        <v>3543.8732970000001</v>
      </c>
      <c r="F57" s="44" t="str">
        <f t="shared" si="8"/>
        <v>N/A</v>
      </c>
      <c r="G57" s="47">
        <v>3336.6218202999999</v>
      </c>
      <c r="H57" s="44" t="str">
        <f t="shared" si="9"/>
        <v>N/A</v>
      </c>
      <c r="I57" s="12">
        <v>-8.6</v>
      </c>
      <c r="J57" s="12">
        <v>-5.85</v>
      </c>
      <c r="K57" s="45" t="s">
        <v>739</v>
      </c>
      <c r="L57" s="9" t="str">
        <f t="shared" si="10"/>
        <v>Yes</v>
      </c>
    </row>
    <row r="58" spans="1:12" x14ac:dyDescent="0.2">
      <c r="A58" s="46" t="s">
        <v>1513</v>
      </c>
      <c r="B58" s="35" t="s">
        <v>213</v>
      </c>
      <c r="C58" s="47">
        <v>33584.820323</v>
      </c>
      <c r="D58" s="44" t="str">
        <f t="shared" si="7"/>
        <v>N/A</v>
      </c>
      <c r="E58" s="47">
        <v>32980.080214000001</v>
      </c>
      <c r="F58" s="44" t="str">
        <f t="shared" si="8"/>
        <v>N/A</v>
      </c>
      <c r="G58" s="47">
        <v>32374.272343000001</v>
      </c>
      <c r="H58" s="44" t="str">
        <f t="shared" si="9"/>
        <v>N/A</v>
      </c>
      <c r="I58" s="12">
        <v>-1.8</v>
      </c>
      <c r="J58" s="12">
        <v>-1.84</v>
      </c>
      <c r="K58" s="45" t="s">
        <v>739</v>
      </c>
      <c r="L58" s="9" t="str">
        <f t="shared" si="10"/>
        <v>Yes</v>
      </c>
    </row>
    <row r="59" spans="1:12" x14ac:dyDescent="0.2">
      <c r="A59" s="46" t="s">
        <v>1514</v>
      </c>
      <c r="B59" s="35" t="s">
        <v>213</v>
      </c>
      <c r="C59" s="47">
        <v>13311.347379999999</v>
      </c>
      <c r="D59" s="44" t="str">
        <f t="shared" si="7"/>
        <v>N/A</v>
      </c>
      <c r="E59" s="47">
        <v>12241.466415000001</v>
      </c>
      <c r="F59" s="44" t="str">
        <f t="shared" si="8"/>
        <v>N/A</v>
      </c>
      <c r="G59" s="47">
        <v>12292.637444</v>
      </c>
      <c r="H59" s="44" t="str">
        <f t="shared" si="9"/>
        <v>N/A</v>
      </c>
      <c r="I59" s="12">
        <v>-8.0399999999999991</v>
      </c>
      <c r="J59" s="12">
        <v>0.41799999999999998</v>
      </c>
      <c r="K59" s="45" t="s">
        <v>739</v>
      </c>
      <c r="L59" s="9" t="str">
        <f t="shared" si="10"/>
        <v>Yes</v>
      </c>
    </row>
    <row r="60" spans="1:12" x14ac:dyDescent="0.2">
      <c r="A60" s="46" t="s">
        <v>1515</v>
      </c>
      <c r="B60" s="35" t="s">
        <v>213</v>
      </c>
      <c r="C60" s="47">
        <v>1511.9087012</v>
      </c>
      <c r="D60" s="44" t="str">
        <f t="shared" si="7"/>
        <v>N/A</v>
      </c>
      <c r="E60" s="47">
        <v>1496.8909418000001</v>
      </c>
      <c r="F60" s="44" t="str">
        <f t="shared" si="8"/>
        <v>N/A</v>
      </c>
      <c r="G60" s="47">
        <v>1460.5917380999999</v>
      </c>
      <c r="H60" s="44" t="str">
        <f t="shared" si="9"/>
        <v>N/A</v>
      </c>
      <c r="I60" s="12">
        <v>-0.99299999999999999</v>
      </c>
      <c r="J60" s="12">
        <v>-2.42</v>
      </c>
      <c r="K60" s="45" t="s">
        <v>739</v>
      </c>
      <c r="L60" s="9" t="str">
        <f t="shared" si="10"/>
        <v>Yes</v>
      </c>
    </row>
    <row r="61" spans="1:12" x14ac:dyDescent="0.2">
      <c r="A61" s="46" t="s">
        <v>1516</v>
      </c>
      <c r="B61" s="35" t="s">
        <v>213</v>
      </c>
      <c r="C61" s="47">
        <v>1344.3269574999999</v>
      </c>
      <c r="D61" s="44" t="str">
        <f t="shared" si="7"/>
        <v>N/A</v>
      </c>
      <c r="E61" s="47">
        <v>1301.9575834</v>
      </c>
      <c r="F61" s="44" t="str">
        <f t="shared" si="8"/>
        <v>N/A</v>
      </c>
      <c r="G61" s="47">
        <v>1265.8499302</v>
      </c>
      <c r="H61" s="44" t="str">
        <f t="shared" si="9"/>
        <v>N/A</v>
      </c>
      <c r="I61" s="12">
        <v>-3.15</v>
      </c>
      <c r="J61" s="12">
        <v>-2.77</v>
      </c>
      <c r="K61" s="45" t="s">
        <v>739</v>
      </c>
      <c r="L61" s="9" t="str">
        <f t="shared" si="10"/>
        <v>Yes</v>
      </c>
    </row>
    <row r="62" spans="1:12" x14ac:dyDescent="0.2">
      <c r="A62" s="46" t="s">
        <v>1517</v>
      </c>
      <c r="B62" s="35" t="s">
        <v>213</v>
      </c>
      <c r="C62" s="47">
        <v>1472.7312955</v>
      </c>
      <c r="D62" s="44" t="str">
        <f t="shared" si="7"/>
        <v>N/A</v>
      </c>
      <c r="E62" s="47">
        <v>1422.1711378</v>
      </c>
      <c r="F62" s="44" t="str">
        <f t="shared" si="8"/>
        <v>N/A</v>
      </c>
      <c r="G62" s="47">
        <v>1247.2668131999999</v>
      </c>
      <c r="H62" s="44" t="str">
        <f t="shared" si="9"/>
        <v>N/A</v>
      </c>
      <c r="I62" s="12">
        <v>-3.43</v>
      </c>
      <c r="J62" s="12">
        <v>-12.3</v>
      </c>
      <c r="K62" s="45" t="s">
        <v>739</v>
      </c>
      <c r="L62" s="9" t="str">
        <f t="shared" si="10"/>
        <v>Yes</v>
      </c>
    </row>
    <row r="63" spans="1:12" ht="25.5" x14ac:dyDescent="0.2">
      <c r="A63" s="46" t="s">
        <v>1518</v>
      </c>
      <c r="B63" s="35" t="s">
        <v>213</v>
      </c>
      <c r="C63" s="47">
        <v>1724.4131473</v>
      </c>
      <c r="D63" s="44" t="str">
        <f t="shared" si="7"/>
        <v>N/A</v>
      </c>
      <c r="E63" s="47">
        <v>1577.5461905</v>
      </c>
      <c r="F63" s="44" t="str">
        <f t="shared" si="8"/>
        <v>N/A</v>
      </c>
      <c r="G63" s="47">
        <v>1530.8808093</v>
      </c>
      <c r="H63" s="44" t="str">
        <f t="shared" si="9"/>
        <v>N/A</v>
      </c>
      <c r="I63" s="12">
        <v>-8.52</v>
      </c>
      <c r="J63" s="12">
        <v>-2.96</v>
      </c>
      <c r="K63" s="45" t="s">
        <v>739</v>
      </c>
      <c r="L63" s="9" t="str">
        <f t="shared" si="10"/>
        <v>Yes</v>
      </c>
    </row>
    <row r="64" spans="1:12" x14ac:dyDescent="0.2">
      <c r="A64" s="46" t="s">
        <v>1519</v>
      </c>
      <c r="B64" s="35" t="s">
        <v>213</v>
      </c>
      <c r="C64" s="47">
        <v>1160.3939938000001</v>
      </c>
      <c r="D64" s="44" t="str">
        <f t="shared" si="7"/>
        <v>N/A</v>
      </c>
      <c r="E64" s="47">
        <v>1145.8232805</v>
      </c>
      <c r="F64" s="44" t="str">
        <f t="shared" si="8"/>
        <v>N/A</v>
      </c>
      <c r="G64" s="47">
        <v>1141.4165419000001</v>
      </c>
      <c r="H64" s="44" t="str">
        <f t="shared" si="9"/>
        <v>N/A</v>
      </c>
      <c r="I64" s="12">
        <v>-1.26</v>
      </c>
      <c r="J64" s="12">
        <v>-0.38500000000000001</v>
      </c>
      <c r="K64" s="45" t="s">
        <v>739</v>
      </c>
      <c r="L64" s="9" t="str">
        <f t="shared" si="10"/>
        <v>Yes</v>
      </c>
    </row>
    <row r="65" spans="1:12" x14ac:dyDescent="0.2">
      <c r="A65" s="46" t="s">
        <v>1520</v>
      </c>
      <c r="B65" s="35" t="s">
        <v>213</v>
      </c>
      <c r="C65" s="47">
        <v>2080.0550791000001</v>
      </c>
      <c r="D65" s="44" t="str">
        <f t="shared" si="7"/>
        <v>N/A</v>
      </c>
      <c r="E65" s="47">
        <v>2081.4560867999999</v>
      </c>
      <c r="F65" s="44" t="str">
        <f t="shared" si="8"/>
        <v>N/A</v>
      </c>
      <c r="G65" s="47">
        <v>1982.5972953999999</v>
      </c>
      <c r="H65" s="44" t="str">
        <f t="shared" si="9"/>
        <v>N/A</v>
      </c>
      <c r="I65" s="12">
        <v>6.7400000000000002E-2</v>
      </c>
      <c r="J65" s="12">
        <v>-4.75</v>
      </c>
      <c r="K65" s="45" t="s">
        <v>739</v>
      </c>
      <c r="L65" s="9" t="str">
        <f t="shared" si="10"/>
        <v>Yes</v>
      </c>
    </row>
    <row r="66" spans="1:12" x14ac:dyDescent="0.2">
      <c r="A66" s="46" t="s">
        <v>1521</v>
      </c>
      <c r="B66" s="35" t="s">
        <v>213</v>
      </c>
      <c r="C66" s="47">
        <v>3900.5622103999999</v>
      </c>
      <c r="D66" s="44" t="str">
        <f t="shared" si="7"/>
        <v>N/A</v>
      </c>
      <c r="E66" s="47">
        <v>3943.1185986999999</v>
      </c>
      <c r="F66" s="44" t="str">
        <f t="shared" si="8"/>
        <v>N/A</v>
      </c>
      <c r="G66" s="47">
        <v>3763.9663635000002</v>
      </c>
      <c r="H66" s="44" t="str">
        <f t="shared" si="9"/>
        <v>N/A</v>
      </c>
      <c r="I66" s="12">
        <v>1.091</v>
      </c>
      <c r="J66" s="12">
        <v>-4.54</v>
      </c>
      <c r="K66" s="45" t="s">
        <v>739</v>
      </c>
      <c r="L66" s="9" t="str">
        <f t="shared" si="10"/>
        <v>Yes</v>
      </c>
    </row>
    <row r="67" spans="1:12" x14ac:dyDescent="0.2">
      <c r="A67" s="46" t="s">
        <v>1522</v>
      </c>
      <c r="B67" s="35" t="s">
        <v>213</v>
      </c>
      <c r="C67" s="47">
        <v>5959.0281690000002</v>
      </c>
      <c r="D67" s="44" t="str">
        <f t="shared" si="7"/>
        <v>N/A</v>
      </c>
      <c r="E67" s="47">
        <v>6067.5199382999999</v>
      </c>
      <c r="F67" s="44" t="str">
        <f t="shared" si="8"/>
        <v>N/A</v>
      </c>
      <c r="G67" s="47">
        <v>4503.1573263</v>
      </c>
      <c r="H67" s="44" t="str">
        <f t="shared" si="9"/>
        <v>N/A</v>
      </c>
      <c r="I67" s="12">
        <v>1.821</v>
      </c>
      <c r="J67" s="12">
        <v>-25.8</v>
      </c>
      <c r="K67" s="45" t="s">
        <v>739</v>
      </c>
      <c r="L67" s="9" t="str">
        <f t="shared" si="10"/>
        <v>Yes</v>
      </c>
    </row>
    <row r="68" spans="1:12" x14ac:dyDescent="0.2">
      <c r="A68" s="46" t="s">
        <v>1523</v>
      </c>
      <c r="B68" s="35" t="s">
        <v>213</v>
      </c>
      <c r="C68" s="47">
        <v>2819.7483255000002</v>
      </c>
      <c r="D68" s="44" t="str">
        <f t="shared" si="7"/>
        <v>N/A</v>
      </c>
      <c r="E68" s="47">
        <v>2651.9469874000001</v>
      </c>
      <c r="F68" s="44" t="str">
        <f t="shared" si="8"/>
        <v>N/A</v>
      </c>
      <c r="G68" s="47">
        <v>2591.3985547000002</v>
      </c>
      <c r="H68" s="44" t="str">
        <f t="shared" si="9"/>
        <v>N/A</v>
      </c>
      <c r="I68" s="12">
        <v>-5.95</v>
      </c>
      <c r="J68" s="12">
        <v>-2.2799999999999998</v>
      </c>
      <c r="K68" s="45" t="s">
        <v>739</v>
      </c>
      <c r="L68" s="9" t="str">
        <f t="shared" si="10"/>
        <v>Yes</v>
      </c>
    </row>
    <row r="69" spans="1:12" x14ac:dyDescent="0.2">
      <c r="A69" s="46" t="s">
        <v>1524</v>
      </c>
      <c r="B69" s="35" t="s">
        <v>213</v>
      </c>
      <c r="C69" s="47">
        <v>2578.7624612999998</v>
      </c>
      <c r="D69" s="44" t="str">
        <f t="shared" si="7"/>
        <v>N/A</v>
      </c>
      <c r="E69" s="47">
        <v>2461.1965190999999</v>
      </c>
      <c r="F69" s="44" t="str">
        <f t="shared" si="8"/>
        <v>N/A</v>
      </c>
      <c r="G69" s="47">
        <v>2564.0225839999998</v>
      </c>
      <c r="H69" s="44" t="str">
        <f t="shared" si="9"/>
        <v>N/A</v>
      </c>
      <c r="I69" s="12">
        <v>-4.5599999999999996</v>
      </c>
      <c r="J69" s="12">
        <v>4.1779999999999999</v>
      </c>
      <c r="K69" s="45" t="s">
        <v>739</v>
      </c>
      <c r="L69" s="9" t="str">
        <f t="shared" si="10"/>
        <v>Yes</v>
      </c>
    </row>
    <row r="70" spans="1:12" x14ac:dyDescent="0.2">
      <c r="A70" s="46" t="s">
        <v>1525</v>
      </c>
      <c r="B70" s="35" t="s">
        <v>213</v>
      </c>
      <c r="C70" s="47">
        <v>1783.8137769</v>
      </c>
      <c r="D70" s="44" t="str">
        <f t="shared" si="7"/>
        <v>N/A</v>
      </c>
      <c r="E70" s="47">
        <v>1675.7792648</v>
      </c>
      <c r="F70" s="44" t="str">
        <f t="shared" si="8"/>
        <v>N/A</v>
      </c>
      <c r="G70" s="47">
        <v>1643.9627057</v>
      </c>
      <c r="H70" s="44" t="str">
        <f t="shared" si="9"/>
        <v>N/A</v>
      </c>
      <c r="I70" s="12">
        <v>-6.06</v>
      </c>
      <c r="J70" s="12">
        <v>-1.9</v>
      </c>
      <c r="K70" s="45" t="s">
        <v>739</v>
      </c>
      <c r="L70" s="9" t="str">
        <f t="shared" si="10"/>
        <v>Yes</v>
      </c>
    </row>
    <row r="71" spans="1:12" ht="25.5" x14ac:dyDescent="0.2">
      <c r="A71" s="46" t="s">
        <v>1526</v>
      </c>
      <c r="B71" s="35" t="s">
        <v>213</v>
      </c>
      <c r="C71" s="47">
        <v>2415.8698708000002</v>
      </c>
      <c r="D71" s="44" t="str">
        <f t="shared" si="7"/>
        <v>N/A</v>
      </c>
      <c r="E71" s="47">
        <v>2293.7253326999999</v>
      </c>
      <c r="F71" s="44" t="str">
        <f t="shared" si="8"/>
        <v>N/A</v>
      </c>
      <c r="G71" s="47">
        <v>2179.8054158999998</v>
      </c>
      <c r="H71" s="44" t="str">
        <f t="shared" si="9"/>
        <v>N/A</v>
      </c>
      <c r="I71" s="12">
        <v>-5.0599999999999996</v>
      </c>
      <c r="J71" s="12">
        <v>-4.97</v>
      </c>
      <c r="K71" s="45" t="s">
        <v>739</v>
      </c>
      <c r="L71" s="9" t="str">
        <f t="shared" si="10"/>
        <v>Yes</v>
      </c>
    </row>
    <row r="72" spans="1:12" x14ac:dyDescent="0.2">
      <c r="A72" s="46" t="s">
        <v>1527</v>
      </c>
      <c r="B72" s="35" t="s">
        <v>213</v>
      </c>
      <c r="C72" s="47">
        <v>4376.1136348999999</v>
      </c>
      <c r="D72" s="44" t="str">
        <f t="shared" si="7"/>
        <v>N/A</v>
      </c>
      <c r="E72" s="47">
        <v>3793.3427763999998</v>
      </c>
      <c r="F72" s="44" t="str">
        <f t="shared" si="8"/>
        <v>N/A</v>
      </c>
      <c r="G72" s="47">
        <v>4177.5134437999995</v>
      </c>
      <c r="H72" s="44" t="str">
        <f t="shared" si="9"/>
        <v>N/A</v>
      </c>
      <c r="I72" s="12">
        <v>-13.3</v>
      </c>
      <c r="J72" s="12">
        <v>10.130000000000001</v>
      </c>
      <c r="K72" s="45" t="s">
        <v>739</v>
      </c>
      <c r="L72" s="9" t="str">
        <f t="shared" si="10"/>
        <v>Yes</v>
      </c>
    </row>
    <row r="73" spans="1:12" x14ac:dyDescent="0.2">
      <c r="A73" s="46" t="s">
        <v>1528</v>
      </c>
      <c r="B73" s="35" t="s">
        <v>213</v>
      </c>
      <c r="C73" s="47">
        <v>2082.8298414999999</v>
      </c>
      <c r="D73" s="44" t="str">
        <f t="shared" si="7"/>
        <v>N/A</v>
      </c>
      <c r="E73" s="47">
        <v>1829.5925887000001</v>
      </c>
      <c r="F73" s="44" t="str">
        <f t="shared" si="8"/>
        <v>N/A</v>
      </c>
      <c r="G73" s="47">
        <v>1774.8048082</v>
      </c>
      <c r="H73" s="44" t="str">
        <f t="shared" si="9"/>
        <v>N/A</v>
      </c>
      <c r="I73" s="12">
        <v>-12.2</v>
      </c>
      <c r="J73" s="12">
        <v>-2.99</v>
      </c>
      <c r="K73" s="45" t="s">
        <v>739</v>
      </c>
      <c r="L73" s="9" t="str">
        <f t="shared" si="10"/>
        <v>Yes</v>
      </c>
    </row>
    <row r="74" spans="1:12" x14ac:dyDescent="0.2">
      <c r="A74" s="46" t="s">
        <v>1529</v>
      </c>
      <c r="B74" s="35" t="s">
        <v>213</v>
      </c>
      <c r="C74" s="47">
        <v>5074.1662065</v>
      </c>
      <c r="D74" s="44" t="str">
        <f t="shared" si="7"/>
        <v>N/A</v>
      </c>
      <c r="E74" s="47">
        <v>5521.0967877000003</v>
      </c>
      <c r="F74" s="44" t="str">
        <f t="shared" si="8"/>
        <v>N/A</v>
      </c>
      <c r="G74" s="47">
        <v>4058.2967552</v>
      </c>
      <c r="H74" s="44" t="str">
        <f t="shared" si="9"/>
        <v>N/A</v>
      </c>
      <c r="I74" s="12">
        <v>8.8079999999999998</v>
      </c>
      <c r="J74" s="12">
        <v>-26.5</v>
      </c>
      <c r="K74" s="45" t="s">
        <v>739</v>
      </c>
      <c r="L74" s="9" t="str">
        <f t="shared" si="10"/>
        <v>Yes</v>
      </c>
    </row>
    <row r="75" spans="1:12" x14ac:dyDescent="0.2">
      <c r="A75" s="46" t="s">
        <v>1611</v>
      </c>
      <c r="B75" s="35" t="s">
        <v>213</v>
      </c>
      <c r="C75" s="47">
        <v>2053349625</v>
      </c>
      <c r="D75" s="44" t="str">
        <f t="shared" ref="D75:D144" si="11">IF($B75="N/A","N/A",IF(C75&gt;10,"No",IF(C75&lt;-10,"No","Yes")))</f>
        <v>N/A</v>
      </c>
      <c r="E75" s="47">
        <v>2254078022</v>
      </c>
      <c r="F75" s="44" t="str">
        <f t="shared" ref="F75:F144" si="12">IF($B75="N/A","N/A",IF(E75&gt;10,"No",IF(E75&lt;-10,"No","Yes")))</f>
        <v>N/A</v>
      </c>
      <c r="G75" s="47">
        <v>2144121900</v>
      </c>
      <c r="H75" s="44" t="str">
        <f t="shared" ref="H75:H144" si="13">IF($B75="N/A","N/A",IF(G75&gt;10,"No",IF(G75&lt;-10,"No","Yes")))</f>
        <v>N/A</v>
      </c>
      <c r="I75" s="12">
        <v>9.7759999999999998</v>
      </c>
      <c r="J75" s="12">
        <v>-4.88</v>
      </c>
      <c r="K75" s="45" t="s">
        <v>739</v>
      </c>
      <c r="L75" s="9" t="str">
        <f t="shared" ref="L75:L135" si="14">IF(J75="Div by 0", "N/A", IF(K75="N/A","N/A", IF(J75&gt;VALUE(MID(K75,1,2)), "No", IF(J75&lt;-1*VALUE(MID(K75,1,2)), "No", "Yes"))))</f>
        <v>Yes</v>
      </c>
    </row>
    <row r="76" spans="1:12" x14ac:dyDescent="0.2">
      <c r="A76" s="46" t="s">
        <v>598</v>
      </c>
      <c r="B76" s="35" t="s">
        <v>213</v>
      </c>
      <c r="C76" s="36">
        <v>254885</v>
      </c>
      <c r="D76" s="44" t="str">
        <f t="shared" si="11"/>
        <v>N/A</v>
      </c>
      <c r="E76" s="36">
        <v>264521</v>
      </c>
      <c r="F76" s="44" t="str">
        <f t="shared" si="12"/>
        <v>N/A</v>
      </c>
      <c r="G76" s="36">
        <v>259379</v>
      </c>
      <c r="H76" s="44" t="str">
        <f t="shared" si="13"/>
        <v>N/A</v>
      </c>
      <c r="I76" s="12">
        <v>3.7810000000000001</v>
      </c>
      <c r="J76" s="12">
        <v>-1.94</v>
      </c>
      <c r="K76" s="45" t="s">
        <v>739</v>
      </c>
      <c r="L76" s="9" t="str">
        <f t="shared" si="14"/>
        <v>Yes</v>
      </c>
    </row>
    <row r="77" spans="1:12" x14ac:dyDescent="0.2">
      <c r="A77" s="46" t="s">
        <v>1438</v>
      </c>
      <c r="B77" s="35" t="s">
        <v>213</v>
      </c>
      <c r="C77" s="47">
        <v>8055.9845617000001</v>
      </c>
      <c r="D77" s="44" t="str">
        <f t="shared" si="11"/>
        <v>N/A</v>
      </c>
      <c r="E77" s="47">
        <v>8521.3575557000004</v>
      </c>
      <c r="F77" s="44" t="str">
        <f t="shared" si="12"/>
        <v>N/A</v>
      </c>
      <c r="G77" s="47">
        <v>8266.366591</v>
      </c>
      <c r="H77" s="44" t="str">
        <f t="shared" si="13"/>
        <v>N/A</v>
      </c>
      <c r="I77" s="12">
        <v>5.7770000000000001</v>
      </c>
      <c r="J77" s="12">
        <v>-2.99</v>
      </c>
      <c r="K77" s="45" t="s">
        <v>739</v>
      </c>
      <c r="L77" s="9" t="str">
        <f t="shared" si="14"/>
        <v>Yes</v>
      </c>
    </row>
    <row r="78" spans="1:12" x14ac:dyDescent="0.2">
      <c r="A78" s="46" t="s">
        <v>1439</v>
      </c>
      <c r="B78" s="35" t="s">
        <v>213</v>
      </c>
      <c r="C78" s="36">
        <v>4.7070953567</v>
      </c>
      <c r="D78" s="44" t="str">
        <f t="shared" si="11"/>
        <v>N/A</v>
      </c>
      <c r="E78" s="36">
        <v>4.7642417803999999</v>
      </c>
      <c r="F78" s="44" t="str">
        <f t="shared" si="12"/>
        <v>N/A</v>
      </c>
      <c r="G78" s="36">
        <v>4.7515103382000001</v>
      </c>
      <c r="H78" s="44" t="str">
        <f t="shared" si="13"/>
        <v>N/A</v>
      </c>
      <c r="I78" s="12">
        <v>1.214</v>
      </c>
      <c r="J78" s="12">
        <v>-0.26700000000000002</v>
      </c>
      <c r="K78" s="45" t="s">
        <v>739</v>
      </c>
      <c r="L78" s="9" t="str">
        <f t="shared" si="14"/>
        <v>Yes</v>
      </c>
    </row>
    <row r="79" spans="1:12" ht="25.5" x14ac:dyDescent="0.2">
      <c r="A79" s="46" t="s">
        <v>599</v>
      </c>
      <c r="B79" s="35" t="s">
        <v>213</v>
      </c>
      <c r="C79" s="47">
        <v>8033897</v>
      </c>
      <c r="D79" s="44" t="str">
        <f t="shared" si="11"/>
        <v>N/A</v>
      </c>
      <c r="E79" s="47">
        <v>9620187</v>
      </c>
      <c r="F79" s="44" t="str">
        <f t="shared" si="12"/>
        <v>N/A</v>
      </c>
      <c r="G79" s="47">
        <v>8584388</v>
      </c>
      <c r="H79" s="44" t="str">
        <f t="shared" si="13"/>
        <v>N/A</v>
      </c>
      <c r="I79" s="12">
        <v>19.739999999999998</v>
      </c>
      <c r="J79" s="12">
        <v>-10.8</v>
      </c>
      <c r="K79" s="45" t="s">
        <v>739</v>
      </c>
      <c r="L79" s="9" t="str">
        <f t="shared" si="14"/>
        <v>Yes</v>
      </c>
    </row>
    <row r="80" spans="1:12" x14ac:dyDescent="0.2">
      <c r="A80" s="46" t="s">
        <v>600</v>
      </c>
      <c r="B80" s="35" t="s">
        <v>213</v>
      </c>
      <c r="C80" s="36">
        <v>80</v>
      </c>
      <c r="D80" s="44" t="str">
        <f t="shared" si="11"/>
        <v>N/A</v>
      </c>
      <c r="E80" s="36">
        <v>97</v>
      </c>
      <c r="F80" s="44" t="str">
        <f t="shared" si="12"/>
        <v>N/A</v>
      </c>
      <c r="G80" s="36">
        <v>83</v>
      </c>
      <c r="H80" s="44" t="str">
        <f t="shared" si="13"/>
        <v>N/A</v>
      </c>
      <c r="I80" s="12">
        <v>21.25</v>
      </c>
      <c r="J80" s="12">
        <v>-14.4</v>
      </c>
      <c r="K80" s="45" t="s">
        <v>739</v>
      </c>
      <c r="L80" s="9" t="str">
        <f t="shared" si="14"/>
        <v>Yes</v>
      </c>
    </row>
    <row r="81" spans="1:12" x14ac:dyDescent="0.2">
      <c r="A81" s="46" t="s">
        <v>1440</v>
      </c>
      <c r="B81" s="35" t="s">
        <v>213</v>
      </c>
      <c r="C81" s="47">
        <v>100423.71249999999</v>
      </c>
      <c r="D81" s="44" t="str">
        <f t="shared" si="11"/>
        <v>N/A</v>
      </c>
      <c r="E81" s="47">
        <v>99177.185566999993</v>
      </c>
      <c r="F81" s="44" t="str">
        <f t="shared" si="12"/>
        <v>N/A</v>
      </c>
      <c r="G81" s="47">
        <v>103426.36145</v>
      </c>
      <c r="H81" s="44" t="str">
        <f t="shared" si="13"/>
        <v>N/A</v>
      </c>
      <c r="I81" s="12">
        <v>-1.24</v>
      </c>
      <c r="J81" s="12">
        <v>4.2839999999999998</v>
      </c>
      <c r="K81" s="45" t="s">
        <v>739</v>
      </c>
      <c r="L81" s="9" t="str">
        <f t="shared" si="14"/>
        <v>Yes</v>
      </c>
    </row>
    <row r="82" spans="1:12" ht="25.5" x14ac:dyDescent="0.2">
      <c r="A82" s="46" t="s">
        <v>601</v>
      </c>
      <c r="B82" s="35" t="s">
        <v>213</v>
      </c>
      <c r="C82" s="47">
        <v>0</v>
      </c>
      <c r="D82" s="44" t="str">
        <f t="shared" si="11"/>
        <v>N/A</v>
      </c>
      <c r="E82" s="47">
        <v>0</v>
      </c>
      <c r="F82" s="44" t="str">
        <f t="shared" si="12"/>
        <v>N/A</v>
      </c>
      <c r="G82" s="47">
        <v>0</v>
      </c>
      <c r="H82" s="44" t="str">
        <f t="shared" si="13"/>
        <v>N/A</v>
      </c>
      <c r="I82" s="12" t="s">
        <v>1747</v>
      </c>
      <c r="J82" s="12" t="s">
        <v>1747</v>
      </c>
      <c r="K82" s="45" t="s">
        <v>739</v>
      </c>
      <c r="L82" s="9" t="str">
        <f t="shared" si="14"/>
        <v>N/A</v>
      </c>
    </row>
    <row r="83" spans="1:12" x14ac:dyDescent="0.2">
      <c r="A83" s="46" t="s">
        <v>602</v>
      </c>
      <c r="B83" s="35" t="s">
        <v>213</v>
      </c>
      <c r="C83" s="36">
        <v>0</v>
      </c>
      <c r="D83" s="44" t="str">
        <f t="shared" si="11"/>
        <v>N/A</v>
      </c>
      <c r="E83" s="36">
        <v>0</v>
      </c>
      <c r="F83" s="44" t="str">
        <f t="shared" si="12"/>
        <v>N/A</v>
      </c>
      <c r="G83" s="36">
        <v>0</v>
      </c>
      <c r="H83" s="44" t="str">
        <f t="shared" si="13"/>
        <v>N/A</v>
      </c>
      <c r="I83" s="12" t="s">
        <v>1747</v>
      </c>
      <c r="J83" s="12" t="s">
        <v>1747</v>
      </c>
      <c r="K83" s="45" t="s">
        <v>739</v>
      </c>
      <c r="L83" s="9" t="str">
        <f t="shared" si="14"/>
        <v>N/A</v>
      </c>
    </row>
    <row r="84" spans="1:12" ht="25.5" x14ac:dyDescent="0.2">
      <c r="A84" s="4" t="s">
        <v>1441</v>
      </c>
      <c r="B84" s="35" t="s">
        <v>213</v>
      </c>
      <c r="C84" s="47" t="s">
        <v>1747</v>
      </c>
      <c r="D84" s="44" t="str">
        <f t="shared" si="11"/>
        <v>N/A</v>
      </c>
      <c r="E84" s="47" t="s">
        <v>1747</v>
      </c>
      <c r="F84" s="44" t="str">
        <f t="shared" si="12"/>
        <v>N/A</v>
      </c>
      <c r="G84" s="47" t="s">
        <v>1747</v>
      </c>
      <c r="H84" s="44" t="str">
        <f t="shared" si="13"/>
        <v>N/A</v>
      </c>
      <c r="I84" s="12" t="s">
        <v>1747</v>
      </c>
      <c r="J84" s="12" t="s">
        <v>1747</v>
      </c>
      <c r="K84" s="45" t="s">
        <v>739</v>
      </c>
      <c r="L84" s="9" t="str">
        <f t="shared" si="14"/>
        <v>N/A</v>
      </c>
    </row>
    <row r="85" spans="1:12" x14ac:dyDescent="0.2">
      <c r="A85" s="4" t="s">
        <v>603</v>
      </c>
      <c r="B85" s="35" t="s">
        <v>213</v>
      </c>
      <c r="C85" s="47">
        <v>327236539</v>
      </c>
      <c r="D85" s="44" t="str">
        <f t="shared" si="11"/>
        <v>N/A</v>
      </c>
      <c r="E85" s="47">
        <v>327475703</v>
      </c>
      <c r="F85" s="44" t="str">
        <f t="shared" si="12"/>
        <v>N/A</v>
      </c>
      <c r="G85" s="47">
        <v>323332835</v>
      </c>
      <c r="H85" s="44" t="str">
        <f t="shared" si="13"/>
        <v>N/A</v>
      </c>
      <c r="I85" s="12">
        <v>7.3099999999999998E-2</v>
      </c>
      <c r="J85" s="12">
        <v>-1.27</v>
      </c>
      <c r="K85" s="45" t="s">
        <v>739</v>
      </c>
      <c r="L85" s="9" t="str">
        <f t="shared" si="14"/>
        <v>Yes</v>
      </c>
    </row>
    <row r="86" spans="1:12" x14ac:dyDescent="0.2">
      <c r="A86" s="4" t="s">
        <v>604</v>
      </c>
      <c r="B86" s="35" t="s">
        <v>213</v>
      </c>
      <c r="C86" s="36">
        <v>2821</v>
      </c>
      <c r="D86" s="44" t="str">
        <f t="shared" si="11"/>
        <v>N/A</v>
      </c>
      <c r="E86" s="36">
        <v>2798</v>
      </c>
      <c r="F86" s="44" t="str">
        <f t="shared" si="12"/>
        <v>N/A</v>
      </c>
      <c r="G86" s="36">
        <v>2798</v>
      </c>
      <c r="H86" s="44" t="str">
        <f t="shared" si="13"/>
        <v>N/A</v>
      </c>
      <c r="I86" s="12">
        <v>-0.81499999999999995</v>
      </c>
      <c r="J86" s="12">
        <v>0</v>
      </c>
      <c r="K86" s="45" t="s">
        <v>739</v>
      </c>
      <c r="L86" s="9" t="str">
        <f t="shared" si="14"/>
        <v>Yes</v>
      </c>
    </row>
    <row r="87" spans="1:12" x14ac:dyDescent="0.2">
      <c r="A87" s="4" t="s">
        <v>1442</v>
      </c>
      <c r="B87" s="35" t="s">
        <v>213</v>
      </c>
      <c r="C87" s="47">
        <v>116000.19107</v>
      </c>
      <c r="D87" s="44" t="str">
        <f t="shared" si="11"/>
        <v>N/A</v>
      </c>
      <c r="E87" s="47">
        <v>117039.20765</v>
      </c>
      <c r="F87" s="44" t="str">
        <f t="shared" si="12"/>
        <v>N/A</v>
      </c>
      <c r="G87" s="47">
        <v>115558.55432</v>
      </c>
      <c r="H87" s="44" t="str">
        <f t="shared" si="13"/>
        <v>N/A</v>
      </c>
      <c r="I87" s="12">
        <v>0.89570000000000005</v>
      </c>
      <c r="J87" s="12">
        <v>-1.27</v>
      </c>
      <c r="K87" s="45" t="s">
        <v>739</v>
      </c>
      <c r="L87" s="9" t="str">
        <f t="shared" si="14"/>
        <v>Yes</v>
      </c>
    </row>
    <row r="88" spans="1:12" x14ac:dyDescent="0.2">
      <c r="A88" s="46" t="s">
        <v>605</v>
      </c>
      <c r="B88" s="35" t="s">
        <v>213</v>
      </c>
      <c r="C88" s="47">
        <v>2739072842</v>
      </c>
      <c r="D88" s="44" t="str">
        <f t="shared" si="11"/>
        <v>N/A</v>
      </c>
      <c r="E88" s="47">
        <v>2783693566</v>
      </c>
      <c r="F88" s="44" t="str">
        <f t="shared" si="12"/>
        <v>N/A</v>
      </c>
      <c r="G88" s="47">
        <v>2781771676</v>
      </c>
      <c r="H88" s="44" t="str">
        <f t="shared" si="13"/>
        <v>N/A</v>
      </c>
      <c r="I88" s="12">
        <v>1.629</v>
      </c>
      <c r="J88" s="12">
        <v>-6.9000000000000006E-2</v>
      </c>
      <c r="K88" s="45" t="s">
        <v>739</v>
      </c>
      <c r="L88" s="9" t="str">
        <f t="shared" si="14"/>
        <v>Yes</v>
      </c>
    </row>
    <row r="89" spans="1:12" x14ac:dyDescent="0.2">
      <c r="A89" s="49" t="s">
        <v>606</v>
      </c>
      <c r="B89" s="36" t="s">
        <v>213</v>
      </c>
      <c r="C89" s="36">
        <v>65829</v>
      </c>
      <c r="D89" s="44" t="str">
        <f t="shared" si="11"/>
        <v>N/A</v>
      </c>
      <c r="E89" s="36">
        <v>66846</v>
      </c>
      <c r="F89" s="44" t="str">
        <f t="shared" si="12"/>
        <v>N/A</v>
      </c>
      <c r="G89" s="36">
        <v>66911</v>
      </c>
      <c r="H89" s="44" t="str">
        <f t="shared" si="13"/>
        <v>N/A</v>
      </c>
      <c r="I89" s="12">
        <v>1.5449999999999999</v>
      </c>
      <c r="J89" s="12">
        <v>9.7199999999999995E-2</v>
      </c>
      <c r="K89" s="50" t="s">
        <v>739</v>
      </c>
      <c r="L89" s="9" t="str">
        <f t="shared" si="14"/>
        <v>Yes</v>
      </c>
    </row>
    <row r="90" spans="1:12" x14ac:dyDescent="0.2">
      <c r="A90" s="46" t="s">
        <v>1443</v>
      </c>
      <c r="B90" s="35" t="s">
        <v>213</v>
      </c>
      <c r="C90" s="47">
        <v>41608.908565999998</v>
      </c>
      <c r="D90" s="44" t="str">
        <f t="shared" si="11"/>
        <v>N/A</v>
      </c>
      <c r="E90" s="47">
        <v>41643.382790000003</v>
      </c>
      <c r="F90" s="44" t="str">
        <f t="shared" si="12"/>
        <v>N/A</v>
      </c>
      <c r="G90" s="47">
        <v>41574.205675999998</v>
      </c>
      <c r="H90" s="44" t="str">
        <f t="shared" si="13"/>
        <v>N/A</v>
      </c>
      <c r="I90" s="12">
        <v>8.2900000000000001E-2</v>
      </c>
      <c r="J90" s="12">
        <v>-0.16600000000000001</v>
      </c>
      <c r="K90" s="45" t="s">
        <v>739</v>
      </c>
      <c r="L90" s="9" t="str">
        <f t="shared" si="14"/>
        <v>Yes</v>
      </c>
    </row>
    <row r="91" spans="1:12" ht="25.5" x14ac:dyDescent="0.2">
      <c r="A91" s="46" t="s">
        <v>607</v>
      </c>
      <c r="B91" s="35" t="s">
        <v>213</v>
      </c>
      <c r="C91" s="47">
        <v>781539632</v>
      </c>
      <c r="D91" s="44" t="str">
        <f t="shared" si="11"/>
        <v>N/A</v>
      </c>
      <c r="E91" s="47">
        <v>816792743</v>
      </c>
      <c r="F91" s="44" t="str">
        <f t="shared" si="12"/>
        <v>N/A</v>
      </c>
      <c r="G91" s="47">
        <v>823356294</v>
      </c>
      <c r="H91" s="44" t="str">
        <f t="shared" si="13"/>
        <v>N/A</v>
      </c>
      <c r="I91" s="12">
        <v>4.5110000000000001</v>
      </c>
      <c r="J91" s="12">
        <v>0.80359999999999998</v>
      </c>
      <c r="K91" s="45" t="s">
        <v>739</v>
      </c>
      <c r="L91" s="9" t="str">
        <f t="shared" si="14"/>
        <v>Yes</v>
      </c>
    </row>
    <row r="92" spans="1:12" x14ac:dyDescent="0.2">
      <c r="A92" s="46" t="s">
        <v>608</v>
      </c>
      <c r="B92" s="35" t="s">
        <v>213</v>
      </c>
      <c r="C92" s="36">
        <v>1211894</v>
      </c>
      <c r="D92" s="44" t="str">
        <f t="shared" si="11"/>
        <v>N/A</v>
      </c>
      <c r="E92" s="36">
        <v>1292712</v>
      </c>
      <c r="F92" s="44" t="str">
        <f t="shared" si="12"/>
        <v>N/A</v>
      </c>
      <c r="G92" s="36">
        <v>1279763</v>
      </c>
      <c r="H92" s="44" t="str">
        <f t="shared" si="13"/>
        <v>N/A</v>
      </c>
      <c r="I92" s="12">
        <v>6.6689999999999996</v>
      </c>
      <c r="J92" s="12">
        <v>-1</v>
      </c>
      <c r="K92" s="45" t="s">
        <v>739</v>
      </c>
      <c r="L92" s="9" t="str">
        <f t="shared" si="14"/>
        <v>Yes</v>
      </c>
    </row>
    <row r="93" spans="1:12" x14ac:dyDescent="0.2">
      <c r="A93" s="46" t="s">
        <v>1444</v>
      </c>
      <c r="B93" s="35" t="s">
        <v>213</v>
      </c>
      <c r="C93" s="47">
        <v>644.89108123000005</v>
      </c>
      <c r="D93" s="44" t="str">
        <f t="shared" si="11"/>
        <v>N/A</v>
      </c>
      <c r="E93" s="47">
        <v>631.84432649999997</v>
      </c>
      <c r="F93" s="44" t="str">
        <f t="shared" si="12"/>
        <v>N/A</v>
      </c>
      <c r="G93" s="47">
        <v>643.36622796999995</v>
      </c>
      <c r="H93" s="44" t="str">
        <f t="shared" si="13"/>
        <v>N/A</v>
      </c>
      <c r="I93" s="12">
        <v>-2.02</v>
      </c>
      <c r="J93" s="12">
        <v>1.8240000000000001</v>
      </c>
      <c r="K93" s="45" t="s">
        <v>739</v>
      </c>
      <c r="L93" s="9" t="str">
        <f t="shared" si="14"/>
        <v>Yes</v>
      </c>
    </row>
    <row r="94" spans="1:12" x14ac:dyDescent="0.2">
      <c r="A94" s="46" t="s">
        <v>609</v>
      </c>
      <c r="B94" s="35" t="s">
        <v>213</v>
      </c>
      <c r="C94" s="47">
        <v>41445853</v>
      </c>
      <c r="D94" s="44" t="str">
        <f t="shared" si="11"/>
        <v>N/A</v>
      </c>
      <c r="E94" s="47">
        <v>56295048</v>
      </c>
      <c r="F94" s="44" t="str">
        <f t="shared" si="12"/>
        <v>N/A</v>
      </c>
      <c r="G94" s="47">
        <v>58362579</v>
      </c>
      <c r="H94" s="44" t="str">
        <f t="shared" si="13"/>
        <v>N/A</v>
      </c>
      <c r="I94" s="12">
        <v>35.83</v>
      </c>
      <c r="J94" s="12">
        <v>3.673</v>
      </c>
      <c r="K94" s="45" t="s">
        <v>739</v>
      </c>
      <c r="L94" s="9" t="str">
        <f t="shared" si="14"/>
        <v>Yes</v>
      </c>
    </row>
    <row r="95" spans="1:12" x14ac:dyDescent="0.2">
      <c r="A95" s="46" t="s">
        <v>610</v>
      </c>
      <c r="B95" s="35" t="s">
        <v>213</v>
      </c>
      <c r="C95" s="36">
        <v>161628</v>
      </c>
      <c r="D95" s="44" t="str">
        <f t="shared" si="11"/>
        <v>N/A</v>
      </c>
      <c r="E95" s="36">
        <v>186758</v>
      </c>
      <c r="F95" s="44" t="str">
        <f t="shared" si="12"/>
        <v>N/A</v>
      </c>
      <c r="G95" s="36">
        <v>174364</v>
      </c>
      <c r="H95" s="44" t="str">
        <f t="shared" si="13"/>
        <v>N/A</v>
      </c>
      <c r="I95" s="12">
        <v>15.55</v>
      </c>
      <c r="J95" s="12">
        <v>-6.64</v>
      </c>
      <c r="K95" s="45" t="s">
        <v>739</v>
      </c>
      <c r="L95" s="9" t="str">
        <f t="shared" si="14"/>
        <v>Yes</v>
      </c>
    </row>
    <row r="96" spans="1:12" x14ac:dyDescent="0.2">
      <c r="A96" s="46" t="s">
        <v>1445</v>
      </c>
      <c r="B96" s="35" t="s">
        <v>213</v>
      </c>
      <c r="C96" s="47">
        <v>256.42743213</v>
      </c>
      <c r="D96" s="44" t="str">
        <f t="shared" si="11"/>
        <v>N/A</v>
      </c>
      <c r="E96" s="47">
        <v>301.43312736000001</v>
      </c>
      <c r="F96" s="44" t="str">
        <f t="shared" si="12"/>
        <v>N/A</v>
      </c>
      <c r="G96" s="47">
        <v>334.71690831000001</v>
      </c>
      <c r="H96" s="44" t="str">
        <f t="shared" si="13"/>
        <v>N/A</v>
      </c>
      <c r="I96" s="12">
        <v>17.55</v>
      </c>
      <c r="J96" s="12">
        <v>11.04</v>
      </c>
      <c r="K96" s="45" t="s">
        <v>739</v>
      </c>
      <c r="L96" s="9" t="str">
        <f t="shared" si="14"/>
        <v>Yes</v>
      </c>
    </row>
    <row r="97" spans="1:12" ht="25.5" x14ac:dyDescent="0.2">
      <c r="A97" s="46" t="s">
        <v>611</v>
      </c>
      <c r="B97" s="35" t="s">
        <v>213</v>
      </c>
      <c r="C97" s="47">
        <v>4548646</v>
      </c>
      <c r="D97" s="44" t="str">
        <f t="shared" si="11"/>
        <v>N/A</v>
      </c>
      <c r="E97" s="47">
        <v>4654672</v>
      </c>
      <c r="F97" s="44" t="str">
        <f t="shared" si="12"/>
        <v>N/A</v>
      </c>
      <c r="G97" s="47">
        <v>4683535</v>
      </c>
      <c r="H97" s="44" t="str">
        <f t="shared" si="13"/>
        <v>N/A</v>
      </c>
      <c r="I97" s="12">
        <v>2.331</v>
      </c>
      <c r="J97" s="12">
        <v>0.62009999999999998</v>
      </c>
      <c r="K97" s="45" t="s">
        <v>739</v>
      </c>
      <c r="L97" s="9" t="str">
        <f t="shared" si="14"/>
        <v>Yes</v>
      </c>
    </row>
    <row r="98" spans="1:12" x14ac:dyDescent="0.2">
      <c r="A98" s="46" t="s">
        <v>612</v>
      </c>
      <c r="B98" s="35" t="s">
        <v>213</v>
      </c>
      <c r="C98" s="36">
        <v>30650</v>
      </c>
      <c r="D98" s="44" t="str">
        <f t="shared" si="11"/>
        <v>N/A</v>
      </c>
      <c r="E98" s="36">
        <v>31969</v>
      </c>
      <c r="F98" s="44" t="str">
        <f t="shared" si="12"/>
        <v>N/A</v>
      </c>
      <c r="G98" s="36">
        <v>31723</v>
      </c>
      <c r="H98" s="44" t="str">
        <f t="shared" si="13"/>
        <v>N/A</v>
      </c>
      <c r="I98" s="12">
        <v>4.3029999999999999</v>
      </c>
      <c r="J98" s="12">
        <v>-0.76900000000000002</v>
      </c>
      <c r="K98" s="45" t="s">
        <v>739</v>
      </c>
      <c r="L98" s="9" t="str">
        <f t="shared" si="14"/>
        <v>Yes</v>
      </c>
    </row>
    <row r="99" spans="1:12" ht="25.5" x14ac:dyDescent="0.2">
      <c r="A99" s="46" t="s">
        <v>1446</v>
      </c>
      <c r="B99" s="35" t="s">
        <v>213</v>
      </c>
      <c r="C99" s="47">
        <v>148.40606851999999</v>
      </c>
      <c r="D99" s="44" t="str">
        <f t="shared" si="11"/>
        <v>N/A</v>
      </c>
      <c r="E99" s="47">
        <v>145.59954956000001</v>
      </c>
      <c r="F99" s="44" t="str">
        <f t="shared" si="12"/>
        <v>N/A</v>
      </c>
      <c r="G99" s="47">
        <v>147.63846421</v>
      </c>
      <c r="H99" s="44" t="str">
        <f t="shared" si="13"/>
        <v>N/A</v>
      </c>
      <c r="I99" s="12">
        <v>-1.89</v>
      </c>
      <c r="J99" s="12">
        <v>1.4</v>
      </c>
      <c r="K99" s="45" t="s">
        <v>739</v>
      </c>
      <c r="L99" s="9" t="str">
        <f t="shared" si="14"/>
        <v>Yes</v>
      </c>
    </row>
    <row r="100" spans="1:12" ht="25.5" x14ac:dyDescent="0.2">
      <c r="A100" s="46" t="s">
        <v>613</v>
      </c>
      <c r="B100" s="35" t="s">
        <v>213</v>
      </c>
      <c r="C100" s="47">
        <v>455694398</v>
      </c>
      <c r="D100" s="44" t="str">
        <f t="shared" si="11"/>
        <v>N/A</v>
      </c>
      <c r="E100" s="47">
        <v>528897487</v>
      </c>
      <c r="F100" s="44" t="str">
        <f t="shared" si="12"/>
        <v>N/A</v>
      </c>
      <c r="G100" s="47">
        <v>545371992</v>
      </c>
      <c r="H100" s="44" t="str">
        <f t="shared" si="13"/>
        <v>N/A</v>
      </c>
      <c r="I100" s="12">
        <v>16.059999999999999</v>
      </c>
      <c r="J100" s="12">
        <v>3.1150000000000002</v>
      </c>
      <c r="K100" s="45" t="s">
        <v>739</v>
      </c>
      <c r="L100" s="9" t="str">
        <f t="shared" si="14"/>
        <v>Yes</v>
      </c>
    </row>
    <row r="101" spans="1:12" x14ac:dyDescent="0.2">
      <c r="A101" s="46" t="s">
        <v>614</v>
      </c>
      <c r="B101" s="35" t="s">
        <v>213</v>
      </c>
      <c r="C101" s="36">
        <v>696329</v>
      </c>
      <c r="D101" s="44" t="str">
        <f t="shared" si="11"/>
        <v>N/A</v>
      </c>
      <c r="E101" s="36">
        <v>753749</v>
      </c>
      <c r="F101" s="44" t="str">
        <f t="shared" si="12"/>
        <v>N/A</v>
      </c>
      <c r="G101" s="36">
        <v>776693</v>
      </c>
      <c r="H101" s="44" t="str">
        <f t="shared" si="13"/>
        <v>N/A</v>
      </c>
      <c r="I101" s="12">
        <v>8.2460000000000004</v>
      </c>
      <c r="J101" s="12">
        <v>3.044</v>
      </c>
      <c r="K101" s="45" t="s">
        <v>739</v>
      </c>
      <c r="L101" s="9" t="str">
        <f t="shared" si="14"/>
        <v>Yes</v>
      </c>
    </row>
    <row r="102" spans="1:12" x14ac:dyDescent="0.2">
      <c r="A102" s="46" t="s">
        <v>1447</v>
      </c>
      <c r="B102" s="35" t="s">
        <v>213</v>
      </c>
      <c r="C102" s="47">
        <v>654.42398348999996</v>
      </c>
      <c r="D102" s="44" t="str">
        <f t="shared" si="11"/>
        <v>N/A</v>
      </c>
      <c r="E102" s="47">
        <v>701.68913922000002</v>
      </c>
      <c r="F102" s="44" t="str">
        <f t="shared" si="12"/>
        <v>N/A</v>
      </c>
      <c r="G102" s="47">
        <v>702.17189030999998</v>
      </c>
      <c r="H102" s="44" t="str">
        <f t="shared" si="13"/>
        <v>N/A</v>
      </c>
      <c r="I102" s="12">
        <v>7.2220000000000004</v>
      </c>
      <c r="J102" s="12">
        <v>6.88E-2</v>
      </c>
      <c r="K102" s="45" t="s">
        <v>739</v>
      </c>
      <c r="L102" s="9" t="str">
        <f t="shared" si="14"/>
        <v>Yes</v>
      </c>
    </row>
    <row r="103" spans="1:12" x14ac:dyDescent="0.2">
      <c r="A103" s="46" t="s">
        <v>615</v>
      </c>
      <c r="B103" s="35" t="s">
        <v>213</v>
      </c>
      <c r="C103" s="47">
        <v>189723672</v>
      </c>
      <c r="D103" s="44" t="str">
        <f t="shared" si="11"/>
        <v>N/A</v>
      </c>
      <c r="E103" s="47">
        <v>196018350</v>
      </c>
      <c r="F103" s="44" t="str">
        <f t="shared" si="12"/>
        <v>N/A</v>
      </c>
      <c r="G103" s="47">
        <v>177028576</v>
      </c>
      <c r="H103" s="44" t="str">
        <f t="shared" si="13"/>
        <v>N/A</v>
      </c>
      <c r="I103" s="12">
        <v>3.3180000000000001</v>
      </c>
      <c r="J103" s="12">
        <v>-9.69</v>
      </c>
      <c r="K103" s="45" t="s">
        <v>739</v>
      </c>
      <c r="L103" s="9" t="str">
        <f t="shared" si="14"/>
        <v>Yes</v>
      </c>
    </row>
    <row r="104" spans="1:12" x14ac:dyDescent="0.2">
      <c r="A104" s="46" t="s">
        <v>616</v>
      </c>
      <c r="B104" s="35" t="s">
        <v>213</v>
      </c>
      <c r="C104" s="36">
        <v>390210</v>
      </c>
      <c r="D104" s="44" t="str">
        <f t="shared" si="11"/>
        <v>N/A</v>
      </c>
      <c r="E104" s="36">
        <v>420306</v>
      </c>
      <c r="F104" s="44" t="str">
        <f t="shared" si="12"/>
        <v>N/A</v>
      </c>
      <c r="G104" s="36">
        <v>400663</v>
      </c>
      <c r="H104" s="44" t="str">
        <f t="shared" si="13"/>
        <v>N/A</v>
      </c>
      <c r="I104" s="12">
        <v>7.7130000000000001</v>
      </c>
      <c r="J104" s="12">
        <v>-4.67</v>
      </c>
      <c r="K104" s="45" t="s">
        <v>739</v>
      </c>
      <c r="L104" s="9" t="str">
        <f t="shared" si="14"/>
        <v>Yes</v>
      </c>
    </row>
    <row r="105" spans="1:12" x14ac:dyDescent="0.2">
      <c r="A105" s="46" t="s">
        <v>1448</v>
      </c>
      <c r="B105" s="35" t="s">
        <v>213</v>
      </c>
      <c r="C105" s="47">
        <v>486.20914892000002</v>
      </c>
      <c r="D105" s="44" t="str">
        <f t="shared" si="11"/>
        <v>N/A</v>
      </c>
      <c r="E105" s="47">
        <v>466.37057286999999</v>
      </c>
      <c r="F105" s="44" t="str">
        <f t="shared" si="12"/>
        <v>N/A</v>
      </c>
      <c r="G105" s="47">
        <v>441.83909170999999</v>
      </c>
      <c r="H105" s="44" t="str">
        <f t="shared" si="13"/>
        <v>N/A</v>
      </c>
      <c r="I105" s="12">
        <v>-4.08</v>
      </c>
      <c r="J105" s="12">
        <v>-5.26</v>
      </c>
      <c r="K105" s="45" t="s">
        <v>739</v>
      </c>
      <c r="L105" s="9" t="str">
        <f t="shared" si="14"/>
        <v>Yes</v>
      </c>
    </row>
    <row r="106" spans="1:12" ht="25.5" x14ac:dyDescent="0.2">
      <c r="A106" s="46" t="s">
        <v>617</v>
      </c>
      <c r="B106" s="35" t="s">
        <v>213</v>
      </c>
      <c r="C106" s="47">
        <v>198462581</v>
      </c>
      <c r="D106" s="44" t="str">
        <f t="shared" si="11"/>
        <v>N/A</v>
      </c>
      <c r="E106" s="47">
        <v>188562427</v>
      </c>
      <c r="F106" s="44" t="str">
        <f t="shared" si="12"/>
        <v>N/A</v>
      </c>
      <c r="G106" s="47">
        <v>177017573</v>
      </c>
      <c r="H106" s="44" t="str">
        <f t="shared" si="13"/>
        <v>N/A</v>
      </c>
      <c r="I106" s="12">
        <v>-4.99</v>
      </c>
      <c r="J106" s="12">
        <v>-6.12</v>
      </c>
      <c r="K106" s="45" t="s">
        <v>739</v>
      </c>
      <c r="L106" s="9" t="str">
        <f t="shared" si="14"/>
        <v>Yes</v>
      </c>
    </row>
    <row r="107" spans="1:12" x14ac:dyDescent="0.2">
      <c r="A107" s="46" t="s">
        <v>618</v>
      </c>
      <c r="B107" s="35" t="s">
        <v>213</v>
      </c>
      <c r="C107" s="36">
        <v>15121</v>
      </c>
      <c r="D107" s="44" t="str">
        <f t="shared" si="11"/>
        <v>N/A</v>
      </c>
      <c r="E107" s="36">
        <v>15032</v>
      </c>
      <c r="F107" s="44" t="str">
        <f t="shared" si="12"/>
        <v>N/A</v>
      </c>
      <c r="G107" s="36">
        <v>17615</v>
      </c>
      <c r="H107" s="44" t="str">
        <f t="shared" si="13"/>
        <v>N/A</v>
      </c>
      <c r="I107" s="12">
        <v>-0.58899999999999997</v>
      </c>
      <c r="J107" s="12">
        <v>17.18</v>
      </c>
      <c r="K107" s="45" t="s">
        <v>739</v>
      </c>
      <c r="L107" s="9" t="str">
        <f t="shared" si="14"/>
        <v>Yes</v>
      </c>
    </row>
    <row r="108" spans="1:12" ht="25.5" x14ac:dyDescent="0.2">
      <c r="A108" s="46" t="s">
        <v>1449</v>
      </c>
      <c r="B108" s="35" t="s">
        <v>213</v>
      </c>
      <c r="C108" s="47">
        <v>13124.964024000001</v>
      </c>
      <c r="D108" s="44" t="str">
        <f t="shared" si="11"/>
        <v>N/A</v>
      </c>
      <c r="E108" s="47">
        <v>12544.067789000001</v>
      </c>
      <c r="F108" s="44" t="str">
        <f t="shared" si="12"/>
        <v>N/A</v>
      </c>
      <c r="G108" s="47">
        <v>10049.251944</v>
      </c>
      <c r="H108" s="44" t="str">
        <f t="shared" si="13"/>
        <v>N/A</v>
      </c>
      <c r="I108" s="12">
        <v>-4.43</v>
      </c>
      <c r="J108" s="12">
        <v>-19.899999999999999</v>
      </c>
      <c r="K108" s="45" t="s">
        <v>739</v>
      </c>
      <c r="L108" s="9" t="str">
        <f t="shared" si="14"/>
        <v>Yes</v>
      </c>
    </row>
    <row r="109" spans="1:12" ht="25.5" x14ac:dyDescent="0.2">
      <c r="A109" s="46" t="s">
        <v>619</v>
      </c>
      <c r="B109" s="35" t="s">
        <v>213</v>
      </c>
      <c r="C109" s="47">
        <v>333930924</v>
      </c>
      <c r="D109" s="44" t="str">
        <f t="shared" si="11"/>
        <v>N/A</v>
      </c>
      <c r="E109" s="47">
        <v>365779936</v>
      </c>
      <c r="F109" s="44" t="str">
        <f t="shared" si="12"/>
        <v>N/A</v>
      </c>
      <c r="G109" s="47">
        <v>368239630</v>
      </c>
      <c r="H109" s="44" t="str">
        <f t="shared" si="13"/>
        <v>N/A</v>
      </c>
      <c r="I109" s="12">
        <v>9.5380000000000003</v>
      </c>
      <c r="J109" s="12">
        <v>0.67249999999999999</v>
      </c>
      <c r="K109" s="45" t="s">
        <v>739</v>
      </c>
      <c r="L109" s="9" t="str">
        <f t="shared" si="14"/>
        <v>Yes</v>
      </c>
    </row>
    <row r="110" spans="1:12" x14ac:dyDescent="0.2">
      <c r="A110" s="46" t="s">
        <v>620</v>
      </c>
      <c r="B110" s="35" t="s">
        <v>213</v>
      </c>
      <c r="C110" s="36">
        <v>984018</v>
      </c>
      <c r="D110" s="44" t="str">
        <f t="shared" si="11"/>
        <v>N/A</v>
      </c>
      <c r="E110" s="36">
        <v>1054282</v>
      </c>
      <c r="F110" s="44" t="str">
        <f t="shared" si="12"/>
        <v>N/A</v>
      </c>
      <c r="G110" s="36">
        <v>1052667</v>
      </c>
      <c r="H110" s="44" t="str">
        <f t="shared" si="13"/>
        <v>N/A</v>
      </c>
      <c r="I110" s="12">
        <v>7.141</v>
      </c>
      <c r="J110" s="12">
        <v>-0.153</v>
      </c>
      <c r="K110" s="45" t="s">
        <v>739</v>
      </c>
      <c r="L110" s="9" t="str">
        <f t="shared" si="14"/>
        <v>Yes</v>
      </c>
    </row>
    <row r="111" spans="1:12" x14ac:dyDescent="0.2">
      <c r="A111" s="46" t="s">
        <v>1450</v>
      </c>
      <c r="B111" s="35" t="s">
        <v>213</v>
      </c>
      <c r="C111" s="47">
        <v>339.35448742</v>
      </c>
      <c r="D111" s="44" t="str">
        <f t="shared" si="11"/>
        <v>N/A</v>
      </c>
      <c r="E111" s="47">
        <v>346.94696105999998</v>
      </c>
      <c r="F111" s="44" t="str">
        <f t="shared" si="12"/>
        <v>N/A</v>
      </c>
      <c r="G111" s="47">
        <v>349.81587719999999</v>
      </c>
      <c r="H111" s="44" t="str">
        <f t="shared" si="13"/>
        <v>N/A</v>
      </c>
      <c r="I111" s="12">
        <v>2.2370000000000001</v>
      </c>
      <c r="J111" s="12">
        <v>0.82689999999999997</v>
      </c>
      <c r="K111" s="45" t="s">
        <v>739</v>
      </c>
      <c r="L111" s="9" t="str">
        <f t="shared" si="14"/>
        <v>Yes</v>
      </c>
    </row>
    <row r="112" spans="1:12" x14ac:dyDescent="0.2">
      <c r="A112" s="46" t="s">
        <v>621</v>
      </c>
      <c r="B112" s="35" t="s">
        <v>213</v>
      </c>
      <c r="C112" s="47">
        <v>1090164453</v>
      </c>
      <c r="D112" s="44" t="str">
        <f t="shared" si="11"/>
        <v>N/A</v>
      </c>
      <c r="E112" s="47">
        <v>1188761764</v>
      </c>
      <c r="F112" s="44" t="str">
        <f t="shared" si="12"/>
        <v>N/A</v>
      </c>
      <c r="G112" s="47">
        <v>1227642385</v>
      </c>
      <c r="H112" s="44" t="str">
        <f t="shared" si="13"/>
        <v>N/A</v>
      </c>
      <c r="I112" s="12">
        <v>9.0440000000000005</v>
      </c>
      <c r="J112" s="12">
        <v>3.2709999999999999</v>
      </c>
      <c r="K112" s="45" t="s">
        <v>739</v>
      </c>
      <c r="L112" s="9" t="str">
        <f t="shared" si="14"/>
        <v>Yes</v>
      </c>
    </row>
    <row r="113" spans="1:12" x14ac:dyDescent="0.2">
      <c r="A113" s="46" t="s">
        <v>622</v>
      </c>
      <c r="B113" s="35" t="s">
        <v>213</v>
      </c>
      <c r="C113" s="36">
        <v>955636</v>
      </c>
      <c r="D113" s="44" t="str">
        <f t="shared" si="11"/>
        <v>N/A</v>
      </c>
      <c r="E113" s="36">
        <v>1007385</v>
      </c>
      <c r="F113" s="44" t="str">
        <f t="shared" si="12"/>
        <v>N/A</v>
      </c>
      <c r="G113" s="36">
        <v>1001139</v>
      </c>
      <c r="H113" s="44" t="str">
        <f t="shared" si="13"/>
        <v>N/A</v>
      </c>
      <c r="I113" s="12">
        <v>5.415</v>
      </c>
      <c r="J113" s="12">
        <v>-0.62</v>
      </c>
      <c r="K113" s="45" t="s">
        <v>739</v>
      </c>
      <c r="L113" s="9" t="str">
        <f t="shared" si="14"/>
        <v>Yes</v>
      </c>
    </row>
    <row r="114" spans="1:12" x14ac:dyDescent="0.2">
      <c r="A114" s="46" t="s">
        <v>1451</v>
      </c>
      <c r="B114" s="35" t="s">
        <v>213</v>
      </c>
      <c r="C114" s="47">
        <v>1140.7737391999999</v>
      </c>
      <c r="D114" s="44" t="str">
        <f t="shared" si="11"/>
        <v>N/A</v>
      </c>
      <c r="E114" s="47">
        <v>1180.047116</v>
      </c>
      <c r="F114" s="44" t="str">
        <f t="shared" si="12"/>
        <v>N/A</v>
      </c>
      <c r="G114" s="47">
        <v>1226.2456912</v>
      </c>
      <c r="H114" s="44" t="str">
        <f t="shared" si="13"/>
        <v>N/A</v>
      </c>
      <c r="I114" s="12">
        <v>3.4430000000000001</v>
      </c>
      <c r="J114" s="12">
        <v>3.915</v>
      </c>
      <c r="K114" s="45" t="s">
        <v>739</v>
      </c>
      <c r="L114" s="9" t="str">
        <f t="shared" si="14"/>
        <v>Yes</v>
      </c>
    </row>
    <row r="115" spans="1:12" ht="25.5" x14ac:dyDescent="0.2">
      <c r="A115" s="46" t="s">
        <v>623</v>
      </c>
      <c r="B115" s="35" t="s">
        <v>213</v>
      </c>
      <c r="C115" s="47">
        <v>937661917</v>
      </c>
      <c r="D115" s="44" t="str">
        <f t="shared" si="11"/>
        <v>N/A</v>
      </c>
      <c r="E115" s="47">
        <v>919922324</v>
      </c>
      <c r="F115" s="44" t="str">
        <f t="shared" si="12"/>
        <v>N/A</v>
      </c>
      <c r="G115" s="47">
        <v>896922330</v>
      </c>
      <c r="H115" s="44" t="str">
        <f t="shared" si="13"/>
        <v>N/A</v>
      </c>
      <c r="I115" s="12">
        <v>-1.89</v>
      </c>
      <c r="J115" s="12">
        <v>-2.5</v>
      </c>
      <c r="K115" s="45" t="s">
        <v>739</v>
      </c>
      <c r="L115" s="9" t="str">
        <f t="shared" si="14"/>
        <v>Yes</v>
      </c>
    </row>
    <row r="116" spans="1:12" x14ac:dyDescent="0.2">
      <c r="A116" s="49" t="s">
        <v>624</v>
      </c>
      <c r="B116" s="36" t="s">
        <v>213</v>
      </c>
      <c r="C116" s="36">
        <v>655242</v>
      </c>
      <c r="D116" s="44" t="str">
        <f t="shared" si="11"/>
        <v>N/A</v>
      </c>
      <c r="E116" s="36">
        <v>689696</v>
      </c>
      <c r="F116" s="44" t="str">
        <f t="shared" si="12"/>
        <v>N/A</v>
      </c>
      <c r="G116" s="36">
        <v>685010</v>
      </c>
      <c r="H116" s="44" t="str">
        <f t="shared" si="13"/>
        <v>N/A</v>
      </c>
      <c r="I116" s="12">
        <v>5.258</v>
      </c>
      <c r="J116" s="12">
        <v>-0.67900000000000005</v>
      </c>
      <c r="K116" s="50" t="s">
        <v>739</v>
      </c>
      <c r="L116" s="9" t="str">
        <f t="shared" si="14"/>
        <v>Yes</v>
      </c>
    </row>
    <row r="117" spans="1:12" ht="25.5" x14ac:dyDescent="0.2">
      <c r="A117" s="46" t="s">
        <v>1452</v>
      </c>
      <c r="B117" s="35" t="s">
        <v>213</v>
      </c>
      <c r="C117" s="47">
        <v>1431.0162001000001</v>
      </c>
      <c r="D117" s="44" t="str">
        <f t="shared" si="11"/>
        <v>N/A</v>
      </c>
      <c r="E117" s="47">
        <v>1333.8084083000001</v>
      </c>
      <c r="F117" s="44" t="str">
        <f t="shared" si="12"/>
        <v>N/A</v>
      </c>
      <c r="G117" s="47">
        <v>1309.3565495</v>
      </c>
      <c r="H117" s="44" t="str">
        <f t="shared" si="13"/>
        <v>N/A</v>
      </c>
      <c r="I117" s="12">
        <v>-6.79</v>
      </c>
      <c r="J117" s="12">
        <v>-1.83</v>
      </c>
      <c r="K117" s="45" t="s">
        <v>739</v>
      </c>
      <c r="L117" s="9" t="str">
        <f t="shared" si="14"/>
        <v>Yes</v>
      </c>
    </row>
    <row r="118" spans="1:12" ht="25.5" x14ac:dyDescent="0.2">
      <c r="A118" s="46" t="s">
        <v>625</v>
      </c>
      <c r="B118" s="35" t="s">
        <v>213</v>
      </c>
      <c r="C118" s="47">
        <v>27669797</v>
      </c>
      <c r="D118" s="44" t="str">
        <f t="shared" si="11"/>
        <v>N/A</v>
      </c>
      <c r="E118" s="47">
        <v>28319305</v>
      </c>
      <c r="F118" s="44" t="str">
        <f t="shared" si="12"/>
        <v>N/A</v>
      </c>
      <c r="G118" s="47">
        <v>28445958</v>
      </c>
      <c r="H118" s="44" t="str">
        <f t="shared" si="13"/>
        <v>N/A</v>
      </c>
      <c r="I118" s="12">
        <v>2.347</v>
      </c>
      <c r="J118" s="12">
        <v>0.44719999999999999</v>
      </c>
      <c r="K118" s="45" t="s">
        <v>739</v>
      </c>
      <c r="L118" s="9" t="str">
        <f t="shared" si="14"/>
        <v>Yes</v>
      </c>
    </row>
    <row r="119" spans="1:12" x14ac:dyDescent="0.2">
      <c r="A119" s="46" t="s">
        <v>626</v>
      </c>
      <c r="B119" s="35" t="s">
        <v>213</v>
      </c>
      <c r="C119" s="36">
        <v>79447</v>
      </c>
      <c r="D119" s="44" t="str">
        <f t="shared" si="11"/>
        <v>N/A</v>
      </c>
      <c r="E119" s="36">
        <v>82497</v>
      </c>
      <c r="F119" s="44" t="str">
        <f t="shared" si="12"/>
        <v>N/A</v>
      </c>
      <c r="G119" s="36">
        <v>83644</v>
      </c>
      <c r="H119" s="44" t="str">
        <f t="shared" si="13"/>
        <v>N/A</v>
      </c>
      <c r="I119" s="12">
        <v>3.839</v>
      </c>
      <c r="J119" s="12">
        <v>1.39</v>
      </c>
      <c r="K119" s="45" t="s">
        <v>739</v>
      </c>
      <c r="L119" s="9" t="str">
        <f t="shared" si="14"/>
        <v>Yes</v>
      </c>
    </row>
    <row r="120" spans="1:12" ht="25.5" x14ac:dyDescent="0.2">
      <c r="A120" s="46" t="s">
        <v>1453</v>
      </c>
      <c r="B120" s="35" t="s">
        <v>213</v>
      </c>
      <c r="C120" s="47">
        <v>348.27994763999999</v>
      </c>
      <c r="D120" s="44" t="str">
        <f t="shared" si="11"/>
        <v>N/A</v>
      </c>
      <c r="E120" s="47">
        <v>343.27678581999999</v>
      </c>
      <c r="F120" s="44" t="str">
        <f t="shared" si="12"/>
        <v>N/A</v>
      </c>
      <c r="G120" s="47">
        <v>340.08366410000002</v>
      </c>
      <c r="H120" s="44" t="str">
        <f t="shared" si="13"/>
        <v>N/A</v>
      </c>
      <c r="I120" s="12">
        <v>-1.44</v>
      </c>
      <c r="J120" s="12">
        <v>-0.93</v>
      </c>
      <c r="K120" s="45" t="s">
        <v>739</v>
      </c>
      <c r="L120" s="9" t="str">
        <f t="shared" si="14"/>
        <v>Yes</v>
      </c>
    </row>
    <row r="121" spans="1:12" ht="25.5" x14ac:dyDescent="0.2">
      <c r="A121" s="46" t="s">
        <v>627</v>
      </c>
      <c r="B121" s="35" t="s">
        <v>213</v>
      </c>
      <c r="C121" s="47">
        <v>0</v>
      </c>
      <c r="D121" s="44" t="str">
        <f t="shared" si="11"/>
        <v>N/A</v>
      </c>
      <c r="E121" s="47">
        <v>0</v>
      </c>
      <c r="F121" s="44" t="str">
        <f t="shared" si="12"/>
        <v>N/A</v>
      </c>
      <c r="G121" s="47">
        <v>0</v>
      </c>
      <c r="H121" s="44" t="str">
        <f t="shared" si="13"/>
        <v>N/A</v>
      </c>
      <c r="I121" s="12" t="s">
        <v>1747</v>
      </c>
      <c r="J121" s="12" t="s">
        <v>1747</v>
      </c>
      <c r="K121" s="45" t="s">
        <v>739</v>
      </c>
      <c r="L121" s="9" t="str">
        <f t="shared" si="14"/>
        <v>N/A</v>
      </c>
    </row>
    <row r="122" spans="1:12" x14ac:dyDescent="0.2">
      <c r="A122" s="46" t="s">
        <v>628</v>
      </c>
      <c r="B122" s="35" t="s">
        <v>213</v>
      </c>
      <c r="C122" s="36">
        <v>0</v>
      </c>
      <c r="D122" s="44" t="str">
        <f t="shared" si="11"/>
        <v>N/A</v>
      </c>
      <c r="E122" s="36">
        <v>0</v>
      </c>
      <c r="F122" s="44" t="str">
        <f t="shared" si="12"/>
        <v>N/A</v>
      </c>
      <c r="G122" s="36">
        <v>0</v>
      </c>
      <c r="H122" s="44" t="str">
        <f t="shared" si="13"/>
        <v>N/A</v>
      </c>
      <c r="I122" s="12" t="s">
        <v>1747</v>
      </c>
      <c r="J122" s="12" t="s">
        <v>1747</v>
      </c>
      <c r="K122" s="45" t="s">
        <v>739</v>
      </c>
      <c r="L122" s="9" t="str">
        <f t="shared" si="14"/>
        <v>N/A</v>
      </c>
    </row>
    <row r="123" spans="1:12" ht="25.5" x14ac:dyDescent="0.2">
      <c r="A123" s="46" t="s">
        <v>1454</v>
      </c>
      <c r="B123" s="35" t="s">
        <v>213</v>
      </c>
      <c r="C123" s="47" t="s">
        <v>1747</v>
      </c>
      <c r="D123" s="44" t="str">
        <f t="shared" si="11"/>
        <v>N/A</v>
      </c>
      <c r="E123" s="47" t="s">
        <v>1747</v>
      </c>
      <c r="F123" s="44" t="str">
        <f t="shared" si="12"/>
        <v>N/A</v>
      </c>
      <c r="G123" s="47" t="s">
        <v>1747</v>
      </c>
      <c r="H123" s="44" t="str">
        <f t="shared" si="13"/>
        <v>N/A</v>
      </c>
      <c r="I123" s="12" t="s">
        <v>1747</v>
      </c>
      <c r="J123" s="12" t="s">
        <v>1747</v>
      </c>
      <c r="K123" s="45" t="s">
        <v>739</v>
      </c>
      <c r="L123" s="9" t="str">
        <f t="shared" si="14"/>
        <v>N/A</v>
      </c>
    </row>
    <row r="124" spans="1:12" ht="25.5" x14ac:dyDescent="0.2">
      <c r="A124" s="46" t="s">
        <v>629</v>
      </c>
      <c r="B124" s="35" t="s">
        <v>213</v>
      </c>
      <c r="C124" s="47">
        <v>23145390</v>
      </c>
      <c r="D124" s="44" t="str">
        <f t="shared" si="11"/>
        <v>N/A</v>
      </c>
      <c r="E124" s="47">
        <v>24999317</v>
      </c>
      <c r="F124" s="44" t="str">
        <f t="shared" si="12"/>
        <v>N/A</v>
      </c>
      <c r="G124" s="47">
        <v>33722152</v>
      </c>
      <c r="H124" s="44" t="str">
        <f t="shared" si="13"/>
        <v>N/A</v>
      </c>
      <c r="I124" s="12">
        <v>8.01</v>
      </c>
      <c r="J124" s="12">
        <v>34.89</v>
      </c>
      <c r="K124" s="45" t="s">
        <v>739</v>
      </c>
      <c r="L124" s="9" t="str">
        <f t="shared" si="14"/>
        <v>No</v>
      </c>
    </row>
    <row r="125" spans="1:12" ht="25.5" x14ac:dyDescent="0.2">
      <c r="A125" s="46" t="s">
        <v>630</v>
      </c>
      <c r="B125" s="35" t="s">
        <v>213</v>
      </c>
      <c r="C125" s="36">
        <v>50973</v>
      </c>
      <c r="D125" s="44" t="str">
        <f t="shared" si="11"/>
        <v>N/A</v>
      </c>
      <c r="E125" s="36">
        <v>27897</v>
      </c>
      <c r="F125" s="44" t="str">
        <f t="shared" si="12"/>
        <v>N/A</v>
      </c>
      <c r="G125" s="36">
        <v>30156</v>
      </c>
      <c r="H125" s="44" t="str">
        <f t="shared" si="13"/>
        <v>N/A</v>
      </c>
      <c r="I125" s="12">
        <v>-45.3</v>
      </c>
      <c r="J125" s="12">
        <v>8.0980000000000008</v>
      </c>
      <c r="K125" s="45" t="s">
        <v>739</v>
      </c>
      <c r="L125" s="9" t="str">
        <f t="shared" si="14"/>
        <v>Yes</v>
      </c>
    </row>
    <row r="126" spans="1:12" ht="25.5" x14ac:dyDescent="0.2">
      <c r="A126" s="46" t="s">
        <v>1455</v>
      </c>
      <c r="B126" s="35" t="s">
        <v>213</v>
      </c>
      <c r="C126" s="47">
        <v>454.07156730000003</v>
      </c>
      <c r="D126" s="44" t="str">
        <f t="shared" si="11"/>
        <v>N/A</v>
      </c>
      <c r="E126" s="47">
        <v>896.12922535999996</v>
      </c>
      <c r="F126" s="44" t="str">
        <f t="shared" si="12"/>
        <v>N/A</v>
      </c>
      <c r="G126" s="47">
        <v>1118.2567979999999</v>
      </c>
      <c r="H126" s="44" t="str">
        <f t="shared" si="13"/>
        <v>N/A</v>
      </c>
      <c r="I126" s="12">
        <v>97.35</v>
      </c>
      <c r="J126" s="12">
        <v>24.79</v>
      </c>
      <c r="K126" s="45" t="s">
        <v>739</v>
      </c>
      <c r="L126" s="9" t="str">
        <f t="shared" si="14"/>
        <v>Yes</v>
      </c>
    </row>
    <row r="127" spans="1:12" ht="25.5" x14ac:dyDescent="0.2">
      <c r="A127" s="46" t="s">
        <v>631</v>
      </c>
      <c r="B127" s="35" t="s">
        <v>213</v>
      </c>
      <c r="C127" s="47">
        <v>30437135</v>
      </c>
      <c r="D127" s="44" t="str">
        <f t="shared" si="11"/>
        <v>N/A</v>
      </c>
      <c r="E127" s="47">
        <v>30687727</v>
      </c>
      <c r="F127" s="44" t="str">
        <f t="shared" si="12"/>
        <v>N/A</v>
      </c>
      <c r="G127" s="47">
        <v>34521427</v>
      </c>
      <c r="H127" s="44" t="str">
        <f t="shared" si="13"/>
        <v>N/A</v>
      </c>
      <c r="I127" s="12">
        <v>0.82330000000000003</v>
      </c>
      <c r="J127" s="12">
        <v>12.49</v>
      </c>
      <c r="K127" s="45" t="s">
        <v>739</v>
      </c>
      <c r="L127" s="9" t="str">
        <f t="shared" si="14"/>
        <v>Yes</v>
      </c>
    </row>
    <row r="128" spans="1:12" x14ac:dyDescent="0.2">
      <c r="A128" s="46" t="s">
        <v>632</v>
      </c>
      <c r="B128" s="35" t="s">
        <v>213</v>
      </c>
      <c r="C128" s="36">
        <v>1379</v>
      </c>
      <c r="D128" s="44" t="str">
        <f t="shared" si="11"/>
        <v>N/A</v>
      </c>
      <c r="E128" s="36">
        <v>1404</v>
      </c>
      <c r="F128" s="44" t="str">
        <f t="shared" si="12"/>
        <v>N/A</v>
      </c>
      <c r="G128" s="36">
        <v>1511</v>
      </c>
      <c r="H128" s="44" t="str">
        <f t="shared" si="13"/>
        <v>N/A</v>
      </c>
      <c r="I128" s="12">
        <v>1.8129999999999999</v>
      </c>
      <c r="J128" s="12">
        <v>7.6210000000000004</v>
      </c>
      <c r="K128" s="45" t="s">
        <v>739</v>
      </c>
      <c r="L128" s="9" t="str">
        <f t="shared" si="14"/>
        <v>Yes</v>
      </c>
    </row>
    <row r="129" spans="1:12" ht="25.5" x14ac:dyDescent="0.2">
      <c r="A129" s="46" t="s">
        <v>1456</v>
      </c>
      <c r="B129" s="35" t="s">
        <v>213</v>
      </c>
      <c r="C129" s="47">
        <v>22071.889050000002</v>
      </c>
      <c r="D129" s="44" t="str">
        <f t="shared" si="11"/>
        <v>N/A</v>
      </c>
      <c r="E129" s="47">
        <v>21857.355413000001</v>
      </c>
      <c r="F129" s="44" t="str">
        <f t="shared" si="12"/>
        <v>N/A</v>
      </c>
      <c r="G129" s="47">
        <v>22846.741892999999</v>
      </c>
      <c r="H129" s="44" t="str">
        <f t="shared" si="13"/>
        <v>N/A</v>
      </c>
      <c r="I129" s="12">
        <v>-0.97199999999999998</v>
      </c>
      <c r="J129" s="12">
        <v>4.5270000000000001</v>
      </c>
      <c r="K129" s="45" t="s">
        <v>739</v>
      </c>
      <c r="L129" s="9" t="str">
        <f t="shared" si="14"/>
        <v>Yes</v>
      </c>
    </row>
    <row r="130" spans="1:12" ht="25.5" x14ac:dyDescent="0.2">
      <c r="A130" s="46" t="s">
        <v>633</v>
      </c>
      <c r="B130" s="35" t="s">
        <v>213</v>
      </c>
      <c r="C130" s="47">
        <v>5731898</v>
      </c>
      <c r="D130" s="44" t="str">
        <f t="shared" si="11"/>
        <v>N/A</v>
      </c>
      <c r="E130" s="47">
        <v>5547964</v>
      </c>
      <c r="F130" s="44" t="str">
        <f t="shared" si="12"/>
        <v>N/A</v>
      </c>
      <c r="G130" s="47">
        <v>5739176</v>
      </c>
      <c r="H130" s="44" t="str">
        <f t="shared" si="13"/>
        <v>N/A</v>
      </c>
      <c r="I130" s="12">
        <v>-3.21</v>
      </c>
      <c r="J130" s="12">
        <v>3.4470000000000001</v>
      </c>
      <c r="K130" s="45" t="s">
        <v>739</v>
      </c>
      <c r="L130" s="9" t="str">
        <f t="shared" si="14"/>
        <v>Yes</v>
      </c>
    </row>
    <row r="131" spans="1:12" x14ac:dyDescent="0.2">
      <c r="A131" s="46" t="s">
        <v>634</v>
      </c>
      <c r="B131" s="35" t="s">
        <v>213</v>
      </c>
      <c r="C131" s="36">
        <v>27733</v>
      </c>
      <c r="D131" s="44" t="str">
        <f t="shared" si="11"/>
        <v>N/A</v>
      </c>
      <c r="E131" s="36">
        <v>29534</v>
      </c>
      <c r="F131" s="44" t="str">
        <f t="shared" si="12"/>
        <v>N/A</v>
      </c>
      <c r="G131" s="36">
        <v>31087</v>
      </c>
      <c r="H131" s="44" t="str">
        <f t="shared" si="13"/>
        <v>N/A</v>
      </c>
      <c r="I131" s="12">
        <v>6.4939999999999998</v>
      </c>
      <c r="J131" s="12">
        <v>5.258</v>
      </c>
      <c r="K131" s="45" t="s">
        <v>739</v>
      </c>
      <c r="L131" s="9" t="str">
        <f t="shared" si="14"/>
        <v>Yes</v>
      </c>
    </row>
    <row r="132" spans="1:12" ht="25.5" x14ac:dyDescent="0.2">
      <c r="A132" s="46" t="s">
        <v>1457</v>
      </c>
      <c r="B132" s="35" t="s">
        <v>213</v>
      </c>
      <c r="C132" s="47">
        <v>206.68149858000001</v>
      </c>
      <c r="D132" s="44" t="str">
        <f t="shared" si="11"/>
        <v>N/A</v>
      </c>
      <c r="E132" s="47">
        <v>187.85007110000001</v>
      </c>
      <c r="F132" s="44" t="str">
        <f t="shared" si="12"/>
        <v>N/A</v>
      </c>
      <c r="G132" s="47">
        <v>184.61659213999999</v>
      </c>
      <c r="H132" s="44" t="str">
        <f t="shared" si="13"/>
        <v>N/A</v>
      </c>
      <c r="I132" s="12">
        <v>-9.11</v>
      </c>
      <c r="J132" s="12">
        <v>-1.72</v>
      </c>
      <c r="K132" s="45" t="s">
        <v>739</v>
      </c>
      <c r="L132" s="9" t="str">
        <f t="shared" si="14"/>
        <v>Yes</v>
      </c>
    </row>
    <row r="133" spans="1:12" ht="25.5" x14ac:dyDescent="0.2">
      <c r="A133" s="46" t="s">
        <v>635</v>
      </c>
      <c r="B133" s="35" t="s">
        <v>213</v>
      </c>
      <c r="C133" s="47">
        <v>305126660</v>
      </c>
      <c r="D133" s="44" t="str">
        <f t="shared" si="11"/>
        <v>N/A</v>
      </c>
      <c r="E133" s="47">
        <v>299655259</v>
      </c>
      <c r="F133" s="44" t="str">
        <f t="shared" si="12"/>
        <v>N/A</v>
      </c>
      <c r="G133" s="47">
        <v>289457724</v>
      </c>
      <c r="H133" s="44" t="str">
        <f t="shared" si="13"/>
        <v>N/A</v>
      </c>
      <c r="I133" s="12">
        <v>-1.79</v>
      </c>
      <c r="J133" s="12">
        <v>-3.4</v>
      </c>
      <c r="K133" s="45" t="s">
        <v>739</v>
      </c>
      <c r="L133" s="9" t="str">
        <f t="shared" si="14"/>
        <v>Yes</v>
      </c>
    </row>
    <row r="134" spans="1:12" x14ac:dyDescent="0.2">
      <c r="A134" s="46" t="s">
        <v>636</v>
      </c>
      <c r="B134" s="35" t="s">
        <v>213</v>
      </c>
      <c r="C134" s="36">
        <v>17645</v>
      </c>
      <c r="D134" s="44" t="str">
        <f t="shared" si="11"/>
        <v>N/A</v>
      </c>
      <c r="E134" s="36">
        <v>17715</v>
      </c>
      <c r="F134" s="44" t="str">
        <f t="shared" si="12"/>
        <v>N/A</v>
      </c>
      <c r="G134" s="36">
        <v>17722</v>
      </c>
      <c r="H134" s="44" t="str">
        <f t="shared" si="13"/>
        <v>N/A</v>
      </c>
      <c r="I134" s="12">
        <v>0.3967</v>
      </c>
      <c r="J134" s="12">
        <v>3.95E-2</v>
      </c>
      <c r="K134" s="45" t="s">
        <v>739</v>
      </c>
      <c r="L134" s="9" t="str">
        <f t="shared" si="14"/>
        <v>Yes</v>
      </c>
    </row>
    <row r="135" spans="1:12" x14ac:dyDescent="0.2">
      <c r="A135" s="46" t="s">
        <v>1458</v>
      </c>
      <c r="B135" s="35" t="s">
        <v>213</v>
      </c>
      <c r="C135" s="47">
        <v>17292.528194999999</v>
      </c>
      <c r="D135" s="44" t="str">
        <f t="shared" si="11"/>
        <v>N/A</v>
      </c>
      <c r="E135" s="47">
        <v>16915.340615000001</v>
      </c>
      <c r="F135" s="44" t="str">
        <f t="shared" si="12"/>
        <v>N/A</v>
      </c>
      <c r="G135" s="47">
        <v>16333.242523000001</v>
      </c>
      <c r="H135" s="44" t="str">
        <f t="shared" si="13"/>
        <v>N/A</v>
      </c>
      <c r="I135" s="12">
        <v>-2.1800000000000002</v>
      </c>
      <c r="J135" s="12">
        <v>-3.44</v>
      </c>
      <c r="K135" s="45" t="s">
        <v>739</v>
      </c>
      <c r="L135" s="9" t="str">
        <f t="shared" si="14"/>
        <v>Yes</v>
      </c>
    </row>
    <row r="136" spans="1:12" ht="25.5" x14ac:dyDescent="0.2">
      <c r="A136" s="46" t="s">
        <v>637</v>
      </c>
      <c r="B136" s="35" t="s">
        <v>213</v>
      </c>
      <c r="C136" s="47">
        <v>3021575</v>
      </c>
      <c r="D136" s="44" t="str">
        <f t="shared" si="11"/>
        <v>N/A</v>
      </c>
      <c r="E136" s="47">
        <v>3118092</v>
      </c>
      <c r="F136" s="44" t="str">
        <f t="shared" si="12"/>
        <v>N/A</v>
      </c>
      <c r="G136" s="47">
        <v>3352051</v>
      </c>
      <c r="H136" s="44" t="str">
        <f t="shared" si="13"/>
        <v>N/A</v>
      </c>
      <c r="I136" s="12">
        <v>3.194</v>
      </c>
      <c r="J136" s="12">
        <v>7.5030000000000001</v>
      </c>
      <c r="K136" s="45" t="s">
        <v>739</v>
      </c>
      <c r="L136" s="9" t="str">
        <f>IF(J136="Div by 0", "N/A", IF(OR(J136="N/A",K136="N/A"),"N/A", IF(J136&gt;VALUE(MID(K136,1,2)), "No", IF(J136&lt;-1*VALUE(MID(K136,1,2)), "No", "Yes"))))</f>
        <v>Yes</v>
      </c>
    </row>
    <row r="137" spans="1:12" x14ac:dyDescent="0.2">
      <c r="A137" s="46" t="s">
        <v>638</v>
      </c>
      <c r="B137" s="35" t="s">
        <v>213</v>
      </c>
      <c r="C137" s="36">
        <v>22286</v>
      </c>
      <c r="D137" s="44" t="str">
        <f t="shared" si="11"/>
        <v>N/A</v>
      </c>
      <c r="E137" s="36">
        <v>25416</v>
      </c>
      <c r="F137" s="44" t="str">
        <f t="shared" si="12"/>
        <v>N/A</v>
      </c>
      <c r="G137" s="36">
        <v>27885</v>
      </c>
      <c r="H137" s="44" t="str">
        <f t="shared" si="13"/>
        <v>N/A</v>
      </c>
      <c r="I137" s="12">
        <v>14.04</v>
      </c>
      <c r="J137" s="12">
        <v>9.7140000000000004</v>
      </c>
      <c r="K137" s="45" t="s">
        <v>739</v>
      </c>
      <c r="L137" s="9" t="str">
        <f t="shared" ref="L137:L141" si="15">IF(J137="Div by 0", "N/A", IF(OR(J137="N/A",K137="N/A"),"N/A", IF(J137&gt;VALUE(MID(K137,1,2)), "No", IF(J137&lt;-1*VALUE(MID(K137,1,2)), "No", "Yes"))))</f>
        <v>Yes</v>
      </c>
    </row>
    <row r="138" spans="1:12" ht="25.5" x14ac:dyDescent="0.2">
      <c r="A138" s="46" t="s">
        <v>1459</v>
      </c>
      <c r="B138" s="35" t="s">
        <v>213</v>
      </c>
      <c r="C138" s="47">
        <v>135.58175535999999</v>
      </c>
      <c r="D138" s="44" t="str">
        <f t="shared" si="11"/>
        <v>N/A</v>
      </c>
      <c r="E138" s="47">
        <v>122.68224739999999</v>
      </c>
      <c r="F138" s="44" t="str">
        <f t="shared" si="12"/>
        <v>N/A</v>
      </c>
      <c r="G138" s="47">
        <v>120.20982607000001</v>
      </c>
      <c r="H138" s="44" t="str">
        <f t="shared" si="13"/>
        <v>N/A</v>
      </c>
      <c r="I138" s="12">
        <v>-9.51</v>
      </c>
      <c r="J138" s="12">
        <v>-2.02</v>
      </c>
      <c r="K138" s="45" t="s">
        <v>739</v>
      </c>
      <c r="L138" s="9" t="str">
        <f t="shared" si="15"/>
        <v>Yes</v>
      </c>
    </row>
    <row r="139" spans="1:12" ht="25.5" x14ac:dyDescent="0.2">
      <c r="A139" s="46" t="s">
        <v>639</v>
      </c>
      <c r="B139" s="35" t="s">
        <v>213</v>
      </c>
      <c r="C139" s="47">
        <v>0</v>
      </c>
      <c r="D139" s="44" t="str">
        <f t="shared" si="11"/>
        <v>N/A</v>
      </c>
      <c r="E139" s="47">
        <v>0</v>
      </c>
      <c r="F139" s="44" t="str">
        <f t="shared" si="12"/>
        <v>N/A</v>
      </c>
      <c r="G139" s="47">
        <v>0</v>
      </c>
      <c r="H139" s="44" t="str">
        <f t="shared" si="13"/>
        <v>N/A</v>
      </c>
      <c r="I139" s="12" t="s">
        <v>1747</v>
      </c>
      <c r="J139" s="12" t="s">
        <v>1747</v>
      </c>
      <c r="K139" s="45" t="s">
        <v>739</v>
      </c>
      <c r="L139" s="9" t="str">
        <f t="shared" si="15"/>
        <v>N/A</v>
      </c>
    </row>
    <row r="140" spans="1:12" x14ac:dyDescent="0.2">
      <c r="A140" s="46" t="s">
        <v>640</v>
      </c>
      <c r="B140" s="35" t="s">
        <v>213</v>
      </c>
      <c r="C140" s="36">
        <v>0</v>
      </c>
      <c r="D140" s="44" t="str">
        <f t="shared" si="11"/>
        <v>N/A</v>
      </c>
      <c r="E140" s="36">
        <v>0</v>
      </c>
      <c r="F140" s="44" t="str">
        <f t="shared" si="12"/>
        <v>N/A</v>
      </c>
      <c r="G140" s="36">
        <v>0</v>
      </c>
      <c r="H140" s="44" t="str">
        <f t="shared" si="13"/>
        <v>N/A</v>
      </c>
      <c r="I140" s="12" t="s">
        <v>1747</v>
      </c>
      <c r="J140" s="12" t="s">
        <v>1747</v>
      </c>
      <c r="K140" s="45" t="s">
        <v>739</v>
      </c>
      <c r="L140" s="9" t="str">
        <f t="shared" si="15"/>
        <v>N/A</v>
      </c>
    </row>
    <row r="141" spans="1:12" ht="25.5" x14ac:dyDescent="0.2">
      <c r="A141" s="46" t="s">
        <v>1460</v>
      </c>
      <c r="B141" s="35" t="s">
        <v>213</v>
      </c>
      <c r="C141" s="47" t="s">
        <v>1747</v>
      </c>
      <c r="D141" s="44" t="str">
        <f t="shared" si="11"/>
        <v>N/A</v>
      </c>
      <c r="E141" s="47" t="s">
        <v>1747</v>
      </c>
      <c r="F141" s="44" t="str">
        <f t="shared" si="12"/>
        <v>N/A</v>
      </c>
      <c r="G141" s="47" t="s">
        <v>1747</v>
      </c>
      <c r="H141" s="44" t="str">
        <f t="shared" si="13"/>
        <v>N/A</v>
      </c>
      <c r="I141" s="12" t="s">
        <v>1747</v>
      </c>
      <c r="J141" s="12" t="s">
        <v>1747</v>
      </c>
      <c r="K141" s="45" t="s">
        <v>739</v>
      </c>
      <c r="L141" s="9" t="str">
        <f t="shared" si="15"/>
        <v>N/A</v>
      </c>
    </row>
    <row r="142" spans="1:12" ht="25.5" x14ac:dyDescent="0.2">
      <c r="A142" s="46" t="s">
        <v>641</v>
      </c>
      <c r="B142" s="35" t="s">
        <v>213</v>
      </c>
      <c r="C142" s="47">
        <v>257780019</v>
      </c>
      <c r="D142" s="44" t="str">
        <f t="shared" si="11"/>
        <v>N/A</v>
      </c>
      <c r="E142" s="47">
        <v>271984854</v>
      </c>
      <c r="F142" s="44" t="str">
        <f t="shared" si="12"/>
        <v>N/A</v>
      </c>
      <c r="G142" s="47">
        <v>280238332</v>
      </c>
      <c r="H142" s="44" t="str">
        <f t="shared" si="13"/>
        <v>N/A</v>
      </c>
      <c r="I142" s="12">
        <v>5.51</v>
      </c>
      <c r="J142" s="12">
        <v>3.0350000000000001</v>
      </c>
      <c r="K142" s="45" t="s">
        <v>739</v>
      </c>
      <c r="L142" s="9" t="str">
        <f t="shared" ref="L142:L153" si="16">IF(J142="Div by 0", "N/A", IF(K142="N/A","N/A", IF(J142&gt;VALUE(MID(K142,1,2)), "No", IF(J142&lt;-1*VALUE(MID(K142,1,2)), "No", "Yes"))))</f>
        <v>Yes</v>
      </c>
    </row>
    <row r="143" spans="1:12" ht="25.5" x14ac:dyDescent="0.2">
      <c r="A143" s="46" t="s">
        <v>642</v>
      </c>
      <c r="B143" s="35" t="s">
        <v>213</v>
      </c>
      <c r="C143" s="36">
        <v>526562</v>
      </c>
      <c r="D143" s="44" t="str">
        <f t="shared" si="11"/>
        <v>N/A</v>
      </c>
      <c r="E143" s="36">
        <v>541084</v>
      </c>
      <c r="F143" s="44" t="str">
        <f t="shared" si="12"/>
        <v>N/A</v>
      </c>
      <c r="G143" s="36">
        <v>533624</v>
      </c>
      <c r="H143" s="44" t="str">
        <f t="shared" si="13"/>
        <v>N/A</v>
      </c>
      <c r="I143" s="12">
        <v>2.758</v>
      </c>
      <c r="J143" s="12">
        <v>-1.38</v>
      </c>
      <c r="K143" s="45" t="s">
        <v>739</v>
      </c>
      <c r="L143" s="9" t="str">
        <f t="shared" si="16"/>
        <v>Yes</v>
      </c>
    </row>
    <row r="144" spans="1:12" ht="25.5" x14ac:dyDescent="0.2">
      <c r="A144" s="46" t="s">
        <v>1461</v>
      </c>
      <c r="B144" s="35" t="s">
        <v>213</v>
      </c>
      <c r="C144" s="47">
        <v>489.55302319999998</v>
      </c>
      <c r="D144" s="44" t="str">
        <f t="shared" si="11"/>
        <v>N/A</v>
      </c>
      <c r="E144" s="47">
        <v>502.6665989</v>
      </c>
      <c r="F144" s="44" t="str">
        <f t="shared" si="12"/>
        <v>N/A</v>
      </c>
      <c r="G144" s="47">
        <v>525.16065993999996</v>
      </c>
      <c r="H144" s="44" t="str">
        <f t="shared" si="13"/>
        <v>N/A</v>
      </c>
      <c r="I144" s="12">
        <v>2.6789999999999998</v>
      </c>
      <c r="J144" s="12">
        <v>4.4749999999999996</v>
      </c>
      <c r="K144" s="45" t="s">
        <v>739</v>
      </c>
      <c r="L144" s="9" t="str">
        <f t="shared" si="16"/>
        <v>Yes</v>
      </c>
    </row>
    <row r="145" spans="1:12" ht="25.5" x14ac:dyDescent="0.2">
      <c r="A145" s="46" t="s">
        <v>643</v>
      </c>
      <c r="B145" s="35" t="s">
        <v>213</v>
      </c>
      <c r="C145" s="47">
        <v>129044262</v>
      </c>
      <c r="D145" s="44" t="str">
        <f t="shared" ref="D145:D153" si="17">IF($B145="N/A","N/A",IF(C145&gt;10,"No",IF(C145&lt;-10,"No","Yes")))</f>
        <v>N/A</v>
      </c>
      <c r="E145" s="47">
        <v>141307596</v>
      </c>
      <c r="F145" s="44" t="str">
        <f t="shared" ref="F145:F153" si="18">IF($B145="N/A","N/A",IF(E145&gt;10,"No",IF(E145&lt;-10,"No","Yes")))</f>
        <v>N/A</v>
      </c>
      <c r="G145" s="47">
        <v>134265475</v>
      </c>
      <c r="H145" s="44" t="str">
        <f t="shared" ref="H145:H153" si="19">IF($B145="N/A","N/A",IF(G145&gt;10,"No",IF(G145&lt;-10,"No","Yes")))</f>
        <v>N/A</v>
      </c>
      <c r="I145" s="12">
        <v>9.5030000000000001</v>
      </c>
      <c r="J145" s="12">
        <v>-4.9800000000000004</v>
      </c>
      <c r="K145" s="45" t="s">
        <v>739</v>
      </c>
      <c r="L145" s="9" t="str">
        <f t="shared" si="16"/>
        <v>Yes</v>
      </c>
    </row>
    <row r="146" spans="1:12" x14ac:dyDescent="0.2">
      <c r="A146" s="46" t="s">
        <v>644</v>
      </c>
      <c r="B146" s="35" t="s">
        <v>213</v>
      </c>
      <c r="C146" s="36">
        <v>13235</v>
      </c>
      <c r="D146" s="44" t="str">
        <f t="shared" si="17"/>
        <v>N/A</v>
      </c>
      <c r="E146" s="36">
        <v>4520</v>
      </c>
      <c r="F146" s="44" t="str">
        <f t="shared" si="18"/>
        <v>N/A</v>
      </c>
      <c r="G146" s="36">
        <v>4572</v>
      </c>
      <c r="H146" s="44" t="str">
        <f t="shared" si="19"/>
        <v>N/A</v>
      </c>
      <c r="I146" s="12">
        <v>-65.8</v>
      </c>
      <c r="J146" s="12">
        <v>1.1499999999999999</v>
      </c>
      <c r="K146" s="45" t="s">
        <v>739</v>
      </c>
      <c r="L146" s="9" t="str">
        <f t="shared" si="16"/>
        <v>Yes</v>
      </c>
    </row>
    <row r="147" spans="1:12" ht="25.5" x14ac:dyDescent="0.2">
      <c r="A147" s="46" t="s">
        <v>1462</v>
      </c>
      <c r="B147" s="35" t="s">
        <v>213</v>
      </c>
      <c r="C147" s="47">
        <v>9750.2275783999994</v>
      </c>
      <c r="D147" s="44" t="str">
        <f t="shared" si="17"/>
        <v>N/A</v>
      </c>
      <c r="E147" s="47">
        <v>31262.742478</v>
      </c>
      <c r="F147" s="44" t="str">
        <f t="shared" si="18"/>
        <v>N/A</v>
      </c>
      <c r="G147" s="47">
        <v>29366.901794000001</v>
      </c>
      <c r="H147" s="44" t="str">
        <f t="shared" si="19"/>
        <v>N/A</v>
      </c>
      <c r="I147" s="12">
        <v>220.6</v>
      </c>
      <c r="J147" s="12">
        <v>-6.06</v>
      </c>
      <c r="K147" s="45" t="s">
        <v>739</v>
      </c>
      <c r="L147" s="9" t="str">
        <f t="shared" si="16"/>
        <v>Yes</v>
      </c>
    </row>
    <row r="148" spans="1:12" ht="25.5" x14ac:dyDescent="0.2">
      <c r="A148" s="46" t="s">
        <v>645</v>
      </c>
      <c r="B148" s="35" t="s">
        <v>213</v>
      </c>
      <c r="C148" s="47">
        <v>141082254</v>
      </c>
      <c r="D148" s="44" t="str">
        <f t="shared" si="17"/>
        <v>N/A</v>
      </c>
      <c r="E148" s="47">
        <v>145369535</v>
      </c>
      <c r="F148" s="44" t="str">
        <f t="shared" si="18"/>
        <v>N/A</v>
      </c>
      <c r="G148" s="47">
        <v>148490682</v>
      </c>
      <c r="H148" s="44" t="str">
        <f t="shared" si="19"/>
        <v>N/A</v>
      </c>
      <c r="I148" s="12">
        <v>3.0390000000000001</v>
      </c>
      <c r="J148" s="12">
        <v>2.1469999999999998</v>
      </c>
      <c r="K148" s="45" t="s">
        <v>739</v>
      </c>
      <c r="L148" s="9" t="str">
        <f t="shared" si="16"/>
        <v>Yes</v>
      </c>
    </row>
    <row r="149" spans="1:12" x14ac:dyDescent="0.2">
      <c r="A149" s="46" t="s">
        <v>646</v>
      </c>
      <c r="B149" s="35" t="s">
        <v>213</v>
      </c>
      <c r="C149" s="36">
        <v>74102</v>
      </c>
      <c r="D149" s="44" t="str">
        <f t="shared" si="17"/>
        <v>N/A</v>
      </c>
      <c r="E149" s="36">
        <v>88196</v>
      </c>
      <c r="F149" s="44" t="str">
        <f t="shared" si="18"/>
        <v>N/A</v>
      </c>
      <c r="G149" s="36">
        <v>89490</v>
      </c>
      <c r="H149" s="44" t="str">
        <f t="shared" si="19"/>
        <v>N/A</v>
      </c>
      <c r="I149" s="12">
        <v>19.02</v>
      </c>
      <c r="J149" s="12">
        <v>1.4670000000000001</v>
      </c>
      <c r="K149" s="45" t="s">
        <v>739</v>
      </c>
      <c r="L149" s="9" t="str">
        <f t="shared" si="16"/>
        <v>Yes</v>
      </c>
    </row>
    <row r="150" spans="1:12" ht="25.5" x14ac:dyDescent="0.2">
      <c r="A150" s="46" t="s">
        <v>1463</v>
      </c>
      <c r="B150" s="35" t="s">
        <v>213</v>
      </c>
      <c r="C150" s="47">
        <v>1903.8926615</v>
      </c>
      <c r="D150" s="44" t="str">
        <f t="shared" si="17"/>
        <v>N/A</v>
      </c>
      <c r="E150" s="47">
        <v>1648.2554196999999</v>
      </c>
      <c r="F150" s="44" t="str">
        <f t="shared" si="18"/>
        <v>N/A</v>
      </c>
      <c r="G150" s="47">
        <v>1659.2991618999999</v>
      </c>
      <c r="H150" s="44" t="str">
        <f t="shared" si="19"/>
        <v>N/A</v>
      </c>
      <c r="I150" s="12">
        <v>-13.4</v>
      </c>
      <c r="J150" s="12">
        <v>0.67</v>
      </c>
      <c r="K150" s="45" t="s">
        <v>739</v>
      </c>
      <c r="L150" s="9" t="str">
        <f t="shared" si="16"/>
        <v>Yes</v>
      </c>
    </row>
    <row r="151" spans="1:12" ht="25.5" x14ac:dyDescent="0.2">
      <c r="A151" s="46" t="s">
        <v>647</v>
      </c>
      <c r="B151" s="35" t="s">
        <v>213</v>
      </c>
      <c r="C151" s="47">
        <v>74327322</v>
      </c>
      <c r="D151" s="44" t="str">
        <f t="shared" si="17"/>
        <v>N/A</v>
      </c>
      <c r="E151" s="47">
        <v>71341346</v>
      </c>
      <c r="F151" s="44" t="str">
        <f t="shared" si="18"/>
        <v>N/A</v>
      </c>
      <c r="G151" s="47">
        <v>68328893</v>
      </c>
      <c r="H151" s="44" t="str">
        <f t="shared" si="19"/>
        <v>N/A</v>
      </c>
      <c r="I151" s="12">
        <v>-4.0199999999999996</v>
      </c>
      <c r="J151" s="12">
        <v>-4.22</v>
      </c>
      <c r="K151" s="45" t="s">
        <v>739</v>
      </c>
      <c r="L151" s="9" t="str">
        <f t="shared" si="16"/>
        <v>Yes</v>
      </c>
    </row>
    <row r="152" spans="1:12" x14ac:dyDescent="0.2">
      <c r="A152" s="46" t="s">
        <v>648</v>
      </c>
      <c r="B152" s="35" t="s">
        <v>213</v>
      </c>
      <c r="C152" s="36">
        <v>12206</v>
      </c>
      <c r="D152" s="44" t="str">
        <f t="shared" si="17"/>
        <v>N/A</v>
      </c>
      <c r="E152" s="36">
        <v>11857</v>
      </c>
      <c r="F152" s="44" t="str">
        <f t="shared" si="18"/>
        <v>N/A</v>
      </c>
      <c r="G152" s="36">
        <v>12243</v>
      </c>
      <c r="H152" s="44" t="str">
        <f t="shared" si="19"/>
        <v>N/A</v>
      </c>
      <c r="I152" s="12">
        <v>-2.86</v>
      </c>
      <c r="J152" s="12">
        <v>3.2549999999999999</v>
      </c>
      <c r="K152" s="45" t="s">
        <v>739</v>
      </c>
      <c r="L152" s="9" t="str">
        <f t="shared" si="16"/>
        <v>Yes</v>
      </c>
    </row>
    <row r="153" spans="1:12" ht="25.5" x14ac:dyDescent="0.2">
      <c r="A153" s="46" t="s">
        <v>1464</v>
      </c>
      <c r="B153" s="35" t="s">
        <v>213</v>
      </c>
      <c r="C153" s="47">
        <v>6089.4086514999999</v>
      </c>
      <c r="D153" s="44" t="str">
        <f t="shared" si="17"/>
        <v>N/A</v>
      </c>
      <c r="E153" s="47">
        <v>6016.8125158000003</v>
      </c>
      <c r="F153" s="44" t="str">
        <f t="shared" si="18"/>
        <v>N/A</v>
      </c>
      <c r="G153" s="47">
        <v>5581.0579922999996</v>
      </c>
      <c r="H153" s="44" t="str">
        <f t="shared" si="19"/>
        <v>N/A</v>
      </c>
      <c r="I153" s="12">
        <v>-1.19</v>
      </c>
      <c r="J153" s="12">
        <v>-7.24</v>
      </c>
      <c r="K153" s="45" t="s">
        <v>739</v>
      </c>
      <c r="L153" s="9" t="str">
        <f t="shared" si="16"/>
        <v>Yes</v>
      </c>
    </row>
    <row r="154" spans="1:12" x14ac:dyDescent="0.2">
      <c r="A154" s="46" t="s">
        <v>1530</v>
      </c>
      <c r="B154" s="35" t="s">
        <v>213</v>
      </c>
      <c r="C154" s="47">
        <v>1082.7573101</v>
      </c>
      <c r="D154" s="44" t="str">
        <f t="shared" ref="D154:D173" si="20">IF($B154="N/A","N/A",IF(C154&gt;10,"No",IF(C154&lt;-10,"No","Yes")))</f>
        <v>N/A</v>
      </c>
      <c r="E154" s="47">
        <v>1084.4890819</v>
      </c>
      <c r="F154" s="44" t="str">
        <f t="shared" ref="F154:F173" si="21">IF($B154="N/A","N/A",IF(E154&gt;10,"No",IF(E154&lt;-10,"No","Yes")))</f>
        <v>N/A</v>
      </c>
      <c r="G154" s="47">
        <v>1016.3897273</v>
      </c>
      <c r="H154" s="44" t="str">
        <f t="shared" ref="H154:H173" si="22">IF($B154="N/A","N/A",IF(G154&gt;10,"No",IF(G154&lt;-10,"No","Yes")))</f>
        <v>N/A</v>
      </c>
      <c r="I154" s="12">
        <v>0.15989999999999999</v>
      </c>
      <c r="J154" s="12">
        <v>-6.28</v>
      </c>
      <c r="K154" s="45" t="s">
        <v>739</v>
      </c>
      <c r="L154" s="9" t="str">
        <f t="shared" ref="L154:L173" si="23">IF(J154="Div by 0", "N/A", IF(K154="N/A","N/A", IF(J154&gt;VALUE(MID(K154,1,2)), "No", IF(J154&lt;-1*VALUE(MID(K154,1,2)), "No", "Yes"))))</f>
        <v>Yes</v>
      </c>
    </row>
    <row r="155" spans="1:12" x14ac:dyDescent="0.2">
      <c r="A155" s="51" t="s">
        <v>1531</v>
      </c>
      <c r="B155" s="35" t="s">
        <v>213</v>
      </c>
      <c r="C155" s="47">
        <v>403.81566972000002</v>
      </c>
      <c r="D155" s="44" t="str">
        <f t="shared" si="20"/>
        <v>N/A</v>
      </c>
      <c r="E155" s="47">
        <v>413.20935606</v>
      </c>
      <c r="F155" s="44" t="str">
        <f t="shared" si="21"/>
        <v>N/A</v>
      </c>
      <c r="G155" s="47">
        <v>384.01851549999998</v>
      </c>
      <c r="H155" s="44" t="str">
        <f t="shared" si="22"/>
        <v>N/A</v>
      </c>
      <c r="I155" s="12">
        <v>2.3260000000000001</v>
      </c>
      <c r="J155" s="12">
        <v>-7.06</v>
      </c>
      <c r="K155" s="45" t="s">
        <v>739</v>
      </c>
      <c r="L155" s="9" t="str">
        <f t="shared" si="23"/>
        <v>Yes</v>
      </c>
    </row>
    <row r="156" spans="1:12" ht="25.5" x14ac:dyDescent="0.2">
      <c r="A156" s="51" t="s">
        <v>1532</v>
      </c>
      <c r="B156" s="35" t="s">
        <v>213</v>
      </c>
      <c r="C156" s="47">
        <v>2988.7609806</v>
      </c>
      <c r="D156" s="44" t="str">
        <f t="shared" si="20"/>
        <v>N/A</v>
      </c>
      <c r="E156" s="47">
        <v>3155.2518893000001</v>
      </c>
      <c r="F156" s="44" t="str">
        <f t="shared" si="21"/>
        <v>N/A</v>
      </c>
      <c r="G156" s="47">
        <v>3006.4772033999998</v>
      </c>
      <c r="H156" s="44" t="str">
        <f t="shared" si="22"/>
        <v>N/A</v>
      </c>
      <c r="I156" s="12">
        <v>5.5709999999999997</v>
      </c>
      <c r="J156" s="12">
        <v>-4.72</v>
      </c>
      <c r="K156" s="45" t="s">
        <v>739</v>
      </c>
      <c r="L156" s="9" t="str">
        <f t="shared" si="23"/>
        <v>Yes</v>
      </c>
    </row>
    <row r="157" spans="1:12" x14ac:dyDescent="0.2">
      <c r="A157" s="51" t="s">
        <v>1533</v>
      </c>
      <c r="B157" s="35" t="s">
        <v>213</v>
      </c>
      <c r="C157" s="47">
        <v>438.09197721999999</v>
      </c>
      <c r="D157" s="44" t="str">
        <f t="shared" si="20"/>
        <v>N/A</v>
      </c>
      <c r="E157" s="47">
        <v>420.88276165000002</v>
      </c>
      <c r="F157" s="44" t="str">
        <f t="shared" si="21"/>
        <v>N/A</v>
      </c>
      <c r="G157" s="47">
        <v>388.14019380000002</v>
      </c>
      <c r="H157" s="44" t="str">
        <f t="shared" si="22"/>
        <v>N/A</v>
      </c>
      <c r="I157" s="12">
        <v>-3.93</v>
      </c>
      <c r="J157" s="12">
        <v>-7.78</v>
      </c>
      <c r="K157" s="45" t="s">
        <v>739</v>
      </c>
      <c r="L157" s="9" t="str">
        <f t="shared" si="23"/>
        <v>Yes</v>
      </c>
    </row>
    <row r="158" spans="1:12" x14ac:dyDescent="0.2">
      <c r="A158" s="51" t="s">
        <v>1534</v>
      </c>
      <c r="B158" s="35" t="s">
        <v>213</v>
      </c>
      <c r="C158" s="47">
        <v>1171.0426250999999</v>
      </c>
      <c r="D158" s="44" t="str">
        <f t="shared" si="20"/>
        <v>N/A</v>
      </c>
      <c r="E158" s="47">
        <v>1097.2085130999999</v>
      </c>
      <c r="F158" s="44" t="str">
        <f t="shared" si="21"/>
        <v>N/A</v>
      </c>
      <c r="G158" s="47">
        <v>1019.4536832</v>
      </c>
      <c r="H158" s="44" t="str">
        <f t="shared" si="22"/>
        <v>N/A</v>
      </c>
      <c r="I158" s="12">
        <v>-6.3</v>
      </c>
      <c r="J158" s="12">
        <v>-7.09</v>
      </c>
      <c r="K158" s="45" t="s">
        <v>739</v>
      </c>
      <c r="L158" s="9" t="str">
        <f t="shared" si="23"/>
        <v>Yes</v>
      </c>
    </row>
    <row r="159" spans="1:12" x14ac:dyDescent="0.2">
      <c r="A159" s="46" t="s">
        <v>1535</v>
      </c>
      <c r="B159" s="35" t="s">
        <v>213</v>
      </c>
      <c r="C159" s="47">
        <v>1621.1402177</v>
      </c>
      <c r="D159" s="44" t="str">
        <f t="shared" si="20"/>
        <v>N/A</v>
      </c>
      <c r="E159" s="47">
        <v>1501.4840031000001</v>
      </c>
      <c r="F159" s="44" t="str">
        <f t="shared" si="21"/>
        <v>N/A</v>
      </c>
      <c r="G159" s="47">
        <v>1475.9988277</v>
      </c>
      <c r="H159" s="44" t="str">
        <f t="shared" si="22"/>
        <v>N/A</v>
      </c>
      <c r="I159" s="12">
        <v>-7.38</v>
      </c>
      <c r="J159" s="12">
        <v>-1.7</v>
      </c>
      <c r="K159" s="45" t="s">
        <v>739</v>
      </c>
      <c r="L159" s="9" t="str">
        <f t="shared" si="23"/>
        <v>Yes</v>
      </c>
    </row>
    <row r="160" spans="1:12" x14ac:dyDescent="0.2">
      <c r="A160" s="51" t="s">
        <v>1536</v>
      </c>
      <c r="B160" s="35" t="s">
        <v>213</v>
      </c>
      <c r="C160" s="47">
        <v>9709.8290147000007</v>
      </c>
      <c r="D160" s="44" t="str">
        <f t="shared" si="20"/>
        <v>N/A</v>
      </c>
      <c r="E160" s="47">
        <v>9402.8312826000001</v>
      </c>
      <c r="F160" s="44" t="str">
        <f t="shared" si="21"/>
        <v>N/A</v>
      </c>
      <c r="G160" s="47">
        <v>9115.1072100000001</v>
      </c>
      <c r="H160" s="44" t="str">
        <f t="shared" si="22"/>
        <v>N/A</v>
      </c>
      <c r="I160" s="12">
        <v>-3.16</v>
      </c>
      <c r="J160" s="12">
        <v>-3.06</v>
      </c>
      <c r="K160" s="45" t="s">
        <v>739</v>
      </c>
      <c r="L160" s="9" t="str">
        <f t="shared" si="23"/>
        <v>Yes</v>
      </c>
    </row>
    <row r="161" spans="1:12" ht="25.5" x14ac:dyDescent="0.2">
      <c r="A161" s="51" t="s">
        <v>1537</v>
      </c>
      <c r="B161" s="35" t="s">
        <v>213</v>
      </c>
      <c r="C161" s="47">
        <v>2512.3981147999998</v>
      </c>
      <c r="D161" s="44" t="str">
        <f t="shared" si="20"/>
        <v>N/A</v>
      </c>
      <c r="E161" s="47">
        <v>2340.998963</v>
      </c>
      <c r="F161" s="44" t="str">
        <f t="shared" si="21"/>
        <v>N/A</v>
      </c>
      <c r="G161" s="47">
        <v>2280.9112103000002</v>
      </c>
      <c r="H161" s="44" t="str">
        <f t="shared" si="22"/>
        <v>N/A</v>
      </c>
      <c r="I161" s="12">
        <v>-6.82</v>
      </c>
      <c r="J161" s="12">
        <v>-2.57</v>
      </c>
      <c r="K161" s="45" t="s">
        <v>739</v>
      </c>
      <c r="L161" s="9" t="str">
        <f t="shared" si="23"/>
        <v>Yes</v>
      </c>
    </row>
    <row r="162" spans="1:12" x14ac:dyDescent="0.2">
      <c r="A162" s="51" t="s">
        <v>1538</v>
      </c>
      <c r="B162" s="35" t="s">
        <v>213</v>
      </c>
      <c r="C162" s="47">
        <v>0.3991749175</v>
      </c>
      <c r="D162" s="44" t="str">
        <f t="shared" si="20"/>
        <v>N/A</v>
      </c>
      <c r="E162" s="47">
        <v>0.45705696899999998</v>
      </c>
      <c r="F162" s="44" t="str">
        <f t="shared" si="21"/>
        <v>N/A</v>
      </c>
      <c r="G162" s="47">
        <v>0.31744214259999998</v>
      </c>
      <c r="H162" s="44" t="str">
        <f t="shared" si="22"/>
        <v>N/A</v>
      </c>
      <c r="I162" s="12">
        <v>14.5</v>
      </c>
      <c r="J162" s="12">
        <v>-30.5</v>
      </c>
      <c r="K162" s="45" t="s">
        <v>739</v>
      </c>
      <c r="L162" s="9" t="str">
        <f t="shared" si="23"/>
        <v>No</v>
      </c>
    </row>
    <row r="163" spans="1:12" x14ac:dyDescent="0.2">
      <c r="A163" s="51" t="s">
        <v>1539</v>
      </c>
      <c r="B163" s="35" t="s">
        <v>213</v>
      </c>
      <c r="C163" s="47">
        <v>0.39784972860000001</v>
      </c>
      <c r="D163" s="44" t="str">
        <f t="shared" si="20"/>
        <v>N/A</v>
      </c>
      <c r="E163" s="47">
        <v>0.58466816700000002</v>
      </c>
      <c r="F163" s="44" t="str">
        <f t="shared" si="21"/>
        <v>N/A</v>
      </c>
      <c r="G163" s="47">
        <v>0.48212682229999998</v>
      </c>
      <c r="H163" s="44" t="str">
        <f t="shared" si="22"/>
        <v>N/A</v>
      </c>
      <c r="I163" s="12">
        <v>46.96</v>
      </c>
      <c r="J163" s="12">
        <v>-17.5</v>
      </c>
      <c r="K163" s="45" t="s">
        <v>739</v>
      </c>
      <c r="L163" s="9" t="str">
        <f t="shared" si="23"/>
        <v>Yes</v>
      </c>
    </row>
    <row r="164" spans="1:12" x14ac:dyDescent="0.2">
      <c r="A164" s="46" t="s">
        <v>1540</v>
      </c>
      <c r="B164" s="35" t="s">
        <v>213</v>
      </c>
      <c r="C164" s="47">
        <v>574.85754806</v>
      </c>
      <c r="D164" s="44" t="str">
        <f t="shared" si="20"/>
        <v>N/A</v>
      </c>
      <c r="E164" s="47">
        <v>571.94078529000001</v>
      </c>
      <c r="F164" s="44" t="str">
        <f t="shared" si="21"/>
        <v>N/A</v>
      </c>
      <c r="G164" s="47">
        <v>581.94597466000005</v>
      </c>
      <c r="H164" s="44" t="str">
        <f t="shared" si="22"/>
        <v>N/A</v>
      </c>
      <c r="I164" s="12">
        <v>-0.50700000000000001</v>
      </c>
      <c r="J164" s="12">
        <v>1.7490000000000001</v>
      </c>
      <c r="K164" s="45" t="s">
        <v>739</v>
      </c>
      <c r="L164" s="9" t="str">
        <f t="shared" si="23"/>
        <v>Yes</v>
      </c>
    </row>
    <row r="165" spans="1:12" x14ac:dyDescent="0.2">
      <c r="A165" s="51" t="s">
        <v>1541</v>
      </c>
      <c r="B165" s="35" t="s">
        <v>213</v>
      </c>
      <c r="C165" s="47">
        <v>146.19262198000001</v>
      </c>
      <c r="D165" s="44" t="str">
        <f t="shared" si="20"/>
        <v>N/A</v>
      </c>
      <c r="E165" s="47">
        <v>142.75324505</v>
      </c>
      <c r="F165" s="44" t="str">
        <f t="shared" si="21"/>
        <v>N/A</v>
      </c>
      <c r="G165" s="47">
        <v>134.33318545</v>
      </c>
      <c r="H165" s="44" t="str">
        <f t="shared" si="22"/>
        <v>N/A</v>
      </c>
      <c r="I165" s="12">
        <v>-2.35</v>
      </c>
      <c r="J165" s="12">
        <v>-5.9</v>
      </c>
      <c r="K165" s="45" t="s">
        <v>739</v>
      </c>
      <c r="L165" s="9" t="str">
        <f t="shared" si="23"/>
        <v>Yes</v>
      </c>
    </row>
    <row r="166" spans="1:12" x14ac:dyDescent="0.2">
      <c r="A166" s="51" t="s">
        <v>1542</v>
      </c>
      <c r="B166" s="35" t="s">
        <v>213</v>
      </c>
      <c r="C166" s="47">
        <v>1975.8408003</v>
      </c>
      <c r="D166" s="44" t="str">
        <f t="shared" si="20"/>
        <v>N/A</v>
      </c>
      <c r="E166" s="47">
        <v>2006.3959941000001</v>
      </c>
      <c r="F166" s="44" t="str">
        <f t="shared" si="21"/>
        <v>N/A</v>
      </c>
      <c r="G166" s="47">
        <v>2040.9771016</v>
      </c>
      <c r="H166" s="44" t="str">
        <f t="shared" si="22"/>
        <v>N/A</v>
      </c>
      <c r="I166" s="12">
        <v>1.546</v>
      </c>
      <c r="J166" s="12">
        <v>1.724</v>
      </c>
      <c r="K166" s="45" t="s">
        <v>739</v>
      </c>
      <c r="L166" s="9" t="str">
        <f t="shared" si="23"/>
        <v>Yes</v>
      </c>
    </row>
    <row r="167" spans="1:12" x14ac:dyDescent="0.2">
      <c r="A167" s="51" t="s">
        <v>1543</v>
      </c>
      <c r="B167" s="35" t="s">
        <v>213</v>
      </c>
      <c r="C167" s="47">
        <v>258.30566212999997</v>
      </c>
      <c r="D167" s="44" t="str">
        <f t="shared" si="20"/>
        <v>N/A</v>
      </c>
      <c r="E167" s="47">
        <v>258.01837237000001</v>
      </c>
      <c r="F167" s="44" t="str">
        <f t="shared" si="21"/>
        <v>N/A</v>
      </c>
      <c r="G167" s="47">
        <v>267.48613745</v>
      </c>
      <c r="H167" s="44" t="str">
        <f t="shared" si="22"/>
        <v>N/A</v>
      </c>
      <c r="I167" s="12">
        <v>-0.111</v>
      </c>
      <c r="J167" s="12">
        <v>3.669</v>
      </c>
      <c r="K167" s="45" t="s">
        <v>739</v>
      </c>
      <c r="L167" s="9" t="str">
        <f t="shared" si="23"/>
        <v>Yes</v>
      </c>
    </row>
    <row r="168" spans="1:12" x14ac:dyDescent="0.2">
      <c r="A168" s="51" t="s">
        <v>1544</v>
      </c>
      <c r="B168" s="35" t="s">
        <v>213</v>
      </c>
      <c r="C168" s="47">
        <v>295.20002880999999</v>
      </c>
      <c r="D168" s="44" t="str">
        <f t="shared" si="20"/>
        <v>N/A</v>
      </c>
      <c r="E168" s="47">
        <v>282.29494686999999</v>
      </c>
      <c r="F168" s="44" t="str">
        <f t="shared" si="21"/>
        <v>N/A</v>
      </c>
      <c r="G168" s="47">
        <v>300.20998837000002</v>
      </c>
      <c r="H168" s="44" t="str">
        <f t="shared" si="22"/>
        <v>N/A</v>
      </c>
      <c r="I168" s="12">
        <v>-4.37</v>
      </c>
      <c r="J168" s="12">
        <v>6.3460000000000001</v>
      </c>
      <c r="K168" s="45" t="s">
        <v>739</v>
      </c>
      <c r="L168" s="9" t="str">
        <f t="shared" si="23"/>
        <v>Yes</v>
      </c>
    </row>
    <row r="169" spans="1:12" x14ac:dyDescent="0.2">
      <c r="A169" s="46" t="s">
        <v>1545</v>
      </c>
      <c r="B169" s="35" t="s">
        <v>213</v>
      </c>
      <c r="C169" s="47">
        <v>2082.3205797000001</v>
      </c>
      <c r="D169" s="44" t="str">
        <f t="shared" si="20"/>
        <v>N/A</v>
      </c>
      <c r="E169" s="47">
        <v>1975.2831120999999</v>
      </c>
      <c r="F169" s="44" t="str">
        <f t="shared" si="21"/>
        <v>N/A</v>
      </c>
      <c r="G169" s="47">
        <v>1935.9860533999999</v>
      </c>
      <c r="H169" s="44" t="str">
        <f t="shared" si="22"/>
        <v>N/A</v>
      </c>
      <c r="I169" s="12">
        <v>-5.14</v>
      </c>
      <c r="J169" s="12">
        <v>-1.99</v>
      </c>
      <c r="K169" s="45" t="s">
        <v>739</v>
      </c>
      <c r="L169" s="9" t="str">
        <f t="shared" si="23"/>
        <v>Yes</v>
      </c>
    </row>
    <row r="170" spans="1:12" x14ac:dyDescent="0.2">
      <c r="A170" s="51" t="s">
        <v>1546</v>
      </c>
      <c r="B170" s="35" t="s">
        <v>213</v>
      </c>
      <c r="C170" s="47">
        <v>2282.9709923999999</v>
      </c>
      <c r="D170" s="44" t="str">
        <f t="shared" si="20"/>
        <v>N/A</v>
      </c>
      <c r="E170" s="47">
        <v>2200.8017107000001</v>
      </c>
      <c r="F170" s="44" t="str">
        <f t="shared" si="21"/>
        <v>N/A</v>
      </c>
      <c r="G170" s="47">
        <v>2120.1267186999999</v>
      </c>
      <c r="H170" s="44" t="str">
        <f t="shared" si="22"/>
        <v>N/A</v>
      </c>
      <c r="I170" s="12">
        <v>-3.6</v>
      </c>
      <c r="J170" s="12">
        <v>-3.67</v>
      </c>
      <c r="K170" s="45" t="s">
        <v>739</v>
      </c>
      <c r="L170" s="9" t="str">
        <f t="shared" si="23"/>
        <v>Yes</v>
      </c>
    </row>
    <row r="171" spans="1:12" x14ac:dyDescent="0.2">
      <c r="A171" s="51" t="s">
        <v>1547</v>
      </c>
      <c r="B171" s="35" t="s">
        <v>213</v>
      </c>
      <c r="C171" s="47">
        <v>5986.7756176000003</v>
      </c>
      <c r="D171" s="44" t="str">
        <f t="shared" si="20"/>
        <v>N/A</v>
      </c>
      <c r="E171" s="47">
        <v>5668.6524214000001</v>
      </c>
      <c r="F171" s="44" t="str">
        <f t="shared" si="21"/>
        <v>N/A</v>
      </c>
      <c r="G171" s="47">
        <v>5567.5597274000002</v>
      </c>
      <c r="H171" s="44" t="str">
        <f t="shared" si="22"/>
        <v>N/A</v>
      </c>
      <c r="I171" s="12">
        <v>-5.31</v>
      </c>
      <c r="J171" s="12">
        <v>-1.78</v>
      </c>
      <c r="K171" s="45" t="s">
        <v>739</v>
      </c>
      <c r="L171" s="9" t="str">
        <f t="shared" si="23"/>
        <v>Yes</v>
      </c>
    </row>
    <row r="172" spans="1:12" x14ac:dyDescent="0.2">
      <c r="A172" s="51" t="s">
        <v>1548</v>
      </c>
      <c r="B172" s="35" t="s">
        <v>213</v>
      </c>
      <c r="C172" s="47">
        <v>815.11188691999996</v>
      </c>
      <c r="D172" s="44" t="str">
        <f t="shared" si="20"/>
        <v>N/A</v>
      </c>
      <c r="E172" s="47">
        <v>817.53275083000005</v>
      </c>
      <c r="F172" s="44" t="str">
        <f t="shared" si="21"/>
        <v>N/A</v>
      </c>
      <c r="G172" s="47">
        <v>804.64796473000001</v>
      </c>
      <c r="H172" s="44" t="str">
        <f t="shared" si="22"/>
        <v>N/A</v>
      </c>
      <c r="I172" s="12">
        <v>0.29699999999999999</v>
      </c>
      <c r="J172" s="12">
        <v>-1.58</v>
      </c>
      <c r="K172" s="45" t="s">
        <v>739</v>
      </c>
      <c r="L172" s="9" t="str">
        <f t="shared" si="23"/>
        <v>Yes</v>
      </c>
    </row>
    <row r="173" spans="1:12" x14ac:dyDescent="0.2">
      <c r="A173" s="51" t="s">
        <v>1549</v>
      </c>
      <c r="B173" s="35" t="s">
        <v>213</v>
      </c>
      <c r="C173" s="47">
        <v>1353.1078219000001</v>
      </c>
      <c r="D173" s="44" t="str">
        <f t="shared" si="20"/>
        <v>N/A</v>
      </c>
      <c r="E173" s="47">
        <v>1271.8588592999999</v>
      </c>
      <c r="F173" s="44" t="str">
        <f t="shared" si="21"/>
        <v>N/A</v>
      </c>
      <c r="G173" s="47">
        <v>1271.2527563000001</v>
      </c>
      <c r="H173" s="44" t="str">
        <f t="shared" si="22"/>
        <v>N/A</v>
      </c>
      <c r="I173" s="12">
        <v>-6</v>
      </c>
      <c r="J173" s="12">
        <v>-4.8000000000000001E-2</v>
      </c>
      <c r="K173" s="45" t="s">
        <v>739</v>
      </c>
      <c r="L173" s="9" t="str">
        <f t="shared" si="23"/>
        <v>Yes</v>
      </c>
    </row>
    <row r="174" spans="1:12" x14ac:dyDescent="0.2">
      <c r="A174" s="46" t="s">
        <v>373</v>
      </c>
      <c r="B174" s="35" t="s">
        <v>213</v>
      </c>
      <c r="C174" s="8">
        <v>13.440409448</v>
      </c>
      <c r="D174" s="44" t="str">
        <f t="shared" ref="D174:D203" si="24">IF($B174="N/A","N/A",IF(C174&gt;10,"No",IF(C174&lt;-10,"No","Yes")))</f>
        <v>N/A</v>
      </c>
      <c r="E174" s="8">
        <v>12.726717249</v>
      </c>
      <c r="F174" s="44" t="str">
        <f t="shared" ref="F174:F203" si="25">IF($B174="N/A","N/A",IF(E174&gt;10,"No",IF(E174&lt;-10,"No","Yes")))</f>
        <v>N/A</v>
      </c>
      <c r="G174" s="8">
        <v>12.295483343000001</v>
      </c>
      <c r="H174" s="44" t="str">
        <f t="shared" ref="H174:H203" si="26">IF($B174="N/A","N/A",IF(G174&gt;10,"No",IF(G174&lt;-10,"No","Yes")))</f>
        <v>N/A</v>
      </c>
      <c r="I174" s="12">
        <v>-5.31</v>
      </c>
      <c r="J174" s="12">
        <v>-3.39</v>
      </c>
      <c r="K174" s="45" t="s">
        <v>739</v>
      </c>
      <c r="L174" s="9" t="str">
        <f t="shared" ref="L174:L203" si="27">IF(J174="Div by 0", "N/A", IF(K174="N/A","N/A", IF(J174&gt;VALUE(MID(K174,1,2)), "No", IF(J174&lt;-1*VALUE(MID(K174,1,2)), "No", "Yes"))))</f>
        <v>Yes</v>
      </c>
    </row>
    <row r="175" spans="1:12" x14ac:dyDescent="0.2">
      <c r="A175" s="51" t="s">
        <v>483</v>
      </c>
      <c r="B175" s="35" t="s">
        <v>213</v>
      </c>
      <c r="C175" s="8">
        <v>18.029563662000001</v>
      </c>
      <c r="D175" s="44" t="str">
        <f t="shared" si="24"/>
        <v>N/A</v>
      </c>
      <c r="E175" s="8">
        <v>17.610509197999999</v>
      </c>
      <c r="F175" s="44" t="str">
        <f t="shared" si="25"/>
        <v>N/A</v>
      </c>
      <c r="G175" s="8">
        <v>16.757975627</v>
      </c>
      <c r="H175" s="44" t="str">
        <f t="shared" si="26"/>
        <v>N/A</v>
      </c>
      <c r="I175" s="12">
        <v>-2.3199999999999998</v>
      </c>
      <c r="J175" s="12">
        <v>-4.84</v>
      </c>
      <c r="K175" s="45" t="s">
        <v>739</v>
      </c>
      <c r="L175" s="9" t="str">
        <f t="shared" si="27"/>
        <v>Yes</v>
      </c>
    </row>
    <row r="176" spans="1:12" x14ac:dyDescent="0.2">
      <c r="A176" s="51" t="s">
        <v>484</v>
      </c>
      <c r="B176" s="35" t="s">
        <v>213</v>
      </c>
      <c r="C176" s="8">
        <v>21.535377231999998</v>
      </c>
      <c r="D176" s="44" t="str">
        <f t="shared" si="24"/>
        <v>N/A</v>
      </c>
      <c r="E176" s="8">
        <v>21.490408032000001</v>
      </c>
      <c r="F176" s="44" t="str">
        <f t="shared" si="25"/>
        <v>N/A</v>
      </c>
      <c r="G176" s="8">
        <v>20.943243525</v>
      </c>
      <c r="H176" s="44" t="str">
        <f t="shared" si="26"/>
        <v>N/A</v>
      </c>
      <c r="I176" s="12">
        <v>-0.20899999999999999</v>
      </c>
      <c r="J176" s="12">
        <v>-2.5499999999999998</v>
      </c>
      <c r="K176" s="45" t="s">
        <v>739</v>
      </c>
      <c r="L176" s="9" t="str">
        <f t="shared" si="27"/>
        <v>Yes</v>
      </c>
    </row>
    <row r="177" spans="1:12" x14ac:dyDescent="0.2">
      <c r="A177" s="51" t="s">
        <v>485</v>
      </c>
      <c r="B177" s="35" t="s">
        <v>213</v>
      </c>
      <c r="C177" s="8">
        <v>4.3196507150999999</v>
      </c>
      <c r="D177" s="44" t="str">
        <f t="shared" si="24"/>
        <v>N/A</v>
      </c>
      <c r="E177" s="8">
        <v>4.2108065166999999</v>
      </c>
      <c r="F177" s="44" t="str">
        <f t="shared" si="25"/>
        <v>N/A</v>
      </c>
      <c r="G177" s="8">
        <v>3.9976459535000002</v>
      </c>
      <c r="H177" s="44" t="str">
        <f t="shared" si="26"/>
        <v>N/A</v>
      </c>
      <c r="I177" s="12">
        <v>-2.52</v>
      </c>
      <c r="J177" s="12">
        <v>-5.0599999999999996</v>
      </c>
      <c r="K177" s="45" t="s">
        <v>739</v>
      </c>
      <c r="L177" s="9" t="str">
        <f t="shared" si="27"/>
        <v>Yes</v>
      </c>
    </row>
    <row r="178" spans="1:12" x14ac:dyDescent="0.2">
      <c r="A178" s="51" t="s">
        <v>486</v>
      </c>
      <c r="B178" s="35" t="s">
        <v>213</v>
      </c>
      <c r="C178" s="8">
        <v>22.570422852</v>
      </c>
      <c r="D178" s="44" t="str">
        <f t="shared" si="24"/>
        <v>N/A</v>
      </c>
      <c r="E178" s="8">
        <v>20.128400989999999</v>
      </c>
      <c r="F178" s="44" t="str">
        <f t="shared" si="25"/>
        <v>N/A</v>
      </c>
      <c r="G178" s="8">
        <v>19.377640178</v>
      </c>
      <c r="H178" s="44" t="str">
        <f t="shared" si="26"/>
        <v>N/A</v>
      </c>
      <c r="I178" s="12">
        <v>-10.8</v>
      </c>
      <c r="J178" s="12">
        <v>-3.73</v>
      </c>
      <c r="K178" s="45" t="s">
        <v>739</v>
      </c>
      <c r="L178" s="9" t="str">
        <f t="shared" si="27"/>
        <v>Yes</v>
      </c>
    </row>
    <row r="179" spans="1:12" x14ac:dyDescent="0.2">
      <c r="A179" s="46" t="s">
        <v>1550</v>
      </c>
      <c r="B179" s="35" t="s">
        <v>213</v>
      </c>
      <c r="C179" s="8">
        <v>3.6223745100999998</v>
      </c>
      <c r="D179" s="44" t="str">
        <f t="shared" si="24"/>
        <v>N/A</v>
      </c>
      <c r="E179" s="8">
        <v>3.3535244675000002</v>
      </c>
      <c r="F179" s="44" t="str">
        <f t="shared" si="25"/>
        <v>N/A</v>
      </c>
      <c r="G179" s="8">
        <v>3.3063970606000002</v>
      </c>
      <c r="H179" s="44" t="str">
        <f t="shared" si="26"/>
        <v>N/A</v>
      </c>
      <c r="I179" s="12">
        <v>-7.42</v>
      </c>
      <c r="J179" s="12">
        <v>-1.41</v>
      </c>
      <c r="K179" s="45" t="s">
        <v>739</v>
      </c>
      <c r="L179" s="9" t="str">
        <f t="shared" si="27"/>
        <v>Yes</v>
      </c>
    </row>
    <row r="180" spans="1:12" x14ac:dyDescent="0.2">
      <c r="A180" s="51" t="s">
        <v>1551</v>
      </c>
      <c r="B180" s="35" t="s">
        <v>213</v>
      </c>
      <c r="C180" s="8">
        <v>23.602443028</v>
      </c>
      <c r="D180" s="44" t="str">
        <f t="shared" si="24"/>
        <v>N/A</v>
      </c>
      <c r="E180" s="8">
        <v>22.941983991000001</v>
      </c>
      <c r="F180" s="44" t="str">
        <f t="shared" si="25"/>
        <v>N/A</v>
      </c>
      <c r="G180" s="8">
        <v>22.321988228999999</v>
      </c>
      <c r="H180" s="44" t="str">
        <f t="shared" si="26"/>
        <v>N/A</v>
      </c>
      <c r="I180" s="12">
        <v>-2.8</v>
      </c>
      <c r="J180" s="12">
        <v>-2.7</v>
      </c>
      <c r="K180" s="45" t="s">
        <v>739</v>
      </c>
      <c r="L180" s="9" t="str">
        <f t="shared" si="27"/>
        <v>Yes</v>
      </c>
    </row>
    <row r="181" spans="1:12" x14ac:dyDescent="0.2">
      <c r="A181" s="51" t="s">
        <v>1552</v>
      </c>
      <c r="B181" s="35" t="s">
        <v>213</v>
      </c>
      <c r="C181" s="8">
        <v>4.3995612563000002</v>
      </c>
      <c r="D181" s="44" t="str">
        <f t="shared" si="24"/>
        <v>N/A</v>
      </c>
      <c r="E181" s="8">
        <v>4.0213992803999998</v>
      </c>
      <c r="F181" s="44" t="str">
        <f t="shared" si="25"/>
        <v>N/A</v>
      </c>
      <c r="G181" s="8">
        <v>3.8860171261000001</v>
      </c>
      <c r="H181" s="44" t="str">
        <f t="shared" si="26"/>
        <v>N/A</v>
      </c>
      <c r="I181" s="12">
        <v>-8.6</v>
      </c>
      <c r="J181" s="12">
        <v>-3.37</v>
      </c>
      <c r="K181" s="45" t="s">
        <v>739</v>
      </c>
      <c r="L181" s="9" t="str">
        <f t="shared" si="27"/>
        <v>Yes</v>
      </c>
    </row>
    <row r="182" spans="1:12" x14ac:dyDescent="0.2">
      <c r="A182" s="51" t="s">
        <v>1553</v>
      </c>
      <c r="B182" s="35" t="s">
        <v>213</v>
      </c>
      <c r="C182" s="8">
        <v>1.4897323E-3</v>
      </c>
      <c r="D182" s="44" t="str">
        <f t="shared" si="24"/>
        <v>N/A</v>
      </c>
      <c r="E182" s="8">
        <v>1.2477695999999999E-3</v>
      </c>
      <c r="F182" s="44" t="str">
        <f t="shared" si="25"/>
        <v>N/A</v>
      </c>
      <c r="G182" s="8">
        <v>9.2922890000000002E-4</v>
      </c>
      <c r="H182" s="44" t="str">
        <f t="shared" si="26"/>
        <v>N/A</v>
      </c>
      <c r="I182" s="12">
        <v>-16.2</v>
      </c>
      <c r="J182" s="12">
        <v>-25.5</v>
      </c>
      <c r="K182" s="45" t="s">
        <v>739</v>
      </c>
      <c r="L182" s="9" t="str">
        <f t="shared" si="27"/>
        <v>Yes</v>
      </c>
    </row>
    <row r="183" spans="1:12" x14ac:dyDescent="0.2">
      <c r="A183" s="51" t="s">
        <v>1554</v>
      </c>
      <c r="B183" s="35" t="s">
        <v>213</v>
      </c>
      <c r="C183" s="8">
        <v>4.5013008999999996E-3</v>
      </c>
      <c r="D183" s="44" t="str">
        <f t="shared" si="24"/>
        <v>N/A</v>
      </c>
      <c r="E183" s="8">
        <v>3.8142883E-3</v>
      </c>
      <c r="F183" s="44" t="str">
        <f t="shared" si="25"/>
        <v>N/A</v>
      </c>
      <c r="G183" s="8">
        <v>2.7329018000000001E-3</v>
      </c>
      <c r="H183" s="44" t="str">
        <f t="shared" si="26"/>
        <v>N/A</v>
      </c>
      <c r="I183" s="12">
        <v>-15.3</v>
      </c>
      <c r="J183" s="12">
        <v>-28.4</v>
      </c>
      <c r="K183" s="45" t="s">
        <v>739</v>
      </c>
      <c r="L183" s="9" t="str">
        <f t="shared" si="27"/>
        <v>Yes</v>
      </c>
    </row>
    <row r="184" spans="1:12" x14ac:dyDescent="0.2">
      <c r="A184" s="46" t="s">
        <v>97</v>
      </c>
      <c r="B184" s="35" t="s">
        <v>213</v>
      </c>
      <c r="C184" s="8">
        <v>50.391898789999999</v>
      </c>
      <c r="D184" s="44" t="str">
        <f t="shared" si="24"/>
        <v>N/A</v>
      </c>
      <c r="E184" s="8">
        <v>48.467622818999999</v>
      </c>
      <c r="F184" s="44" t="str">
        <f t="shared" si="25"/>
        <v>N/A</v>
      </c>
      <c r="G184" s="8">
        <v>47.457534721999998</v>
      </c>
      <c r="H184" s="44" t="str">
        <f t="shared" si="26"/>
        <v>N/A</v>
      </c>
      <c r="I184" s="12">
        <v>-3.82</v>
      </c>
      <c r="J184" s="12">
        <v>-2.08</v>
      </c>
      <c r="K184" s="45" t="s">
        <v>739</v>
      </c>
      <c r="L184" s="9" t="str">
        <f t="shared" si="27"/>
        <v>Yes</v>
      </c>
    </row>
    <row r="185" spans="1:12" x14ac:dyDescent="0.2">
      <c r="A185" s="51" t="s">
        <v>487</v>
      </c>
      <c r="B185" s="35" t="s">
        <v>213</v>
      </c>
      <c r="C185" s="8">
        <v>32.430172194999997</v>
      </c>
      <c r="D185" s="44" t="str">
        <f t="shared" si="24"/>
        <v>N/A</v>
      </c>
      <c r="E185" s="8">
        <v>30.633381909000001</v>
      </c>
      <c r="F185" s="44" t="str">
        <f t="shared" si="25"/>
        <v>N/A</v>
      </c>
      <c r="G185" s="8">
        <v>29.130678997</v>
      </c>
      <c r="H185" s="44" t="str">
        <f t="shared" si="26"/>
        <v>N/A</v>
      </c>
      <c r="I185" s="12">
        <v>-5.54</v>
      </c>
      <c r="J185" s="12">
        <v>-4.91</v>
      </c>
      <c r="K185" s="45" t="s">
        <v>739</v>
      </c>
      <c r="L185" s="9" t="str">
        <f t="shared" si="27"/>
        <v>Yes</v>
      </c>
    </row>
    <row r="186" spans="1:12" x14ac:dyDescent="0.2">
      <c r="A186" s="51" t="s">
        <v>488</v>
      </c>
      <c r="B186" s="35" t="s">
        <v>213</v>
      </c>
      <c r="C186" s="8">
        <v>56.330343523000003</v>
      </c>
      <c r="D186" s="44" t="str">
        <f t="shared" si="24"/>
        <v>N/A</v>
      </c>
      <c r="E186" s="8">
        <v>55.068843254999997</v>
      </c>
      <c r="F186" s="44" t="str">
        <f t="shared" si="25"/>
        <v>N/A</v>
      </c>
      <c r="G186" s="8">
        <v>54.271877611000001</v>
      </c>
      <c r="H186" s="44" t="str">
        <f t="shared" si="26"/>
        <v>N/A</v>
      </c>
      <c r="I186" s="12">
        <v>-2.2400000000000002</v>
      </c>
      <c r="J186" s="12">
        <v>-1.45</v>
      </c>
      <c r="K186" s="45" t="s">
        <v>739</v>
      </c>
      <c r="L186" s="9" t="str">
        <f t="shared" si="27"/>
        <v>Yes</v>
      </c>
    </row>
    <row r="187" spans="1:12" x14ac:dyDescent="0.2">
      <c r="A187" s="51" t="s">
        <v>489</v>
      </c>
      <c r="B187" s="35" t="s">
        <v>213</v>
      </c>
      <c r="C187" s="8">
        <v>53.569627795999999</v>
      </c>
      <c r="D187" s="44" t="str">
        <f t="shared" si="24"/>
        <v>N/A</v>
      </c>
      <c r="E187" s="8">
        <v>52.177565934</v>
      </c>
      <c r="F187" s="44" t="str">
        <f t="shared" si="25"/>
        <v>N/A</v>
      </c>
      <c r="G187" s="8">
        <v>51.620110578000002</v>
      </c>
      <c r="H187" s="44" t="str">
        <f t="shared" si="26"/>
        <v>N/A</v>
      </c>
      <c r="I187" s="12">
        <v>-2.6</v>
      </c>
      <c r="J187" s="12">
        <v>-1.07</v>
      </c>
      <c r="K187" s="45" t="s">
        <v>739</v>
      </c>
      <c r="L187" s="9" t="str">
        <f t="shared" si="27"/>
        <v>Yes</v>
      </c>
    </row>
    <row r="188" spans="1:12" x14ac:dyDescent="0.2">
      <c r="A188" s="51" t="s">
        <v>490</v>
      </c>
      <c r="B188" s="35" t="s">
        <v>213</v>
      </c>
      <c r="C188" s="8">
        <v>48.498591093000002</v>
      </c>
      <c r="D188" s="44" t="str">
        <f t="shared" si="24"/>
        <v>N/A</v>
      </c>
      <c r="E188" s="8">
        <v>44.720322326999998</v>
      </c>
      <c r="F188" s="44" t="str">
        <f t="shared" si="25"/>
        <v>N/A</v>
      </c>
      <c r="G188" s="8">
        <v>43.281746558000002</v>
      </c>
      <c r="H188" s="44" t="str">
        <f t="shared" si="26"/>
        <v>N/A</v>
      </c>
      <c r="I188" s="12">
        <v>-7.79</v>
      </c>
      <c r="J188" s="12">
        <v>-3.22</v>
      </c>
      <c r="K188" s="45" t="s">
        <v>739</v>
      </c>
      <c r="L188" s="9" t="str">
        <f t="shared" si="27"/>
        <v>Yes</v>
      </c>
    </row>
    <row r="189" spans="1:12" x14ac:dyDescent="0.2">
      <c r="A189" s="46" t="s">
        <v>118</v>
      </c>
      <c r="B189" s="35" t="s">
        <v>213</v>
      </c>
      <c r="C189" s="8">
        <v>76.451164516999995</v>
      </c>
      <c r="D189" s="44" t="str">
        <f t="shared" si="24"/>
        <v>N/A</v>
      </c>
      <c r="E189" s="8">
        <v>74.697445716999994</v>
      </c>
      <c r="F189" s="44" t="str">
        <f t="shared" si="25"/>
        <v>N/A</v>
      </c>
      <c r="G189" s="8">
        <v>73.541712984</v>
      </c>
      <c r="H189" s="44" t="str">
        <f t="shared" si="26"/>
        <v>N/A</v>
      </c>
      <c r="I189" s="12">
        <v>-2.29</v>
      </c>
      <c r="J189" s="12">
        <v>-1.55</v>
      </c>
      <c r="K189" s="45" t="s">
        <v>739</v>
      </c>
      <c r="L189" s="9" t="str">
        <f t="shared" si="27"/>
        <v>Yes</v>
      </c>
    </row>
    <row r="190" spans="1:12" x14ac:dyDescent="0.2">
      <c r="A190" s="51" t="s">
        <v>491</v>
      </c>
      <c r="B190" s="35" t="s">
        <v>213</v>
      </c>
      <c r="C190" s="8">
        <v>69.362953340999994</v>
      </c>
      <c r="D190" s="44" t="str">
        <f t="shared" si="24"/>
        <v>N/A</v>
      </c>
      <c r="E190" s="8">
        <v>66.458003336999994</v>
      </c>
      <c r="F190" s="44" t="str">
        <f t="shared" si="25"/>
        <v>N/A</v>
      </c>
      <c r="G190" s="8">
        <v>63.774899669</v>
      </c>
      <c r="H190" s="44" t="str">
        <f t="shared" si="26"/>
        <v>N/A</v>
      </c>
      <c r="I190" s="12">
        <v>-4.1900000000000004</v>
      </c>
      <c r="J190" s="12">
        <v>-4.04</v>
      </c>
      <c r="K190" s="45" t="s">
        <v>739</v>
      </c>
      <c r="L190" s="9" t="str">
        <f t="shared" si="27"/>
        <v>Yes</v>
      </c>
    </row>
    <row r="191" spans="1:12" x14ac:dyDescent="0.2">
      <c r="A191" s="51" t="s">
        <v>492</v>
      </c>
      <c r="B191" s="35" t="s">
        <v>213</v>
      </c>
      <c r="C191" s="8">
        <v>83.407538157000005</v>
      </c>
      <c r="D191" s="44" t="str">
        <f t="shared" si="24"/>
        <v>N/A</v>
      </c>
      <c r="E191" s="8">
        <v>82.161505386000002</v>
      </c>
      <c r="F191" s="44" t="str">
        <f t="shared" si="25"/>
        <v>N/A</v>
      </c>
      <c r="G191" s="8">
        <v>81.773966165000004</v>
      </c>
      <c r="H191" s="44" t="str">
        <f t="shared" si="26"/>
        <v>N/A</v>
      </c>
      <c r="I191" s="12">
        <v>-1.49</v>
      </c>
      <c r="J191" s="12">
        <v>-0.47199999999999998</v>
      </c>
      <c r="K191" s="45" t="s">
        <v>739</v>
      </c>
      <c r="L191" s="9" t="str">
        <f t="shared" si="27"/>
        <v>Yes</v>
      </c>
    </row>
    <row r="192" spans="1:12" x14ac:dyDescent="0.2">
      <c r="A192" s="51" t="s">
        <v>493</v>
      </c>
      <c r="B192" s="35" t="s">
        <v>213</v>
      </c>
      <c r="C192" s="8">
        <v>77.132150714999995</v>
      </c>
      <c r="D192" s="44" t="str">
        <f t="shared" si="24"/>
        <v>N/A</v>
      </c>
      <c r="E192" s="8">
        <v>75.881757191999995</v>
      </c>
      <c r="F192" s="44" t="str">
        <f t="shared" si="25"/>
        <v>N/A</v>
      </c>
      <c r="G192" s="8">
        <v>74.555751153000003</v>
      </c>
      <c r="H192" s="44" t="str">
        <f t="shared" si="26"/>
        <v>N/A</v>
      </c>
      <c r="I192" s="12">
        <v>-1.62</v>
      </c>
      <c r="J192" s="12">
        <v>-1.75</v>
      </c>
      <c r="K192" s="45" t="s">
        <v>739</v>
      </c>
      <c r="L192" s="9" t="str">
        <f t="shared" si="27"/>
        <v>Yes</v>
      </c>
    </row>
    <row r="193" spans="1:12" x14ac:dyDescent="0.2">
      <c r="A193" s="51" t="s">
        <v>494</v>
      </c>
      <c r="B193" s="35" t="s">
        <v>213</v>
      </c>
      <c r="C193" s="8">
        <v>73.147489625000006</v>
      </c>
      <c r="D193" s="44" t="str">
        <f t="shared" si="24"/>
        <v>N/A</v>
      </c>
      <c r="E193" s="8">
        <v>70.604685150999998</v>
      </c>
      <c r="F193" s="44" t="str">
        <f t="shared" si="25"/>
        <v>N/A</v>
      </c>
      <c r="G193" s="8">
        <v>70.153198665999994</v>
      </c>
      <c r="H193" s="44" t="str">
        <f t="shared" si="26"/>
        <v>N/A</v>
      </c>
      <c r="I193" s="12">
        <v>-3.48</v>
      </c>
      <c r="J193" s="12">
        <v>-0.63900000000000001</v>
      </c>
      <c r="K193" s="45" t="s">
        <v>739</v>
      </c>
      <c r="L193" s="9" t="str">
        <f t="shared" si="27"/>
        <v>Yes</v>
      </c>
    </row>
    <row r="194" spans="1:12" x14ac:dyDescent="0.2">
      <c r="A194" s="46" t="s">
        <v>1555</v>
      </c>
      <c r="B194" s="35" t="s">
        <v>213</v>
      </c>
      <c r="C194" s="36">
        <v>4.7070953567</v>
      </c>
      <c r="D194" s="44" t="str">
        <f t="shared" si="24"/>
        <v>N/A</v>
      </c>
      <c r="E194" s="36">
        <v>4.7642417803999999</v>
      </c>
      <c r="F194" s="44" t="str">
        <f t="shared" si="25"/>
        <v>N/A</v>
      </c>
      <c r="G194" s="36">
        <v>4.7515103382000001</v>
      </c>
      <c r="H194" s="44" t="str">
        <f t="shared" si="26"/>
        <v>N/A</v>
      </c>
      <c r="I194" s="12">
        <v>1.214</v>
      </c>
      <c r="J194" s="12">
        <v>-0.26700000000000002</v>
      </c>
      <c r="K194" s="45" t="s">
        <v>739</v>
      </c>
      <c r="L194" s="9" t="str">
        <f t="shared" si="27"/>
        <v>Yes</v>
      </c>
    </row>
    <row r="195" spans="1:12" x14ac:dyDescent="0.2">
      <c r="A195" s="51" t="s">
        <v>1556</v>
      </c>
      <c r="B195" s="35" t="s">
        <v>213</v>
      </c>
      <c r="C195" s="36">
        <v>0.67415065009999997</v>
      </c>
      <c r="D195" s="44" t="str">
        <f t="shared" si="24"/>
        <v>N/A</v>
      </c>
      <c r="E195" s="36">
        <v>0.70804950590000004</v>
      </c>
      <c r="F195" s="44" t="str">
        <f t="shared" si="25"/>
        <v>N/A</v>
      </c>
      <c r="G195" s="36">
        <v>0.6975857379</v>
      </c>
      <c r="H195" s="44" t="str">
        <f t="shared" si="26"/>
        <v>N/A</v>
      </c>
      <c r="I195" s="12">
        <v>5.0279999999999996</v>
      </c>
      <c r="J195" s="12">
        <v>-1.48</v>
      </c>
      <c r="K195" s="45" t="s">
        <v>739</v>
      </c>
      <c r="L195" s="9" t="str">
        <f t="shared" si="27"/>
        <v>Yes</v>
      </c>
    </row>
    <row r="196" spans="1:12" x14ac:dyDescent="0.2">
      <c r="A196" s="51" t="s">
        <v>1557</v>
      </c>
      <c r="B196" s="35" t="s">
        <v>213</v>
      </c>
      <c r="C196" s="36">
        <v>8.0461407528999995</v>
      </c>
      <c r="D196" s="44" t="str">
        <f t="shared" si="24"/>
        <v>N/A</v>
      </c>
      <c r="E196" s="36">
        <v>8.1345591461000009</v>
      </c>
      <c r="F196" s="44" t="str">
        <f t="shared" si="25"/>
        <v>N/A</v>
      </c>
      <c r="G196" s="36">
        <v>8.0717268545999996</v>
      </c>
      <c r="H196" s="44" t="str">
        <f t="shared" si="26"/>
        <v>N/A</v>
      </c>
      <c r="I196" s="12">
        <v>1.099</v>
      </c>
      <c r="J196" s="12">
        <v>-0.77200000000000002</v>
      </c>
      <c r="K196" s="45" t="s">
        <v>739</v>
      </c>
      <c r="L196" s="9" t="str">
        <f t="shared" si="27"/>
        <v>Yes</v>
      </c>
    </row>
    <row r="197" spans="1:12" x14ac:dyDescent="0.2">
      <c r="A197" s="51" t="s">
        <v>1558</v>
      </c>
      <c r="B197" s="35" t="s">
        <v>213</v>
      </c>
      <c r="C197" s="36">
        <v>5.7895211567000002</v>
      </c>
      <c r="D197" s="44" t="str">
        <f t="shared" si="24"/>
        <v>N/A</v>
      </c>
      <c r="E197" s="36">
        <v>5.4211280125999997</v>
      </c>
      <c r="F197" s="44" t="str">
        <f t="shared" si="25"/>
        <v>N/A</v>
      </c>
      <c r="G197" s="36">
        <v>5.5292750329000002</v>
      </c>
      <c r="H197" s="44" t="str">
        <f t="shared" si="26"/>
        <v>N/A</v>
      </c>
      <c r="I197" s="12">
        <v>-6.36</v>
      </c>
      <c r="J197" s="12">
        <v>1.9950000000000001</v>
      </c>
      <c r="K197" s="45" t="s">
        <v>739</v>
      </c>
      <c r="L197" s="9" t="str">
        <f t="shared" si="27"/>
        <v>Yes</v>
      </c>
    </row>
    <row r="198" spans="1:12" x14ac:dyDescent="0.2">
      <c r="A198" s="51" t="s">
        <v>1559</v>
      </c>
      <c r="B198" s="35" t="s">
        <v>213</v>
      </c>
      <c r="C198" s="36">
        <v>3.3872202944000001</v>
      </c>
      <c r="D198" s="44" t="str">
        <f t="shared" si="24"/>
        <v>N/A</v>
      </c>
      <c r="E198" s="36">
        <v>3.4269286390999998</v>
      </c>
      <c r="F198" s="44" t="str">
        <f t="shared" si="25"/>
        <v>N/A</v>
      </c>
      <c r="G198" s="36">
        <v>3.4463719061</v>
      </c>
      <c r="H198" s="44" t="str">
        <f t="shared" si="26"/>
        <v>N/A</v>
      </c>
      <c r="I198" s="12">
        <v>1.1719999999999999</v>
      </c>
      <c r="J198" s="12">
        <v>0.56740000000000002</v>
      </c>
      <c r="K198" s="45" t="s">
        <v>739</v>
      </c>
      <c r="L198" s="9" t="str">
        <f t="shared" si="27"/>
        <v>Yes</v>
      </c>
    </row>
    <row r="199" spans="1:12" x14ac:dyDescent="0.2">
      <c r="A199" s="46" t="s">
        <v>1560</v>
      </c>
      <c r="B199" s="35" t="s">
        <v>213</v>
      </c>
      <c r="C199" s="36">
        <v>237.87575515</v>
      </c>
      <c r="D199" s="44" t="str">
        <f t="shared" si="24"/>
        <v>N/A</v>
      </c>
      <c r="E199" s="36">
        <v>237.13968034999999</v>
      </c>
      <c r="F199" s="44" t="str">
        <f t="shared" si="25"/>
        <v>N/A</v>
      </c>
      <c r="G199" s="36">
        <v>238.6098638</v>
      </c>
      <c r="H199" s="44" t="str">
        <f t="shared" si="26"/>
        <v>N/A</v>
      </c>
      <c r="I199" s="12">
        <v>-0.309</v>
      </c>
      <c r="J199" s="12">
        <v>0.62</v>
      </c>
      <c r="K199" s="45" t="s">
        <v>739</v>
      </c>
      <c r="L199" s="9" t="str">
        <f t="shared" si="27"/>
        <v>Yes</v>
      </c>
    </row>
    <row r="200" spans="1:12" x14ac:dyDescent="0.2">
      <c r="A200" s="51" t="s">
        <v>1561</v>
      </c>
      <c r="B200" s="35" t="s">
        <v>213</v>
      </c>
      <c r="C200" s="36">
        <v>235.04809739999999</v>
      </c>
      <c r="D200" s="44" t="str">
        <f t="shared" si="24"/>
        <v>N/A</v>
      </c>
      <c r="E200" s="36">
        <v>233.17325183</v>
      </c>
      <c r="F200" s="44" t="str">
        <f t="shared" si="25"/>
        <v>N/A</v>
      </c>
      <c r="G200" s="36">
        <v>233.99184930999999</v>
      </c>
      <c r="H200" s="44" t="str">
        <f t="shared" si="26"/>
        <v>N/A</v>
      </c>
      <c r="I200" s="12">
        <v>-0.79800000000000004</v>
      </c>
      <c r="J200" s="12">
        <v>0.35110000000000002</v>
      </c>
      <c r="K200" s="45" t="s">
        <v>739</v>
      </c>
      <c r="L200" s="9" t="str">
        <f t="shared" si="27"/>
        <v>Yes</v>
      </c>
    </row>
    <row r="201" spans="1:12" x14ac:dyDescent="0.2">
      <c r="A201" s="51" t="s">
        <v>1562</v>
      </c>
      <c r="B201" s="35" t="s">
        <v>213</v>
      </c>
      <c r="C201" s="36">
        <v>247.88207396000001</v>
      </c>
      <c r="D201" s="44" t="str">
        <f t="shared" si="24"/>
        <v>N/A</v>
      </c>
      <c r="E201" s="36">
        <v>251.48082307999999</v>
      </c>
      <c r="F201" s="44" t="str">
        <f t="shared" si="25"/>
        <v>N/A</v>
      </c>
      <c r="G201" s="36">
        <v>255.84407121000001</v>
      </c>
      <c r="H201" s="44" t="str">
        <f t="shared" si="26"/>
        <v>N/A</v>
      </c>
      <c r="I201" s="12">
        <v>1.452</v>
      </c>
      <c r="J201" s="12">
        <v>1.7350000000000001</v>
      </c>
      <c r="K201" s="45" t="s">
        <v>739</v>
      </c>
      <c r="L201" s="9" t="str">
        <f t="shared" si="27"/>
        <v>Yes</v>
      </c>
    </row>
    <row r="202" spans="1:12" x14ac:dyDescent="0.2">
      <c r="A202" s="51" t="s">
        <v>1563</v>
      </c>
      <c r="B202" s="35" t="s">
        <v>213</v>
      </c>
      <c r="C202" s="36">
        <v>63.076923076999996</v>
      </c>
      <c r="D202" s="44" t="str">
        <f t="shared" si="24"/>
        <v>N/A</v>
      </c>
      <c r="E202" s="36">
        <v>91.416666667000001</v>
      </c>
      <c r="F202" s="44" t="str">
        <f t="shared" si="25"/>
        <v>N/A</v>
      </c>
      <c r="G202" s="36">
        <v>102.88888889</v>
      </c>
      <c r="H202" s="44" t="str">
        <f t="shared" si="26"/>
        <v>N/A</v>
      </c>
      <c r="I202" s="12">
        <v>44.93</v>
      </c>
      <c r="J202" s="12">
        <v>12.55</v>
      </c>
      <c r="K202" s="45" t="s">
        <v>739</v>
      </c>
      <c r="L202" s="9" t="str">
        <f t="shared" si="27"/>
        <v>Yes</v>
      </c>
    </row>
    <row r="203" spans="1:12" x14ac:dyDescent="0.2">
      <c r="A203" s="51" t="s">
        <v>1564</v>
      </c>
      <c r="B203" s="35" t="s">
        <v>213</v>
      </c>
      <c r="C203" s="36">
        <v>46.7</v>
      </c>
      <c r="D203" s="44" t="str">
        <f t="shared" si="24"/>
        <v>N/A</v>
      </c>
      <c r="E203" s="36">
        <v>76.315789473999999</v>
      </c>
      <c r="F203" s="44" t="str">
        <f t="shared" si="25"/>
        <v>N/A</v>
      </c>
      <c r="G203" s="36">
        <v>92.285714286000001</v>
      </c>
      <c r="H203" s="44" t="str">
        <f t="shared" si="26"/>
        <v>N/A</v>
      </c>
      <c r="I203" s="12">
        <v>63.42</v>
      </c>
      <c r="J203" s="12">
        <v>20.93</v>
      </c>
      <c r="K203" s="45" t="s">
        <v>739</v>
      </c>
      <c r="L203" s="9" t="str">
        <f t="shared" si="27"/>
        <v>Yes</v>
      </c>
    </row>
    <row r="204" spans="1:12" x14ac:dyDescent="0.2">
      <c r="A204" s="46" t="s">
        <v>127</v>
      </c>
      <c r="B204" s="35" t="s">
        <v>213</v>
      </c>
      <c r="C204" s="36">
        <v>14</v>
      </c>
      <c r="D204" s="44" t="str">
        <f t="shared" ref="D204:D214" si="28">IF($B204="N/A","N/A",IF(C204&gt;10,"No",IF(C204&lt;-10,"No","Yes")))</f>
        <v>N/A</v>
      </c>
      <c r="E204" s="36">
        <v>12</v>
      </c>
      <c r="F204" s="44" t="str">
        <f t="shared" ref="F204:F214" si="29">IF($B204="N/A","N/A",IF(E204&gt;10,"No",IF(E204&lt;-10,"No","Yes")))</f>
        <v>N/A</v>
      </c>
      <c r="G204" s="36">
        <v>11</v>
      </c>
      <c r="H204" s="44" t="str">
        <f t="shared" ref="H204:H214" si="30">IF($B204="N/A","N/A",IF(G204&gt;10,"No",IF(G204&lt;-10,"No","Yes")))</f>
        <v>N/A</v>
      </c>
      <c r="I204" s="12">
        <v>-14.3</v>
      </c>
      <c r="J204" s="12">
        <v>-16.7</v>
      </c>
      <c r="K204" s="14" t="s">
        <v>213</v>
      </c>
      <c r="L204" s="9" t="str">
        <f t="shared" ref="L204:L214" si="31">IF(J204="Div by 0", "N/A", IF(K204="N/A","N/A", IF(J204&gt;VALUE(MID(K204,1,2)), "No", IF(J204&lt;-1*VALUE(MID(K204,1,2)), "No", "Yes"))))</f>
        <v>N/A</v>
      </c>
    </row>
    <row r="205" spans="1:12" x14ac:dyDescent="0.2">
      <c r="A205" s="46" t="s">
        <v>128</v>
      </c>
      <c r="B205" s="35" t="s">
        <v>213</v>
      </c>
      <c r="C205" s="36">
        <v>83</v>
      </c>
      <c r="D205" s="44" t="str">
        <f t="shared" si="28"/>
        <v>N/A</v>
      </c>
      <c r="E205" s="36">
        <v>110</v>
      </c>
      <c r="F205" s="44" t="str">
        <f t="shared" si="29"/>
        <v>N/A</v>
      </c>
      <c r="G205" s="36">
        <v>111</v>
      </c>
      <c r="H205" s="44" t="str">
        <f t="shared" si="30"/>
        <v>N/A</v>
      </c>
      <c r="I205" s="12">
        <v>32.53</v>
      </c>
      <c r="J205" s="12">
        <v>0.90910000000000002</v>
      </c>
      <c r="K205" s="14" t="s">
        <v>213</v>
      </c>
      <c r="L205" s="9" t="str">
        <f t="shared" si="31"/>
        <v>N/A</v>
      </c>
    </row>
    <row r="206" spans="1:12" ht="25.5" x14ac:dyDescent="0.2">
      <c r="A206" s="46" t="s">
        <v>1612</v>
      </c>
      <c r="B206" s="35" t="s">
        <v>213</v>
      </c>
      <c r="C206" s="36">
        <v>34</v>
      </c>
      <c r="D206" s="44" t="str">
        <f t="shared" si="28"/>
        <v>N/A</v>
      </c>
      <c r="E206" s="36">
        <v>44</v>
      </c>
      <c r="F206" s="44" t="str">
        <f t="shared" si="29"/>
        <v>N/A</v>
      </c>
      <c r="G206" s="36">
        <v>44</v>
      </c>
      <c r="H206" s="44" t="str">
        <f t="shared" si="30"/>
        <v>N/A</v>
      </c>
      <c r="I206" s="12">
        <v>29.41</v>
      </c>
      <c r="J206" s="12">
        <v>0</v>
      </c>
      <c r="K206" s="14" t="s">
        <v>213</v>
      </c>
      <c r="L206" s="9" t="str">
        <f t="shared" si="31"/>
        <v>N/A</v>
      </c>
    </row>
    <row r="207" spans="1:12" ht="25.5" x14ac:dyDescent="0.2">
      <c r="A207" s="46" t="s">
        <v>1565</v>
      </c>
      <c r="B207" s="35" t="s">
        <v>213</v>
      </c>
      <c r="C207" s="36">
        <v>59</v>
      </c>
      <c r="D207" s="44" t="str">
        <f t="shared" si="28"/>
        <v>N/A</v>
      </c>
      <c r="E207" s="36">
        <v>78</v>
      </c>
      <c r="F207" s="44" t="str">
        <f t="shared" si="29"/>
        <v>N/A</v>
      </c>
      <c r="G207" s="36">
        <v>55</v>
      </c>
      <c r="H207" s="44" t="str">
        <f t="shared" si="30"/>
        <v>N/A</v>
      </c>
      <c r="I207" s="12">
        <v>32.200000000000003</v>
      </c>
      <c r="J207" s="12">
        <v>-29.5</v>
      </c>
      <c r="K207" s="14" t="s">
        <v>213</v>
      </c>
      <c r="L207" s="9" t="str">
        <f t="shared" si="31"/>
        <v>N/A</v>
      </c>
    </row>
    <row r="208" spans="1:12" x14ac:dyDescent="0.2">
      <c r="A208" s="46" t="s">
        <v>1613</v>
      </c>
      <c r="B208" s="35" t="s">
        <v>213</v>
      </c>
      <c r="C208" s="36">
        <v>96</v>
      </c>
      <c r="D208" s="44" t="str">
        <f t="shared" si="28"/>
        <v>N/A</v>
      </c>
      <c r="E208" s="36">
        <v>112</v>
      </c>
      <c r="F208" s="44" t="str">
        <f t="shared" si="29"/>
        <v>N/A</v>
      </c>
      <c r="G208" s="36">
        <v>112</v>
      </c>
      <c r="H208" s="44" t="str">
        <f t="shared" si="30"/>
        <v>N/A</v>
      </c>
      <c r="I208" s="12">
        <v>16.670000000000002</v>
      </c>
      <c r="J208" s="12">
        <v>0</v>
      </c>
      <c r="K208" s="14" t="s">
        <v>213</v>
      </c>
      <c r="L208" s="9" t="str">
        <f t="shared" si="31"/>
        <v>N/A</v>
      </c>
    </row>
    <row r="209" spans="1:12" x14ac:dyDescent="0.2">
      <c r="A209" s="46" t="s">
        <v>1614</v>
      </c>
      <c r="B209" s="35" t="s">
        <v>213</v>
      </c>
      <c r="C209" s="36">
        <v>282</v>
      </c>
      <c r="D209" s="44" t="str">
        <f t="shared" si="28"/>
        <v>N/A</v>
      </c>
      <c r="E209" s="36">
        <v>216</v>
      </c>
      <c r="F209" s="44" t="str">
        <f t="shared" si="29"/>
        <v>N/A</v>
      </c>
      <c r="G209" s="36">
        <v>180</v>
      </c>
      <c r="H209" s="44" t="str">
        <f t="shared" si="30"/>
        <v>N/A</v>
      </c>
      <c r="I209" s="12">
        <v>-23.4</v>
      </c>
      <c r="J209" s="12">
        <v>-16.7</v>
      </c>
      <c r="K209" s="14" t="s">
        <v>213</v>
      </c>
      <c r="L209" s="9" t="str">
        <f t="shared" si="31"/>
        <v>N/A</v>
      </c>
    </row>
    <row r="210" spans="1:12" x14ac:dyDescent="0.2">
      <c r="A210" s="46" t="s">
        <v>125</v>
      </c>
      <c r="B210" s="35" t="s">
        <v>213</v>
      </c>
      <c r="C210" s="47">
        <v>4277290</v>
      </c>
      <c r="D210" s="44" t="str">
        <f t="shared" si="28"/>
        <v>N/A</v>
      </c>
      <c r="E210" s="47">
        <v>3832760</v>
      </c>
      <c r="F210" s="44" t="str">
        <f t="shared" si="29"/>
        <v>N/A</v>
      </c>
      <c r="G210" s="47">
        <v>2176193</v>
      </c>
      <c r="H210" s="44" t="str">
        <f t="shared" si="30"/>
        <v>N/A</v>
      </c>
      <c r="I210" s="12">
        <v>-10.4</v>
      </c>
      <c r="J210" s="12">
        <v>-43.2</v>
      </c>
      <c r="K210" s="14" t="s">
        <v>213</v>
      </c>
      <c r="L210" s="9" t="str">
        <f t="shared" si="31"/>
        <v>N/A</v>
      </c>
    </row>
    <row r="211" spans="1:12" x14ac:dyDescent="0.2">
      <c r="A211" s="46" t="s">
        <v>1615</v>
      </c>
      <c r="B211" s="35" t="s">
        <v>213</v>
      </c>
      <c r="C211" s="47">
        <v>1477986</v>
      </c>
      <c r="D211" s="44" t="str">
        <f t="shared" si="28"/>
        <v>N/A</v>
      </c>
      <c r="E211" s="47">
        <v>2395445</v>
      </c>
      <c r="F211" s="44" t="str">
        <f t="shared" si="29"/>
        <v>N/A</v>
      </c>
      <c r="G211" s="47">
        <v>1156032</v>
      </c>
      <c r="H211" s="44" t="str">
        <f t="shared" si="30"/>
        <v>N/A</v>
      </c>
      <c r="I211" s="12">
        <v>62.07</v>
      </c>
      <c r="J211" s="12">
        <v>-51.7</v>
      </c>
      <c r="K211" s="14" t="s">
        <v>213</v>
      </c>
      <c r="L211" s="9" t="str">
        <f t="shared" si="31"/>
        <v>N/A</v>
      </c>
    </row>
    <row r="212" spans="1:12" x14ac:dyDescent="0.2">
      <c r="A212" s="46" t="s">
        <v>1566</v>
      </c>
      <c r="B212" s="35" t="s">
        <v>213</v>
      </c>
      <c r="C212" s="47">
        <v>352670</v>
      </c>
      <c r="D212" s="44" t="str">
        <f t="shared" si="28"/>
        <v>N/A</v>
      </c>
      <c r="E212" s="47">
        <v>261398</v>
      </c>
      <c r="F212" s="44" t="str">
        <f t="shared" si="29"/>
        <v>N/A</v>
      </c>
      <c r="G212" s="47">
        <v>304279</v>
      </c>
      <c r="H212" s="44" t="str">
        <f t="shared" si="30"/>
        <v>N/A</v>
      </c>
      <c r="I212" s="12">
        <v>-25.9</v>
      </c>
      <c r="J212" s="12">
        <v>16.399999999999999</v>
      </c>
      <c r="K212" s="14" t="s">
        <v>213</v>
      </c>
      <c r="L212" s="9" t="str">
        <f t="shared" si="31"/>
        <v>N/A</v>
      </c>
    </row>
    <row r="213" spans="1:12" x14ac:dyDescent="0.2">
      <c r="A213" s="46" t="s">
        <v>1616</v>
      </c>
      <c r="B213" s="35" t="s">
        <v>213</v>
      </c>
      <c r="C213" s="47">
        <v>4258503</v>
      </c>
      <c r="D213" s="44" t="str">
        <f t="shared" si="28"/>
        <v>N/A</v>
      </c>
      <c r="E213" s="47">
        <v>3781748</v>
      </c>
      <c r="F213" s="44" t="str">
        <f t="shared" si="29"/>
        <v>N/A</v>
      </c>
      <c r="G213" s="47">
        <v>2175615</v>
      </c>
      <c r="H213" s="44" t="str">
        <f t="shared" si="30"/>
        <v>N/A</v>
      </c>
      <c r="I213" s="12">
        <v>-11.2</v>
      </c>
      <c r="J213" s="12">
        <v>-42.5</v>
      </c>
      <c r="K213" s="14" t="s">
        <v>213</v>
      </c>
      <c r="L213" s="9" t="str">
        <f t="shared" si="31"/>
        <v>N/A</v>
      </c>
    </row>
    <row r="214" spans="1:12" x14ac:dyDescent="0.2">
      <c r="A214" s="51" t="s">
        <v>1617</v>
      </c>
      <c r="B214" s="35" t="s">
        <v>213</v>
      </c>
      <c r="C214" s="47">
        <v>428665</v>
      </c>
      <c r="D214" s="44" t="str">
        <f t="shared" si="28"/>
        <v>N/A</v>
      </c>
      <c r="E214" s="47">
        <v>397506</v>
      </c>
      <c r="F214" s="44" t="str">
        <f t="shared" si="29"/>
        <v>N/A</v>
      </c>
      <c r="G214" s="47">
        <v>411922</v>
      </c>
      <c r="H214" s="44" t="str">
        <f t="shared" si="30"/>
        <v>N/A</v>
      </c>
      <c r="I214" s="12">
        <v>-7.27</v>
      </c>
      <c r="J214" s="12">
        <v>3.6269999999999998</v>
      </c>
      <c r="K214" s="14" t="s">
        <v>213</v>
      </c>
      <c r="L214" s="9" t="str">
        <f t="shared" si="31"/>
        <v>N/A</v>
      </c>
    </row>
    <row r="215" spans="1:12" ht="25.5" x14ac:dyDescent="0.2">
      <c r="A215" s="46" t="s">
        <v>1380</v>
      </c>
      <c r="B215" s="35" t="s">
        <v>213</v>
      </c>
      <c r="C215" s="47">
        <v>0</v>
      </c>
      <c r="D215" s="44" t="str">
        <f t="shared" ref="D215:D229" si="32">IF($B215="N/A","N/A",IF(C215&gt;10,"No",IF(C215&lt;-10,"No","Yes")))</f>
        <v>N/A</v>
      </c>
      <c r="E215" s="47">
        <v>0</v>
      </c>
      <c r="F215" s="44" t="str">
        <f t="shared" ref="F215:F229" si="33">IF($B215="N/A","N/A",IF(E215&gt;10,"No",IF(E215&lt;-10,"No","Yes")))</f>
        <v>N/A</v>
      </c>
      <c r="G215" s="47">
        <v>0</v>
      </c>
      <c r="H215" s="44" t="str">
        <f t="shared" ref="H215:H229" si="34">IF($B215="N/A","N/A",IF(G215&gt;10,"No",IF(G215&lt;-10,"No","Yes")))</f>
        <v>N/A</v>
      </c>
      <c r="I215" s="12" t="s">
        <v>1747</v>
      </c>
      <c r="J215" s="12" t="s">
        <v>1747</v>
      </c>
      <c r="K215" s="45" t="s">
        <v>739</v>
      </c>
      <c r="L215" s="9" t="str">
        <f t="shared" ref="L215:L229" si="35">IF(J215="Div by 0", "N/A", IF(K215="N/A","N/A", IF(J215&gt;VALUE(MID(K215,1,2)), "No", IF(J215&lt;-1*VALUE(MID(K215,1,2)), "No", "Yes"))))</f>
        <v>N/A</v>
      </c>
    </row>
    <row r="216" spans="1:12" x14ac:dyDescent="0.2">
      <c r="A216" s="46" t="s">
        <v>649</v>
      </c>
      <c r="B216" s="35" t="s">
        <v>213</v>
      </c>
      <c r="C216" s="36">
        <v>0</v>
      </c>
      <c r="D216" s="44" t="str">
        <f t="shared" si="32"/>
        <v>N/A</v>
      </c>
      <c r="E216" s="36">
        <v>0</v>
      </c>
      <c r="F216" s="44" t="str">
        <f t="shared" si="33"/>
        <v>N/A</v>
      </c>
      <c r="G216" s="36">
        <v>0</v>
      </c>
      <c r="H216" s="44" t="str">
        <f t="shared" si="34"/>
        <v>N/A</v>
      </c>
      <c r="I216" s="12" t="s">
        <v>1747</v>
      </c>
      <c r="J216" s="12" t="s">
        <v>1747</v>
      </c>
      <c r="K216" s="45" t="s">
        <v>739</v>
      </c>
      <c r="L216" s="9" t="str">
        <f t="shared" si="35"/>
        <v>N/A</v>
      </c>
    </row>
    <row r="217" spans="1:12" ht="25.5" x14ac:dyDescent="0.2">
      <c r="A217" s="46" t="s">
        <v>1381</v>
      </c>
      <c r="B217" s="35" t="s">
        <v>213</v>
      </c>
      <c r="C217" s="47" t="s">
        <v>1747</v>
      </c>
      <c r="D217" s="44" t="str">
        <f t="shared" si="32"/>
        <v>N/A</v>
      </c>
      <c r="E217" s="47" t="s">
        <v>1747</v>
      </c>
      <c r="F217" s="44" t="str">
        <f t="shared" si="33"/>
        <v>N/A</v>
      </c>
      <c r="G217" s="47" t="s">
        <v>1747</v>
      </c>
      <c r="H217" s="44" t="str">
        <f t="shared" si="34"/>
        <v>N/A</v>
      </c>
      <c r="I217" s="12" t="s">
        <v>1747</v>
      </c>
      <c r="J217" s="12" t="s">
        <v>1747</v>
      </c>
      <c r="K217" s="45" t="s">
        <v>739</v>
      </c>
      <c r="L217" s="9" t="str">
        <f t="shared" si="35"/>
        <v>N/A</v>
      </c>
    </row>
    <row r="218" spans="1:12" ht="25.5" x14ac:dyDescent="0.2">
      <c r="A218" s="46" t="s">
        <v>1382</v>
      </c>
      <c r="B218" s="35" t="s">
        <v>213</v>
      </c>
      <c r="C218" s="47">
        <v>29582071</v>
      </c>
      <c r="D218" s="44" t="str">
        <f t="shared" si="32"/>
        <v>N/A</v>
      </c>
      <c r="E218" s="47">
        <v>31182603</v>
      </c>
      <c r="F218" s="44" t="str">
        <f t="shared" si="33"/>
        <v>N/A</v>
      </c>
      <c r="G218" s="47">
        <v>30054037</v>
      </c>
      <c r="H218" s="44" t="str">
        <f t="shared" si="34"/>
        <v>N/A</v>
      </c>
      <c r="I218" s="12">
        <v>5.41</v>
      </c>
      <c r="J218" s="12">
        <v>-3.62</v>
      </c>
      <c r="K218" s="45" t="s">
        <v>739</v>
      </c>
      <c r="L218" s="9" t="str">
        <f t="shared" si="35"/>
        <v>Yes</v>
      </c>
    </row>
    <row r="219" spans="1:12" x14ac:dyDescent="0.2">
      <c r="A219" s="46" t="s">
        <v>516</v>
      </c>
      <c r="B219" s="35" t="s">
        <v>213</v>
      </c>
      <c r="C219" s="36">
        <v>84862</v>
      </c>
      <c r="D219" s="44" t="str">
        <f t="shared" si="32"/>
        <v>N/A</v>
      </c>
      <c r="E219" s="36">
        <v>89732</v>
      </c>
      <c r="F219" s="44" t="str">
        <f t="shared" si="33"/>
        <v>N/A</v>
      </c>
      <c r="G219" s="36">
        <v>90426</v>
      </c>
      <c r="H219" s="44" t="str">
        <f t="shared" si="34"/>
        <v>N/A</v>
      </c>
      <c r="I219" s="12">
        <v>5.7389999999999999</v>
      </c>
      <c r="J219" s="12">
        <v>0.77339999999999998</v>
      </c>
      <c r="K219" s="45" t="s">
        <v>739</v>
      </c>
      <c r="L219" s="9" t="str">
        <f t="shared" si="35"/>
        <v>Yes</v>
      </c>
    </row>
    <row r="220" spans="1:12" ht="25.5" x14ac:dyDescent="0.2">
      <c r="A220" s="46" t="s">
        <v>1383</v>
      </c>
      <c r="B220" s="35" t="s">
        <v>213</v>
      </c>
      <c r="C220" s="47">
        <v>348.59031133000002</v>
      </c>
      <c r="D220" s="44" t="str">
        <f t="shared" si="32"/>
        <v>N/A</v>
      </c>
      <c r="E220" s="47">
        <v>347.50816877</v>
      </c>
      <c r="F220" s="44" t="str">
        <f t="shared" si="33"/>
        <v>N/A</v>
      </c>
      <c r="G220" s="47">
        <v>332.36057106999999</v>
      </c>
      <c r="H220" s="44" t="str">
        <f t="shared" si="34"/>
        <v>N/A</v>
      </c>
      <c r="I220" s="12">
        <v>-0.31</v>
      </c>
      <c r="J220" s="12">
        <v>-4.3600000000000003</v>
      </c>
      <c r="K220" s="45" t="s">
        <v>739</v>
      </c>
      <c r="L220" s="9" t="str">
        <f t="shared" si="35"/>
        <v>Yes</v>
      </c>
    </row>
    <row r="221" spans="1:12" ht="25.5" x14ac:dyDescent="0.2">
      <c r="A221" s="46" t="s">
        <v>1384</v>
      </c>
      <c r="B221" s="35" t="s">
        <v>213</v>
      </c>
      <c r="C221" s="47">
        <v>65530345</v>
      </c>
      <c r="D221" s="44" t="str">
        <f t="shared" si="32"/>
        <v>N/A</v>
      </c>
      <c r="E221" s="47">
        <v>69714865</v>
      </c>
      <c r="F221" s="44" t="str">
        <f t="shared" si="33"/>
        <v>N/A</v>
      </c>
      <c r="G221" s="47">
        <v>68962543</v>
      </c>
      <c r="H221" s="44" t="str">
        <f t="shared" si="34"/>
        <v>N/A</v>
      </c>
      <c r="I221" s="12">
        <v>6.3860000000000001</v>
      </c>
      <c r="J221" s="12">
        <v>-1.08</v>
      </c>
      <c r="K221" s="45" t="s">
        <v>739</v>
      </c>
      <c r="L221" s="9" t="str">
        <f t="shared" si="35"/>
        <v>Yes</v>
      </c>
    </row>
    <row r="222" spans="1:12" x14ac:dyDescent="0.2">
      <c r="A222" s="46" t="s">
        <v>517</v>
      </c>
      <c r="B222" s="35" t="s">
        <v>213</v>
      </c>
      <c r="C222" s="36">
        <v>161437</v>
      </c>
      <c r="D222" s="44" t="str">
        <f t="shared" si="32"/>
        <v>N/A</v>
      </c>
      <c r="E222" s="36">
        <v>176227</v>
      </c>
      <c r="F222" s="44" t="str">
        <f t="shared" si="33"/>
        <v>N/A</v>
      </c>
      <c r="G222" s="36">
        <v>179810</v>
      </c>
      <c r="H222" s="44" t="str">
        <f t="shared" si="34"/>
        <v>N/A</v>
      </c>
      <c r="I222" s="12">
        <v>9.1609999999999996</v>
      </c>
      <c r="J222" s="12">
        <v>2.0329999999999999</v>
      </c>
      <c r="K222" s="45" t="s">
        <v>739</v>
      </c>
      <c r="L222" s="9" t="str">
        <f t="shared" si="35"/>
        <v>Yes</v>
      </c>
    </row>
    <row r="223" spans="1:12" ht="25.5" x14ac:dyDescent="0.2">
      <c r="A223" s="46" t="s">
        <v>1385</v>
      </c>
      <c r="B223" s="35" t="s">
        <v>213</v>
      </c>
      <c r="C223" s="47">
        <v>405.91899625999997</v>
      </c>
      <c r="D223" s="44" t="str">
        <f t="shared" si="32"/>
        <v>N/A</v>
      </c>
      <c r="E223" s="47">
        <v>395.59695733000001</v>
      </c>
      <c r="F223" s="44" t="str">
        <f t="shared" si="33"/>
        <v>N/A</v>
      </c>
      <c r="G223" s="47">
        <v>383.53007618999999</v>
      </c>
      <c r="H223" s="44" t="str">
        <f t="shared" si="34"/>
        <v>N/A</v>
      </c>
      <c r="I223" s="12">
        <v>-2.54</v>
      </c>
      <c r="J223" s="12">
        <v>-3.05</v>
      </c>
      <c r="K223" s="45" t="s">
        <v>739</v>
      </c>
      <c r="L223" s="9" t="str">
        <f t="shared" si="35"/>
        <v>Yes</v>
      </c>
    </row>
    <row r="224" spans="1:12" ht="25.5" x14ac:dyDescent="0.2">
      <c r="A224" s="46" t="s">
        <v>1386</v>
      </c>
      <c r="B224" s="35" t="s">
        <v>213</v>
      </c>
      <c r="C224" s="47">
        <v>0</v>
      </c>
      <c r="D224" s="44" t="str">
        <f t="shared" si="32"/>
        <v>N/A</v>
      </c>
      <c r="E224" s="47">
        <v>0</v>
      </c>
      <c r="F224" s="44" t="str">
        <f t="shared" si="33"/>
        <v>N/A</v>
      </c>
      <c r="G224" s="47">
        <v>0</v>
      </c>
      <c r="H224" s="44" t="str">
        <f t="shared" si="34"/>
        <v>N/A</v>
      </c>
      <c r="I224" s="12" t="s">
        <v>1747</v>
      </c>
      <c r="J224" s="12" t="s">
        <v>1747</v>
      </c>
      <c r="K224" s="45" t="s">
        <v>739</v>
      </c>
      <c r="L224" s="9" t="str">
        <f t="shared" si="35"/>
        <v>N/A</v>
      </c>
    </row>
    <row r="225" spans="1:12" x14ac:dyDescent="0.2">
      <c r="A225" s="46" t="s">
        <v>518</v>
      </c>
      <c r="B225" s="35" t="s">
        <v>213</v>
      </c>
      <c r="C225" s="36">
        <v>0</v>
      </c>
      <c r="D225" s="44" t="str">
        <f t="shared" si="32"/>
        <v>N/A</v>
      </c>
      <c r="E225" s="36">
        <v>0</v>
      </c>
      <c r="F225" s="44" t="str">
        <f t="shared" si="33"/>
        <v>N/A</v>
      </c>
      <c r="G225" s="36">
        <v>0</v>
      </c>
      <c r="H225" s="44" t="str">
        <f t="shared" si="34"/>
        <v>N/A</v>
      </c>
      <c r="I225" s="12" t="s">
        <v>1747</v>
      </c>
      <c r="J225" s="12" t="s">
        <v>1747</v>
      </c>
      <c r="K225" s="45" t="s">
        <v>739</v>
      </c>
      <c r="L225" s="9" t="str">
        <f t="shared" si="35"/>
        <v>N/A</v>
      </c>
    </row>
    <row r="226" spans="1:12" ht="25.5" x14ac:dyDescent="0.2">
      <c r="A226" s="46" t="s">
        <v>1387</v>
      </c>
      <c r="B226" s="35" t="s">
        <v>213</v>
      </c>
      <c r="C226" s="47" t="s">
        <v>1747</v>
      </c>
      <c r="D226" s="44" t="str">
        <f t="shared" si="32"/>
        <v>N/A</v>
      </c>
      <c r="E226" s="47" t="s">
        <v>1747</v>
      </c>
      <c r="F226" s="44" t="str">
        <f t="shared" si="33"/>
        <v>N/A</v>
      </c>
      <c r="G226" s="47" t="s">
        <v>1747</v>
      </c>
      <c r="H226" s="44" t="str">
        <f t="shared" si="34"/>
        <v>N/A</v>
      </c>
      <c r="I226" s="12" t="s">
        <v>1747</v>
      </c>
      <c r="J226" s="12" t="s">
        <v>1747</v>
      </c>
      <c r="K226" s="45" t="s">
        <v>739</v>
      </c>
      <c r="L226" s="9" t="str">
        <f t="shared" si="35"/>
        <v>N/A</v>
      </c>
    </row>
    <row r="227" spans="1:12" ht="25.5" x14ac:dyDescent="0.2">
      <c r="A227" s="46" t="s">
        <v>1388</v>
      </c>
      <c r="B227" s="35" t="s">
        <v>213</v>
      </c>
      <c r="C227" s="47">
        <v>1100084860</v>
      </c>
      <c r="D227" s="44" t="str">
        <f t="shared" si="32"/>
        <v>N/A</v>
      </c>
      <c r="E227" s="47">
        <v>1090634203</v>
      </c>
      <c r="F227" s="44" t="str">
        <f t="shared" si="33"/>
        <v>N/A</v>
      </c>
      <c r="G227" s="47">
        <v>1063176712</v>
      </c>
      <c r="H227" s="44" t="str">
        <f t="shared" si="34"/>
        <v>N/A</v>
      </c>
      <c r="I227" s="12">
        <v>-0.85899999999999999</v>
      </c>
      <c r="J227" s="12">
        <v>-2.52</v>
      </c>
      <c r="K227" s="45" t="s">
        <v>739</v>
      </c>
      <c r="L227" s="9" t="str">
        <f t="shared" si="35"/>
        <v>Yes</v>
      </c>
    </row>
    <row r="228" spans="1:12" ht="25.5" x14ac:dyDescent="0.2">
      <c r="A228" s="46" t="s">
        <v>519</v>
      </c>
      <c r="B228" s="35" t="s">
        <v>213</v>
      </c>
      <c r="C228" s="36">
        <v>53554</v>
      </c>
      <c r="D228" s="44" t="str">
        <f t="shared" si="32"/>
        <v>N/A</v>
      </c>
      <c r="E228" s="36">
        <v>54328</v>
      </c>
      <c r="F228" s="44" t="str">
        <f t="shared" si="33"/>
        <v>N/A</v>
      </c>
      <c r="G228" s="36">
        <v>54053</v>
      </c>
      <c r="H228" s="44" t="str">
        <f t="shared" si="34"/>
        <v>N/A</v>
      </c>
      <c r="I228" s="12">
        <v>1.4450000000000001</v>
      </c>
      <c r="J228" s="12">
        <v>-0.50600000000000001</v>
      </c>
      <c r="K228" s="45" t="s">
        <v>739</v>
      </c>
      <c r="L228" s="9" t="str">
        <f t="shared" si="35"/>
        <v>Yes</v>
      </c>
    </row>
    <row r="229" spans="1:12" ht="25.5" x14ac:dyDescent="0.2">
      <c r="A229" s="46" t="s">
        <v>1389</v>
      </c>
      <c r="B229" s="35" t="s">
        <v>213</v>
      </c>
      <c r="C229" s="47">
        <v>20541.600254000001</v>
      </c>
      <c r="D229" s="44" t="str">
        <f t="shared" si="32"/>
        <v>N/A</v>
      </c>
      <c r="E229" s="47">
        <v>20074.992693</v>
      </c>
      <c r="F229" s="44" t="str">
        <f t="shared" si="33"/>
        <v>N/A</v>
      </c>
      <c r="G229" s="47">
        <v>19669.152719999998</v>
      </c>
      <c r="H229" s="44" t="str">
        <f t="shared" si="34"/>
        <v>N/A</v>
      </c>
      <c r="I229" s="12">
        <v>-2.27</v>
      </c>
      <c r="J229" s="12">
        <v>-2.02</v>
      </c>
      <c r="K229" s="45" t="s">
        <v>739</v>
      </c>
      <c r="L229" s="9" t="str">
        <f t="shared" si="35"/>
        <v>Yes</v>
      </c>
    </row>
    <row r="230" spans="1:12" x14ac:dyDescent="0.2">
      <c r="A230" s="4" t="s">
        <v>1390</v>
      </c>
      <c r="B230" s="35" t="s">
        <v>213</v>
      </c>
      <c r="C230" s="52">
        <v>1299322860</v>
      </c>
      <c r="D230" s="44" t="str">
        <f t="shared" ref="D230:D253" si="36">IF($B230="N/A","N/A",IF(C230&gt;10,"No",IF(C230&lt;-10,"No","Yes")))</f>
        <v>N/A</v>
      </c>
      <c r="E230" s="52">
        <v>1280153153</v>
      </c>
      <c r="F230" s="44" t="str">
        <f t="shared" ref="F230:F253" si="37">IF($B230="N/A","N/A",IF(E230&gt;10,"No",IF(E230&lt;-10,"No","Yes")))</f>
        <v>N/A</v>
      </c>
      <c r="G230" s="52">
        <v>1241566267</v>
      </c>
      <c r="H230" s="44" t="str">
        <f t="shared" ref="H230:H253" si="38">IF($B230="N/A","N/A",IF(G230&gt;10,"No",IF(G230&lt;-10,"No","Yes")))</f>
        <v>N/A</v>
      </c>
      <c r="I230" s="12">
        <v>-1.48</v>
      </c>
      <c r="J230" s="12">
        <v>-3.01</v>
      </c>
      <c r="K230" s="45" t="s">
        <v>739</v>
      </c>
      <c r="L230" s="9" t="str">
        <f t="shared" ref="L230:L253" si="39">IF(J230="Div by 0", "N/A", IF(K230="N/A","N/A", IF(J230&gt;VALUE(MID(K230,1,2)), "No", IF(J230&lt;-1*VALUE(MID(K230,1,2)), "No", "Yes"))))</f>
        <v>Yes</v>
      </c>
    </row>
    <row r="231" spans="1:12" x14ac:dyDescent="0.2">
      <c r="A231" s="4" t="s">
        <v>1567</v>
      </c>
      <c r="B231" s="35" t="s">
        <v>213</v>
      </c>
      <c r="C231" s="50">
        <v>75061</v>
      </c>
      <c r="D231" s="50" t="str">
        <f t="shared" si="36"/>
        <v>N/A</v>
      </c>
      <c r="E231" s="50">
        <v>66552</v>
      </c>
      <c r="F231" s="50" t="str">
        <f t="shared" si="37"/>
        <v>N/A</v>
      </c>
      <c r="G231" s="50">
        <v>68237</v>
      </c>
      <c r="H231" s="44" t="str">
        <f t="shared" si="38"/>
        <v>N/A</v>
      </c>
      <c r="I231" s="12">
        <v>-11.3</v>
      </c>
      <c r="J231" s="12">
        <v>2.532</v>
      </c>
      <c r="K231" s="45" t="s">
        <v>739</v>
      </c>
      <c r="L231" s="9" t="str">
        <f t="shared" si="39"/>
        <v>Yes</v>
      </c>
    </row>
    <row r="232" spans="1:12" x14ac:dyDescent="0.2">
      <c r="A232" s="4" t="s">
        <v>1568</v>
      </c>
      <c r="B232" s="35" t="s">
        <v>213</v>
      </c>
      <c r="C232" s="52">
        <v>17310.225815999998</v>
      </c>
      <c r="D232" s="44" t="str">
        <f t="shared" si="36"/>
        <v>N/A</v>
      </c>
      <c r="E232" s="52">
        <v>19235.382151999998</v>
      </c>
      <c r="F232" s="44" t="str">
        <f t="shared" si="37"/>
        <v>N/A</v>
      </c>
      <c r="G232" s="52">
        <v>18194.912832999998</v>
      </c>
      <c r="H232" s="44" t="str">
        <f t="shared" si="38"/>
        <v>N/A</v>
      </c>
      <c r="I232" s="12">
        <v>11.12</v>
      </c>
      <c r="J232" s="12">
        <v>-5.41</v>
      </c>
      <c r="K232" s="45" t="s">
        <v>739</v>
      </c>
      <c r="L232" s="9" t="str">
        <f t="shared" si="39"/>
        <v>Yes</v>
      </c>
    </row>
    <row r="233" spans="1:12" x14ac:dyDescent="0.2">
      <c r="A233" s="53" t="s">
        <v>1569</v>
      </c>
      <c r="B233" s="35" t="s">
        <v>213</v>
      </c>
      <c r="C233" s="52">
        <v>8392.1070791000002</v>
      </c>
      <c r="D233" s="44" t="str">
        <f t="shared" si="36"/>
        <v>N/A</v>
      </c>
      <c r="E233" s="52">
        <v>9167.0213820999998</v>
      </c>
      <c r="F233" s="44" t="str">
        <f t="shared" si="37"/>
        <v>N/A</v>
      </c>
      <c r="G233" s="52">
        <v>9065.7560271999992</v>
      </c>
      <c r="H233" s="44" t="str">
        <f t="shared" si="38"/>
        <v>N/A</v>
      </c>
      <c r="I233" s="12">
        <v>9.234</v>
      </c>
      <c r="J233" s="12">
        <v>-1.1000000000000001</v>
      </c>
      <c r="K233" s="45" t="s">
        <v>739</v>
      </c>
      <c r="L233" s="9" t="str">
        <f t="shared" si="39"/>
        <v>Yes</v>
      </c>
    </row>
    <row r="234" spans="1:12" x14ac:dyDescent="0.2">
      <c r="A234" s="53" t="s">
        <v>1570</v>
      </c>
      <c r="B234" s="35" t="s">
        <v>213</v>
      </c>
      <c r="C234" s="52">
        <v>22994.627232999999</v>
      </c>
      <c r="D234" s="44" t="str">
        <f t="shared" si="36"/>
        <v>N/A</v>
      </c>
      <c r="E234" s="52">
        <v>22538.597032000001</v>
      </c>
      <c r="F234" s="44" t="str">
        <f t="shared" si="37"/>
        <v>N/A</v>
      </c>
      <c r="G234" s="52">
        <v>21228.653404000001</v>
      </c>
      <c r="H234" s="44" t="str">
        <f t="shared" si="38"/>
        <v>N/A</v>
      </c>
      <c r="I234" s="12">
        <v>-1.98</v>
      </c>
      <c r="J234" s="12">
        <v>-5.81</v>
      </c>
      <c r="K234" s="45" t="s">
        <v>739</v>
      </c>
      <c r="L234" s="9" t="str">
        <f t="shared" si="39"/>
        <v>Yes</v>
      </c>
    </row>
    <row r="235" spans="1:12" x14ac:dyDescent="0.2">
      <c r="A235" s="53" t="s">
        <v>1571</v>
      </c>
      <c r="B235" s="35" t="s">
        <v>213</v>
      </c>
      <c r="C235" s="52">
        <v>4672.3334930999999</v>
      </c>
      <c r="D235" s="44" t="str">
        <f t="shared" si="36"/>
        <v>N/A</v>
      </c>
      <c r="E235" s="52">
        <v>32098.161175000001</v>
      </c>
      <c r="F235" s="44" t="str">
        <f t="shared" si="37"/>
        <v>N/A</v>
      </c>
      <c r="G235" s="52">
        <v>35206.739006000003</v>
      </c>
      <c r="H235" s="44" t="str">
        <f t="shared" si="38"/>
        <v>N/A</v>
      </c>
      <c r="I235" s="12">
        <v>587</v>
      </c>
      <c r="J235" s="12">
        <v>9.6850000000000005</v>
      </c>
      <c r="K235" s="45" t="s">
        <v>739</v>
      </c>
      <c r="L235" s="9" t="str">
        <f t="shared" si="39"/>
        <v>Yes</v>
      </c>
    </row>
    <row r="236" spans="1:12" x14ac:dyDescent="0.2">
      <c r="A236" s="53" t="s">
        <v>1572</v>
      </c>
      <c r="B236" s="35" t="s">
        <v>213</v>
      </c>
      <c r="C236" s="52">
        <v>365.57074340999998</v>
      </c>
      <c r="D236" s="44" t="str">
        <f t="shared" si="36"/>
        <v>N/A</v>
      </c>
      <c r="E236" s="52">
        <v>955.83548386999996</v>
      </c>
      <c r="F236" s="44" t="str">
        <f t="shared" si="37"/>
        <v>N/A</v>
      </c>
      <c r="G236" s="52">
        <v>1120.760479</v>
      </c>
      <c r="H236" s="44" t="str">
        <f t="shared" si="38"/>
        <v>N/A</v>
      </c>
      <c r="I236" s="12">
        <v>161.5</v>
      </c>
      <c r="J236" s="12">
        <v>17.25</v>
      </c>
      <c r="K236" s="45" t="s">
        <v>739</v>
      </c>
      <c r="L236" s="9" t="str">
        <f t="shared" si="39"/>
        <v>Yes</v>
      </c>
    </row>
    <row r="237" spans="1:12" x14ac:dyDescent="0.2">
      <c r="A237" s="46" t="s">
        <v>1573</v>
      </c>
      <c r="B237" s="35" t="s">
        <v>213</v>
      </c>
      <c r="C237" s="44">
        <v>3.9580617672999998</v>
      </c>
      <c r="D237" s="44" t="str">
        <f t="shared" si="36"/>
        <v>N/A</v>
      </c>
      <c r="E237" s="44">
        <v>3.2019706804000001</v>
      </c>
      <c r="F237" s="44" t="str">
        <f t="shared" si="37"/>
        <v>N/A</v>
      </c>
      <c r="G237" s="44">
        <v>3.2346755013999999</v>
      </c>
      <c r="H237" s="44" t="str">
        <f t="shared" si="38"/>
        <v>N/A</v>
      </c>
      <c r="I237" s="12">
        <v>-19.100000000000001</v>
      </c>
      <c r="J237" s="12">
        <v>1.0209999999999999</v>
      </c>
      <c r="K237" s="45" t="s">
        <v>739</v>
      </c>
      <c r="L237" s="9" t="str">
        <f t="shared" si="39"/>
        <v>Yes</v>
      </c>
    </row>
    <row r="238" spans="1:12" x14ac:dyDescent="0.2">
      <c r="A238" s="51" t="s">
        <v>1574</v>
      </c>
      <c r="B238" s="35" t="s">
        <v>213</v>
      </c>
      <c r="C238" s="44">
        <v>7.4776582163</v>
      </c>
      <c r="D238" s="44" t="str">
        <f t="shared" si="36"/>
        <v>N/A</v>
      </c>
      <c r="E238" s="44">
        <v>7.0721662547999999</v>
      </c>
      <c r="F238" s="44" t="str">
        <f t="shared" si="37"/>
        <v>N/A</v>
      </c>
      <c r="G238" s="44">
        <v>7.1921069983999999</v>
      </c>
      <c r="H238" s="44" t="str">
        <f t="shared" si="38"/>
        <v>N/A</v>
      </c>
      <c r="I238" s="12">
        <v>-5.42</v>
      </c>
      <c r="J238" s="12">
        <v>1.696</v>
      </c>
      <c r="K238" s="45" t="s">
        <v>739</v>
      </c>
      <c r="L238" s="9" t="str">
        <f t="shared" si="39"/>
        <v>Yes</v>
      </c>
    </row>
    <row r="239" spans="1:12" x14ac:dyDescent="0.2">
      <c r="A239" s="51" t="s">
        <v>1575</v>
      </c>
      <c r="B239" s="35" t="s">
        <v>213</v>
      </c>
      <c r="C239" s="44">
        <v>13.719198419</v>
      </c>
      <c r="D239" s="44" t="str">
        <f t="shared" si="36"/>
        <v>N/A</v>
      </c>
      <c r="E239" s="44">
        <v>12.667787432000001</v>
      </c>
      <c r="F239" s="44" t="str">
        <f t="shared" si="37"/>
        <v>N/A</v>
      </c>
      <c r="G239" s="44">
        <v>12.841217627000001</v>
      </c>
      <c r="H239" s="44" t="str">
        <f t="shared" si="38"/>
        <v>N/A</v>
      </c>
      <c r="I239" s="12">
        <v>-7.66</v>
      </c>
      <c r="J239" s="12">
        <v>1.369</v>
      </c>
      <c r="K239" s="45" t="s">
        <v>739</v>
      </c>
      <c r="L239" s="9" t="str">
        <f t="shared" si="39"/>
        <v>Yes</v>
      </c>
    </row>
    <row r="240" spans="1:12" x14ac:dyDescent="0.2">
      <c r="A240" s="51" t="s">
        <v>1576</v>
      </c>
      <c r="B240" s="35" t="s">
        <v>213</v>
      </c>
      <c r="C240" s="44">
        <v>0.95629354600000005</v>
      </c>
      <c r="D240" s="44" t="str">
        <f t="shared" si="36"/>
        <v>N/A</v>
      </c>
      <c r="E240" s="44">
        <v>0.1167704395</v>
      </c>
      <c r="F240" s="44" t="str">
        <f t="shared" si="37"/>
        <v>N/A</v>
      </c>
      <c r="G240" s="44">
        <v>0.10799704709999999</v>
      </c>
      <c r="H240" s="44" t="str">
        <f t="shared" si="38"/>
        <v>N/A</v>
      </c>
      <c r="I240" s="12">
        <v>-87.8</v>
      </c>
      <c r="J240" s="12">
        <v>-7.51</v>
      </c>
      <c r="K240" s="45" t="s">
        <v>739</v>
      </c>
      <c r="L240" s="9" t="str">
        <f t="shared" si="39"/>
        <v>Yes</v>
      </c>
    </row>
    <row r="241" spans="1:12" x14ac:dyDescent="0.2">
      <c r="A241" s="51" t="s">
        <v>1577</v>
      </c>
      <c r="B241" s="35" t="s">
        <v>213</v>
      </c>
      <c r="C241" s="44">
        <v>0.28155636979999998</v>
      </c>
      <c r="D241" s="44" t="str">
        <f t="shared" si="36"/>
        <v>N/A</v>
      </c>
      <c r="E241" s="44">
        <v>6.2233125299999997E-2</v>
      </c>
      <c r="F241" s="44" t="str">
        <f t="shared" si="37"/>
        <v>N/A</v>
      </c>
      <c r="G241" s="44">
        <v>6.5199228499999998E-2</v>
      </c>
      <c r="H241" s="44" t="str">
        <f t="shared" si="38"/>
        <v>N/A</v>
      </c>
      <c r="I241" s="12">
        <v>-77.900000000000006</v>
      </c>
      <c r="J241" s="12">
        <v>4.766</v>
      </c>
      <c r="K241" s="45" t="s">
        <v>739</v>
      </c>
      <c r="L241" s="9" t="str">
        <f t="shared" si="39"/>
        <v>Yes</v>
      </c>
    </row>
    <row r="242" spans="1:12" ht="25.5" x14ac:dyDescent="0.2">
      <c r="A242" s="4" t="s">
        <v>1402</v>
      </c>
      <c r="B242" s="35" t="s">
        <v>213</v>
      </c>
      <c r="C242" s="52">
        <v>1100084860</v>
      </c>
      <c r="D242" s="44" t="str">
        <f t="shared" si="36"/>
        <v>N/A</v>
      </c>
      <c r="E242" s="52">
        <v>1090634203</v>
      </c>
      <c r="F242" s="44" t="str">
        <f t="shared" si="37"/>
        <v>N/A</v>
      </c>
      <c r="G242" s="52">
        <v>1063176712</v>
      </c>
      <c r="H242" s="44" t="str">
        <f t="shared" si="38"/>
        <v>N/A</v>
      </c>
      <c r="I242" s="12">
        <v>-0.85899999999999999</v>
      </c>
      <c r="J242" s="12">
        <v>-2.52</v>
      </c>
      <c r="K242" s="45" t="s">
        <v>739</v>
      </c>
      <c r="L242" s="9" t="str">
        <f t="shared" si="39"/>
        <v>Yes</v>
      </c>
    </row>
    <row r="243" spans="1:12" x14ac:dyDescent="0.2">
      <c r="A243" s="4" t="s">
        <v>1578</v>
      </c>
      <c r="B243" s="35" t="s">
        <v>213</v>
      </c>
      <c r="C243" s="50">
        <v>53554</v>
      </c>
      <c r="D243" s="50" t="str">
        <f t="shared" si="36"/>
        <v>N/A</v>
      </c>
      <c r="E243" s="50">
        <v>54328</v>
      </c>
      <c r="F243" s="50" t="str">
        <f t="shared" si="37"/>
        <v>N/A</v>
      </c>
      <c r="G243" s="50">
        <v>54058</v>
      </c>
      <c r="H243" s="44" t="str">
        <f t="shared" si="38"/>
        <v>N/A</v>
      </c>
      <c r="I243" s="12">
        <v>1.4450000000000001</v>
      </c>
      <c r="J243" s="12">
        <v>-0.497</v>
      </c>
      <c r="K243" s="45" t="s">
        <v>739</v>
      </c>
      <c r="L243" s="9" t="str">
        <f t="shared" si="39"/>
        <v>Yes</v>
      </c>
    </row>
    <row r="244" spans="1:12" ht="25.5" x14ac:dyDescent="0.2">
      <c r="A244" s="4" t="s">
        <v>1579</v>
      </c>
      <c r="B244" s="35" t="s">
        <v>213</v>
      </c>
      <c r="C244" s="52">
        <v>20541.600254000001</v>
      </c>
      <c r="D244" s="44" t="str">
        <f t="shared" si="36"/>
        <v>N/A</v>
      </c>
      <c r="E244" s="52">
        <v>20074.992693</v>
      </c>
      <c r="F244" s="44" t="str">
        <f t="shared" si="37"/>
        <v>N/A</v>
      </c>
      <c r="G244" s="52">
        <v>19667.333457000001</v>
      </c>
      <c r="H244" s="44" t="str">
        <f t="shared" si="38"/>
        <v>N/A</v>
      </c>
      <c r="I244" s="12">
        <v>-2.27</v>
      </c>
      <c r="J244" s="12">
        <v>-2.0299999999999998</v>
      </c>
      <c r="K244" s="45" t="s">
        <v>739</v>
      </c>
      <c r="L244" s="9" t="str">
        <f t="shared" si="39"/>
        <v>Yes</v>
      </c>
    </row>
    <row r="245" spans="1:12" ht="25.5" x14ac:dyDescent="0.2">
      <c r="A245" s="53" t="s">
        <v>1580</v>
      </c>
      <c r="B245" s="35" t="s">
        <v>213</v>
      </c>
      <c r="C245" s="52">
        <v>9156.9929369000001</v>
      </c>
      <c r="D245" s="44" t="str">
        <f t="shared" si="36"/>
        <v>N/A</v>
      </c>
      <c r="E245" s="52">
        <v>9996.3960002999993</v>
      </c>
      <c r="F245" s="44" t="str">
        <f t="shared" si="37"/>
        <v>N/A</v>
      </c>
      <c r="G245" s="52">
        <v>10792.971783000001</v>
      </c>
      <c r="H245" s="44" t="str">
        <f t="shared" si="38"/>
        <v>N/A</v>
      </c>
      <c r="I245" s="12">
        <v>9.1669999999999998</v>
      </c>
      <c r="J245" s="12">
        <v>7.9690000000000003</v>
      </c>
      <c r="K245" s="45" t="s">
        <v>739</v>
      </c>
      <c r="L245" s="9" t="str">
        <f t="shared" si="39"/>
        <v>Yes</v>
      </c>
    </row>
    <row r="246" spans="1:12" ht="25.5" x14ac:dyDescent="0.2">
      <c r="A246" s="53" t="s">
        <v>1581</v>
      </c>
      <c r="B246" s="35" t="s">
        <v>213</v>
      </c>
      <c r="C246" s="52">
        <v>24776.981741</v>
      </c>
      <c r="D246" s="44" t="str">
        <f t="shared" si="36"/>
        <v>N/A</v>
      </c>
      <c r="E246" s="52">
        <v>23747.343637999998</v>
      </c>
      <c r="F246" s="44" t="str">
        <f t="shared" si="37"/>
        <v>N/A</v>
      </c>
      <c r="G246" s="52">
        <v>22536.375991000001</v>
      </c>
      <c r="H246" s="44" t="str">
        <f t="shared" si="38"/>
        <v>N/A</v>
      </c>
      <c r="I246" s="12">
        <v>-4.16</v>
      </c>
      <c r="J246" s="12">
        <v>-5.0999999999999996</v>
      </c>
      <c r="K246" s="45" t="s">
        <v>739</v>
      </c>
      <c r="L246" s="9" t="str">
        <f t="shared" si="39"/>
        <v>Yes</v>
      </c>
    </row>
    <row r="247" spans="1:12" ht="25.5" x14ac:dyDescent="0.2">
      <c r="A247" s="53" t="s">
        <v>1582</v>
      </c>
      <c r="B247" s="35" t="s">
        <v>213</v>
      </c>
      <c r="C247" s="52">
        <v>33758.093278</v>
      </c>
      <c r="D247" s="44" t="str">
        <f t="shared" si="36"/>
        <v>N/A</v>
      </c>
      <c r="E247" s="52">
        <v>32277.549498</v>
      </c>
      <c r="F247" s="44" t="str">
        <f t="shared" si="37"/>
        <v>N/A</v>
      </c>
      <c r="G247" s="52">
        <v>35558.187592000002</v>
      </c>
      <c r="H247" s="44" t="str">
        <f t="shared" si="38"/>
        <v>N/A</v>
      </c>
      <c r="I247" s="12">
        <v>-4.3899999999999997</v>
      </c>
      <c r="J247" s="12">
        <v>10.16</v>
      </c>
      <c r="K247" s="45" t="s">
        <v>739</v>
      </c>
      <c r="L247" s="9" t="str">
        <f t="shared" si="39"/>
        <v>Yes</v>
      </c>
    </row>
    <row r="248" spans="1:12" ht="25.5" x14ac:dyDescent="0.2">
      <c r="A248" s="53" t="s">
        <v>1583</v>
      </c>
      <c r="B248" s="35" t="s">
        <v>213</v>
      </c>
      <c r="C248" s="52">
        <v>5080.4237288000004</v>
      </c>
      <c r="D248" s="44" t="str">
        <f t="shared" si="36"/>
        <v>N/A</v>
      </c>
      <c r="E248" s="52">
        <v>2701.3728814000001</v>
      </c>
      <c r="F248" s="44" t="str">
        <f t="shared" si="37"/>
        <v>N/A</v>
      </c>
      <c r="G248" s="52">
        <v>3772.6349206</v>
      </c>
      <c r="H248" s="44" t="str">
        <f t="shared" si="38"/>
        <v>N/A</v>
      </c>
      <c r="I248" s="12">
        <v>-46.8</v>
      </c>
      <c r="J248" s="12">
        <v>39.659999999999997</v>
      </c>
      <c r="K248" s="45" t="s">
        <v>739</v>
      </c>
      <c r="L248" s="9" t="str">
        <f t="shared" si="39"/>
        <v>No</v>
      </c>
    </row>
    <row r="249" spans="1:12" ht="25.5" x14ac:dyDescent="0.2">
      <c r="A249" s="46" t="s">
        <v>1584</v>
      </c>
      <c r="B249" s="35" t="s">
        <v>213</v>
      </c>
      <c r="C249" s="44">
        <v>2.8239703692</v>
      </c>
      <c r="D249" s="44" t="str">
        <f t="shared" si="36"/>
        <v>N/A</v>
      </c>
      <c r="E249" s="44">
        <v>2.6138457614999999</v>
      </c>
      <c r="F249" s="44" t="str">
        <f t="shared" si="37"/>
        <v>N/A</v>
      </c>
      <c r="G249" s="44">
        <v>2.5625406782</v>
      </c>
      <c r="H249" s="44" t="str">
        <f t="shared" si="38"/>
        <v>N/A</v>
      </c>
      <c r="I249" s="12">
        <v>-7.44</v>
      </c>
      <c r="J249" s="12">
        <v>-1.96</v>
      </c>
      <c r="K249" s="45" t="s">
        <v>739</v>
      </c>
      <c r="L249" s="9" t="str">
        <f t="shared" si="39"/>
        <v>Yes</v>
      </c>
    </row>
    <row r="250" spans="1:12" ht="25.5" x14ac:dyDescent="0.2">
      <c r="A250" s="51" t="s">
        <v>1585</v>
      </c>
      <c r="B250" s="35" t="s">
        <v>213</v>
      </c>
      <c r="C250" s="44">
        <v>6.6129010733999998</v>
      </c>
      <c r="D250" s="44" t="str">
        <f t="shared" si="36"/>
        <v>N/A</v>
      </c>
      <c r="E250" s="44">
        <v>6.2729941497999997</v>
      </c>
      <c r="F250" s="44" t="str">
        <f t="shared" si="37"/>
        <v>N/A</v>
      </c>
      <c r="G250" s="44">
        <v>5.6401260144999998</v>
      </c>
      <c r="H250" s="44" t="str">
        <f t="shared" si="38"/>
        <v>N/A</v>
      </c>
      <c r="I250" s="12">
        <v>-5.14</v>
      </c>
      <c r="J250" s="12">
        <v>-10.1</v>
      </c>
      <c r="K250" s="45" t="s">
        <v>739</v>
      </c>
      <c r="L250" s="9" t="str">
        <f t="shared" si="39"/>
        <v>Yes</v>
      </c>
    </row>
    <row r="251" spans="1:12" ht="25.5" x14ac:dyDescent="0.2">
      <c r="A251" s="51" t="s">
        <v>1586</v>
      </c>
      <c r="B251" s="35" t="s">
        <v>213</v>
      </c>
      <c r="C251" s="44">
        <v>10.686622548000001</v>
      </c>
      <c r="D251" s="44" t="str">
        <f t="shared" si="36"/>
        <v>N/A</v>
      </c>
      <c r="E251" s="44">
        <v>10.139519537</v>
      </c>
      <c r="F251" s="44" t="str">
        <f t="shared" si="37"/>
        <v>N/A</v>
      </c>
      <c r="G251" s="44">
        <v>10.302057226000001</v>
      </c>
      <c r="H251" s="44" t="str">
        <f t="shared" si="38"/>
        <v>N/A</v>
      </c>
      <c r="I251" s="12">
        <v>-5.12</v>
      </c>
      <c r="J251" s="12">
        <v>1.603</v>
      </c>
      <c r="K251" s="45" t="s">
        <v>739</v>
      </c>
      <c r="L251" s="9" t="str">
        <f t="shared" si="39"/>
        <v>Yes</v>
      </c>
    </row>
    <row r="252" spans="1:12" ht="25.5" x14ac:dyDescent="0.2">
      <c r="A252" s="51" t="s">
        <v>1587</v>
      </c>
      <c r="B252" s="35" t="s">
        <v>213</v>
      </c>
      <c r="C252" s="44">
        <v>8.3539604000000003E-2</v>
      </c>
      <c r="D252" s="44" t="str">
        <f t="shared" si="36"/>
        <v>N/A</v>
      </c>
      <c r="E252" s="44">
        <v>7.2474618300000002E-2</v>
      </c>
      <c r="F252" s="44" t="str">
        <f t="shared" si="37"/>
        <v>N/A</v>
      </c>
      <c r="G252" s="44">
        <v>6.9898662400000006E-2</v>
      </c>
      <c r="H252" s="44" t="str">
        <f t="shared" si="38"/>
        <v>N/A</v>
      </c>
      <c r="I252" s="12">
        <v>-13.2</v>
      </c>
      <c r="J252" s="12">
        <v>-3.55</v>
      </c>
      <c r="K252" s="45" t="s">
        <v>739</v>
      </c>
      <c r="L252" s="9" t="str">
        <f t="shared" si="39"/>
        <v>Yes</v>
      </c>
    </row>
    <row r="253" spans="1:12" ht="25.5" x14ac:dyDescent="0.2">
      <c r="A253" s="51" t="s">
        <v>1588</v>
      </c>
      <c r="B253" s="35" t="s">
        <v>213</v>
      </c>
      <c r="C253" s="44">
        <v>1.3278837599999999E-2</v>
      </c>
      <c r="D253" s="44" t="str">
        <f t="shared" si="36"/>
        <v>N/A</v>
      </c>
      <c r="E253" s="44">
        <v>1.1844369E-2</v>
      </c>
      <c r="F253" s="44" t="str">
        <f t="shared" si="37"/>
        <v>N/A</v>
      </c>
      <c r="G253" s="44">
        <v>1.22980581E-2</v>
      </c>
      <c r="H253" s="44" t="str">
        <f t="shared" si="38"/>
        <v>N/A</v>
      </c>
      <c r="I253" s="12">
        <v>-10.8</v>
      </c>
      <c r="J253" s="12">
        <v>3.83</v>
      </c>
      <c r="K253" s="45" t="s">
        <v>739</v>
      </c>
      <c r="L253" s="9" t="str">
        <f t="shared" si="39"/>
        <v>Yes</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510236</v>
      </c>
      <c r="D7" s="32" t="str">
        <f>IF($B7="N/A","N/A",IF(C7&gt;15,"No",IF(C7&lt;-15,"No","Yes")))</f>
        <v>N/A</v>
      </c>
      <c r="E7" s="31">
        <v>530213</v>
      </c>
      <c r="F7" s="32" t="str">
        <f>IF($B7="N/A","N/A",IF(E7&gt;15,"No",IF(E7&lt;-15,"No","Yes")))</f>
        <v>N/A</v>
      </c>
      <c r="G7" s="31">
        <v>553785</v>
      </c>
      <c r="H7" s="32" t="str">
        <f>IF($B7="N/A","N/A",IF(G7&gt;15,"No",IF(G7&lt;-15,"No","Yes")))</f>
        <v>N/A</v>
      </c>
      <c r="I7" s="33">
        <v>3.915</v>
      </c>
      <c r="J7" s="33">
        <v>4.4459999999999997</v>
      </c>
      <c r="K7" s="32" t="str">
        <f t="shared" ref="K7:K24" si="0">IF(J7="Div by 0", "N/A", IF(J7="N/A","N/A", IF(J7&gt;30, "No", IF(J7&lt;-30, "No", "Yes"))))</f>
        <v>Yes</v>
      </c>
    </row>
    <row r="8" spans="1:11" x14ac:dyDescent="0.2">
      <c r="A8" s="26" t="s">
        <v>361</v>
      </c>
      <c r="B8" s="30" t="s">
        <v>213</v>
      </c>
      <c r="C8" s="34">
        <v>89.196567862999999</v>
      </c>
      <c r="D8" s="32" t="str">
        <f>IF($B8="N/A","N/A",IF(C8&gt;15,"No",IF(C8&lt;-15,"No","Yes")))</f>
        <v>N/A</v>
      </c>
      <c r="E8" s="34">
        <v>86.327570241000004</v>
      </c>
      <c r="F8" s="32" t="str">
        <f>IF($B8="N/A","N/A",IF(E8&gt;15,"No",IF(E8&lt;-15,"No","Yes")))</f>
        <v>N/A</v>
      </c>
      <c r="G8" s="34">
        <v>83.543974646999999</v>
      </c>
      <c r="H8" s="32" t="str">
        <f>IF($B8="N/A","N/A",IF(G8&gt;15,"No",IF(G8&lt;-15,"No","Yes")))</f>
        <v>N/A</v>
      </c>
      <c r="I8" s="33">
        <v>-3.22</v>
      </c>
      <c r="J8" s="33">
        <v>-3.22</v>
      </c>
      <c r="K8" s="32" t="str">
        <f t="shared" si="0"/>
        <v>Yes</v>
      </c>
    </row>
    <row r="9" spans="1:11" x14ac:dyDescent="0.2">
      <c r="A9" s="26" t="s">
        <v>302</v>
      </c>
      <c r="B9" s="35" t="s">
        <v>213</v>
      </c>
      <c r="C9" s="9">
        <v>10.803432137</v>
      </c>
      <c r="D9" s="9" t="str">
        <f>IF($B9="N/A","N/A",IF(C9&gt;15,"No",IF(C9&lt;-15,"No","Yes")))</f>
        <v>N/A</v>
      </c>
      <c r="E9" s="9">
        <v>13.672429759</v>
      </c>
      <c r="F9" s="9" t="str">
        <f>IF($B9="N/A","N/A",IF(E9&gt;15,"No",IF(E9&lt;-15,"No","Yes")))</f>
        <v>N/A</v>
      </c>
      <c r="G9" s="9">
        <v>16.456025353000001</v>
      </c>
      <c r="H9" s="9" t="str">
        <f>IF($B9="N/A","N/A",IF(G9&gt;15,"No",IF(G9&lt;-15,"No","Yes")))</f>
        <v>N/A</v>
      </c>
      <c r="I9" s="10">
        <v>26.56</v>
      </c>
      <c r="J9" s="10">
        <v>20.36</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98.915011876999998</v>
      </c>
      <c r="D11" s="9" t="str">
        <f>IF(OR($B11="N/A",$C11="N/A"),"N/A",IF(C11&gt;100,"No",IF(C11&lt;95,"No","Yes")))</f>
        <v>Yes</v>
      </c>
      <c r="E11" s="9">
        <v>99.232195363000002</v>
      </c>
      <c r="F11" s="9" t="str">
        <f>IF(OR($B11="N/A",$E11="N/A"),"N/A",IF(E11&gt;100,"No",IF(E11&lt;95,"No","Yes")))</f>
        <v>Yes</v>
      </c>
      <c r="G11" s="9">
        <v>99.997291368000006</v>
      </c>
      <c r="H11" s="9" t="str">
        <f>IF($B11="N/A","N/A",IF(G11&gt;100,"No",IF(G11&lt;95,"No","Yes")))</f>
        <v>Yes</v>
      </c>
      <c r="I11" s="10">
        <v>0.32069999999999999</v>
      </c>
      <c r="J11" s="10">
        <v>0.77100000000000002</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86.616781254000003</v>
      </c>
      <c r="D13" s="9" t="str">
        <f t="shared" si="1"/>
        <v>No</v>
      </c>
      <c r="E13" s="9">
        <v>88.548753047999995</v>
      </c>
      <c r="F13" s="9" t="str">
        <f t="shared" si="2"/>
        <v>No</v>
      </c>
      <c r="G13" s="9">
        <v>89.043943045999995</v>
      </c>
      <c r="H13" s="9" t="str">
        <f t="shared" si="3"/>
        <v>No</v>
      </c>
      <c r="I13" s="10">
        <v>2.23</v>
      </c>
      <c r="J13" s="10">
        <v>0.55920000000000003</v>
      </c>
      <c r="K13" s="9" t="str">
        <f t="shared" si="0"/>
        <v>Yes</v>
      </c>
    </row>
    <row r="14" spans="1:11" x14ac:dyDescent="0.2">
      <c r="A14" s="29" t="s">
        <v>305</v>
      </c>
      <c r="B14" s="35" t="s">
        <v>213</v>
      </c>
      <c r="C14" s="36">
        <v>455113</v>
      </c>
      <c r="D14" s="9" t="str">
        <f>IF($B14="N/A","N/A",IF(C14&gt;15,"No",IF(C14&lt;-15,"No","Yes")))</f>
        <v>N/A</v>
      </c>
      <c r="E14" s="36">
        <v>457720</v>
      </c>
      <c r="F14" s="9" t="str">
        <f>IF($B14="N/A","N/A",IF(E14&gt;15,"No",IF(E14&lt;-15,"No","Yes")))</f>
        <v>N/A</v>
      </c>
      <c r="G14" s="36">
        <v>462654</v>
      </c>
      <c r="H14" s="9" t="str">
        <f>IF($B14="N/A","N/A",IF(G14&gt;15,"No",IF(G14&lt;-15,"No","Yes")))</f>
        <v>N/A</v>
      </c>
      <c r="I14" s="10">
        <v>0.57279999999999998</v>
      </c>
      <c r="J14" s="10">
        <v>1.0780000000000001</v>
      </c>
      <c r="K14" s="9" t="str">
        <f t="shared" si="0"/>
        <v>Yes</v>
      </c>
    </row>
    <row r="15" spans="1:11" x14ac:dyDescent="0.2">
      <c r="A15" s="26" t="s">
        <v>435</v>
      </c>
      <c r="B15" s="35" t="s">
        <v>215</v>
      </c>
      <c r="C15" s="9">
        <v>26.288416283</v>
      </c>
      <c r="D15" s="9" t="str">
        <f>IF($B15="N/A","N/A",IF(C15&gt;20,"No",IF(C15&lt;5,"No","Yes")))</f>
        <v>No</v>
      </c>
      <c r="E15" s="9">
        <v>25.314165866</v>
      </c>
      <c r="F15" s="9" t="str">
        <f>IF($B15="N/A","N/A",IF(E15&gt;20,"No",IF(E15&lt;5,"No","Yes")))</f>
        <v>No</v>
      </c>
      <c r="G15" s="9">
        <v>25.337076952</v>
      </c>
      <c r="H15" s="9" t="str">
        <f>IF($B15="N/A","N/A",IF(G15&gt;20,"No",IF(G15&lt;5,"No","Yes")))</f>
        <v>No</v>
      </c>
      <c r="I15" s="10">
        <v>-3.71</v>
      </c>
      <c r="J15" s="10">
        <v>9.0499999999999997E-2</v>
      </c>
      <c r="K15" s="9" t="str">
        <f t="shared" si="0"/>
        <v>Yes</v>
      </c>
    </row>
    <row r="16" spans="1:11" x14ac:dyDescent="0.2">
      <c r="A16" s="26" t="s">
        <v>436</v>
      </c>
      <c r="B16" s="35" t="s">
        <v>213</v>
      </c>
      <c r="C16" s="9">
        <v>73.711583716999996</v>
      </c>
      <c r="D16" s="9" t="str">
        <f>IF($B16="N/A","N/A",IF(C16&gt;15,"No",IF(C16&lt;-15,"No","Yes")))</f>
        <v>N/A</v>
      </c>
      <c r="E16" s="9">
        <v>74.685834134000004</v>
      </c>
      <c r="F16" s="9" t="str">
        <f>IF($B16="N/A","N/A",IF(E16&gt;15,"No",IF(E16&lt;-15,"No","Yes")))</f>
        <v>N/A</v>
      </c>
      <c r="G16" s="9">
        <v>74.662923047999996</v>
      </c>
      <c r="H16" s="9" t="str">
        <f>IF($B16="N/A","N/A",IF(G16&gt;15,"No",IF(G16&lt;-15,"No","Yes")))</f>
        <v>N/A</v>
      </c>
      <c r="I16" s="10">
        <v>1.3220000000000001</v>
      </c>
      <c r="J16" s="10">
        <v>-3.1E-2</v>
      </c>
      <c r="K16" s="9" t="str">
        <f t="shared" si="0"/>
        <v>Yes</v>
      </c>
    </row>
    <row r="17" spans="1:11" x14ac:dyDescent="0.2">
      <c r="A17" s="26" t="s">
        <v>437</v>
      </c>
      <c r="B17" s="35" t="s">
        <v>213</v>
      </c>
      <c r="C17" s="9">
        <v>25.925209783</v>
      </c>
      <c r="D17" s="9" t="str">
        <f>IF($B17="N/A","N/A",IF(C17&gt;15,"No",IF(C17&lt;-15,"No","Yes")))</f>
        <v>N/A</v>
      </c>
      <c r="E17" s="9">
        <v>21.534344140999998</v>
      </c>
      <c r="F17" s="9" t="str">
        <f>IF($B17="N/A","N/A",IF(E17&gt;15,"No",IF(E17&lt;-15,"No","Yes")))</f>
        <v>N/A</v>
      </c>
      <c r="G17" s="9">
        <v>18.014974472999999</v>
      </c>
      <c r="H17" s="9" t="str">
        <f>IF($B17="N/A","N/A",IF(G17&gt;15,"No",IF(G17&lt;-15,"No","Yes")))</f>
        <v>N/A</v>
      </c>
      <c r="I17" s="10">
        <v>-16.899999999999999</v>
      </c>
      <c r="J17" s="10">
        <v>-16.3</v>
      </c>
      <c r="K17" s="9" t="str">
        <f t="shared" si="0"/>
        <v>Yes</v>
      </c>
    </row>
    <row r="18" spans="1:11" x14ac:dyDescent="0.2">
      <c r="A18" s="26" t="s">
        <v>819</v>
      </c>
      <c r="B18" s="35" t="s">
        <v>213</v>
      </c>
      <c r="C18" s="96">
        <v>7901.3308444000004</v>
      </c>
      <c r="D18" s="9" t="str">
        <f>IF($B18="N/A","N/A",IF(C18&gt;15,"No",IF(C18&lt;-15,"No","Yes")))</f>
        <v>N/A</v>
      </c>
      <c r="E18" s="96">
        <v>6775.9675754</v>
      </c>
      <c r="F18" s="9" t="str">
        <f>IF($B18="N/A","N/A",IF(E18&gt;15,"No",IF(E18&lt;-15,"No","Yes")))</f>
        <v>N/A</v>
      </c>
      <c r="G18" s="96">
        <v>8195.1534548</v>
      </c>
      <c r="H18" s="9" t="str">
        <f>IF($B18="N/A","N/A",IF(G18&gt;15,"No",IF(G18&lt;-15,"No","Yes")))</f>
        <v>N/A</v>
      </c>
      <c r="I18" s="10">
        <v>-14.2</v>
      </c>
      <c r="J18" s="10">
        <v>20.94</v>
      </c>
      <c r="K18" s="9" t="str">
        <f t="shared" si="0"/>
        <v>Yes</v>
      </c>
    </row>
    <row r="19" spans="1:11" x14ac:dyDescent="0.2">
      <c r="A19" s="3" t="s">
        <v>306</v>
      </c>
      <c r="B19" s="35" t="s">
        <v>213</v>
      </c>
      <c r="C19" s="36">
        <v>8333</v>
      </c>
      <c r="D19" s="35" t="s">
        <v>213</v>
      </c>
      <c r="E19" s="36">
        <v>1527</v>
      </c>
      <c r="F19" s="35" t="s">
        <v>213</v>
      </c>
      <c r="G19" s="36">
        <v>3509</v>
      </c>
      <c r="H19" s="9" t="str">
        <f>IF($B19="N/A","N/A",IF(G19&gt;15,"No",IF(G19&lt;-15,"No","Yes")))</f>
        <v>N/A</v>
      </c>
      <c r="I19" s="10">
        <v>-81.7</v>
      </c>
      <c r="J19" s="10">
        <v>129.80000000000001</v>
      </c>
      <c r="K19" s="9" t="str">
        <f t="shared" si="0"/>
        <v>No</v>
      </c>
    </row>
    <row r="20" spans="1:11" x14ac:dyDescent="0.2">
      <c r="A20" s="3" t="s">
        <v>346</v>
      </c>
      <c r="B20" s="35" t="s">
        <v>213</v>
      </c>
      <c r="C20" s="8">
        <v>1.6331658291</v>
      </c>
      <c r="D20" s="35" t="s">
        <v>213</v>
      </c>
      <c r="E20" s="8">
        <v>0.28799746520000002</v>
      </c>
      <c r="F20" s="35" t="s">
        <v>213</v>
      </c>
      <c r="G20" s="8">
        <v>0.63363940880000003</v>
      </c>
      <c r="H20" s="9" t="str">
        <f>IF($B20="N/A","N/A",IF(G20&gt;15,"No",IF(G20&lt;-15,"No","Yes")))</f>
        <v>N/A</v>
      </c>
      <c r="I20" s="10">
        <v>-82.4</v>
      </c>
      <c r="J20" s="10">
        <v>120</v>
      </c>
      <c r="K20" s="9" t="str">
        <f t="shared" si="0"/>
        <v>No</v>
      </c>
    </row>
    <row r="21" spans="1:11" ht="25.5" x14ac:dyDescent="0.2">
      <c r="A21" s="3" t="s">
        <v>820</v>
      </c>
      <c r="B21" s="35" t="s">
        <v>213</v>
      </c>
      <c r="C21" s="37">
        <v>7373.4695787999999</v>
      </c>
      <c r="D21" s="9" t="str">
        <f>IF($B21="N/A","N/A",IF(C21&gt;60,"No",IF(C21&lt;15,"No","Yes")))</f>
        <v>N/A</v>
      </c>
      <c r="E21" s="37">
        <v>8941.659463</v>
      </c>
      <c r="F21" s="9" t="str">
        <f>IF($B21="N/A","N/A",IF(E21&gt;60,"No",IF(E21&lt;15,"No","Yes")))</f>
        <v>N/A</v>
      </c>
      <c r="G21" s="37">
        <v>7574.2031918000002</v>
      </c>
      <c r="H21" s="9" t="str">
        <f>IF($B21="N/A","N/A",IF(G21&gt;60,"No",IF(G21&lt;15,"No","Yes")))</f>
        <v>N/A</v>
      </c>
      <c r="I21" s="10">
        <v>21.27</v>
      </c>
      <c r="J21" s="10">
        <v>-15.3</v>
      </c>
      <c r="K21" s="9" t="str">
        <f t="shared" si="0"/>
        <v>Yes</v>
      </c>
    </row>
    <row r="22" spans="1:11" x14ac:dyDescent="0.2">
      <c r="A22" s="3" t="s">
        <v>821</v>
      </c>
      <c r="B22" s="35" t="s">
        <v>217</v>
      </c>
      <c r="C22" s="36">
        <v>11</v>
      </c>
      <c r="D22" s="9" t="str">
        <f>IF($B22="N/A","N/A",IF(C22="N/A","N/A",IF(C22=0,"Yes","No")))</f>
        <v>No</v>
      </c>
      <c r="E22" s="36">
        <v>11</v>
      </c>
      <c r="F22" s="9" t="str">
        <f>IF($B22="N/A","N/A",IF(E22="N/A","N/A",IF(E22=0,"Yes","No")))</f>
        <v>No</v>
      </c>
      <c r="G22" s="36">
        <v>0</v>
      </c>
      <c r="H22" s="9" t="str">
        <f>IF($B22="N/A","N/A",IF(G22=0,"Yes","No"))</f>
        <v>Yes</v>
      </c>
      <c r="I22" s="10">
        <v>0</v>
      </c>
      <c r="J22" s="10">
        <v>-100</v>
      </c>
      <c r="K22" s="9" t="str">
        <f t="shared" si="0"/>
        <v>No</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335471</v>
      </c>
      <c r="D6" s="9" t="str">
        <f>IF($B6="N/A","N/A",IF(C6&gt;15,"No",IF(C6&lt;-15,"No","Yes")))</f>
        <v>N/A</v>
      </c>
      <c r="E6" s="36">
        <v>341852</v>
      </c>
      <c r="F6" s="9" t="str">
        <f>IF($B6="N/A","N/A",IF(E6&gt;15,"No",IF(E6&lt;-15,"No","Yes")))</f>
        <v>N/A</v>
      </c>
      <c r="G6" s="36">
        <v>345431</v>
      </c>
      <c r="H6" s="9" t="str">
        <f>IF($B6="N/A","N/A",IF(G6&gt;15,"No",IF(G6&lt;-15,"No","Yes")))</f>
        <v>N/A</v>
      </c>
      <c r="I6" s="10">
        <v>1.9019999999999999</v>
      </c>
      <c r="J6" s="10">
        <v>1.0469999999999999</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7962.4267970000001</v>
      </c>
      <c r="D9" s="9" t="str">
        <f>IF($B9="N/A","N/A",IF(C9&gt;7000,"No",IF(C9&lt;2000,"No","Yes")))</f>
        <v>No</v>
      </c>
      <c r="E9" s="96">
        <v>8453.0599616</v>
      </c>
      <c r="F9" s="9" t="str">
        <f>IF($B9="N/A","N/A",IF(E9&gt;7000,"No",IF(E9&lt;2000,"No","Yes")))</f>
        <v>No</v>
      </c>
      <c r="G9" s="96">
        <v>8078.9003273999997</v>
      </c>
      <c r="H9" s="9" t="str">
        <f>IF($B9="N/A","N/A",IF(G9&gt;7000,"No",IF(G9&lt;2000,"No","Yes")))</f>
        <v>No</v>
      </c>
      <c r="I9" s="10">
        <v>6.1619999999999999</v>
      </c>
      <c r="J9" s="10">
        <v>-4.43</v>
      </c>
      <c r="K9" s="9" t="str">
        <f t="shared" si="0"/>
        <v>Yes</v>
      </c>
    </row>
    <row r="10" spans="1:11" x14ac:dyDescent="0.2">
      <c r="A10" s="110" t="s">
        <v>825</v>
      </c>
      <c r="B10" s="35" t="s">
        <v>213</v>
      </c>
      <c r="C10" s="96">
        <v>1643.0113389999999</v>
      </c>
      <c r="D10" s="9" t="str">
        <f>IF($B10="N/A","N/A",IF(C10&gt;15,"No",IF(C10&lt;-15,"No","Yes")))</f>
        <v>N/A</v>
      </c>
      <c r="E10" s="96">
        <v>1726.5710159</v>
      </c>
      <c r="F10" s="9" t="str">
        <f>IF($B10="N/A","N/A",IF(E10&gt;15,"No",IF(E10&lt;-15,"No","Yes")))</f>
        <v>N/A</v>
      </c>
      <c r="G10" s="96">
        <v>1660.3846896</v>
      </c>
      <c r="H10" s="9" t="str">
        <f>IF($B10="N/A","N/A",IF(G10&gt;15,"No",IF(G10&lt;-15,"No","Yes")))</f>
        <v>N/A</v>
      </c>
      <c r="I10" s="10">
        <v>5.0860000000000003</v>
      </c>
      <c r="J10" s="10">
        <v>-3.83</v>
      </c>
      <c r="K10" s="9" t="str">
        <f t="shared" si="0"/>
        <v>Yes</v>
      </c>
    </row>
    <row r="11" spans="1:11" x14ac:dyDescent="0.2">
      <c r="A11" s="110" t="s">
        <v>309</v>
      </c>
      <c r="B11" s="35" t="s">
        <v>219</v>
      </c>
      <c r="C11" s="9">
        <v>0</v>
      </c>
      <c r="D11" s="9" t="str">
        <f>IF($B11="N/A","N/A",IF(C11&gt;10,"No",IF(C11&lt;=0,"No","Yes")))</f>
        <v>No</v>
      </c>
      <c r="E11" s="9">
        <v>0</v>
      </c>
      <c r="F11" s="9" t="str">
        <f>IF($B11="N/A","N/A",IF(E11&gt;10,"No",IF(E11&lt;=0,"No","Yes")))</f>
        <v>No</v>
      </c>
      <c r="G11" s="9">
        <v>0</v>
      </c>
      <c r="H11" s="9" t="str">
        <f>IF($B11="N/A","N/A",IF(G11&gt;10,"No",IF(G11&lt;=0,"No","Yes")))</f>
        <v>No</v>
      </c>
      <c r="I11" s="10" t="s">
        <v>1747</v>
      </c>
      <c r="J11" s="10" t="s">
        <v>1747</v>
      </c>
      <c r="K11" s="9" t="str">
        <f t="shared" si="0"/>
        <v>N/A</v>
      </c>
    </row>
    <row r="12" spans="1:11" x14ac:dyDescent="0.2">
      <c r="A12" s="110" t="s">
        <v>826</v>
      </c>
      <c r="B12" s="35" t="s">
        <v>213</v>
      </c>
      <c r="C12" s="96" t="s">
        <v>1747</v>
      </c>
      <c r="D12" s="9" t="str">
        <f>IF($B12="N/A","N/A",IF(C12&gt;15,"No",IF(C12&lt;-15,"No","Yes")))</f>
        <v>N/A</v>
      </c>
      <c r="E12" s="96" t="s">
        <v>1747</v>
      </c>
      <c r="F12" s="9" t="str">
        <f>IF($B12="N/A","N/A",IF(E12&gt;15,"No",IF(E12&lt;-15,"No","Yes")))</f>
        <v>N/A</v>
      </c>
      <c r="G12" s="96" t="s">
        <v>1747</v>
      </c>
      <c r="H12" s="9" t="str">
        <f>IF($B12="N/A","N/A",IF(G12&gt;15,"No",IF(G12&lt;-15,"No","Yes")))</f>
        <v>N/A</v>
      </c>
      <c r="I12" s="10" t="s">
        <v>1747</v>
      </c>
      <c r="J12" s="10" t="s">
        <v>1747</v>
      </c>
      <c r="K12" s="9" t="str">
        <f t="shared" si="0"/>
        <v>N/A</v>
      </c>
    </row>
    <row r="13" spans="1:11" x14ac:dyDescent="0.2">
      <c r="A13" s="110" t="s">
        <v>310</v>
      </c>
      <c r="B13" s="35" t="s">
        <v>214</v>
      </c>
      <c r="C13" s="8">
        <v>99.914448641000007</v>
      </c>
      <c r="D13" s="9" t="str">
        <f>IF($B13="N/A","N/A",IF(C13&gt;100,"No",IF(C13&lt;95,"No","Yes")))</f>
        <v>Yes</v>
      </c>
      <c r="E13" s="8">
        <v>99.813369527999996</v>
      </c>
      <c r="F13" s="9" t="str">
        <f>IF($B13="N/A","N/A",IF(E13&gt;100,"No",IF(E13&lt;95,"No","Yes")))</f>
        <v>Yes</v>
      </c>
      <c r="G13" s="8">
        <v>99.884202634000005</v>
      </c>
      <c r="H13" s="9" t="str">
        <f>IF($B13="N/A","N/A",IF(G13&gt;100,"No",IF(G13&lt;95,"No","Yes")))</f>
        <v>Yes</v>
      </c>
      <c r="I13" s="10">
        <v>-0.10100000000000001</v>
      </c>
      <c r="J13" s="10">
        <v>7.0999999999999994E-2</v>
      </c>
      <c r="K13" s="9" t="str">
        <f t="shared" si="0"/>
        <v>Yes</v>
      </c>
    </row>
    <row r="14" spans="1:11" x14ac:dyDescent="0.2">
      <c r="A14" s="110" t="s">
        <v>827</v>
      </c>
      <c r="B14" s="35" t="s">
        <v>220</v>
      </c>
      <c r="C14" s="8">
        <v>1.3500077569</v>
      </c>
      <c r="D14" s="9" t="str">
        <f>IF($B14="N/A","N/A",IF(C14&gt;1,"Yes","No"))</f>
        <v>Yes</v>
      </c>
      <c r="E14" s="8">
        <v>1.406152737</v>
      </c>
      <c r="F14" s="9" t="str">
        <f>IF($B14="N/A","N/A",IF(E14&gt;1,"Yes","No"))</f>
        <v>Yes</v>
      </c>
      <c r="G14" s="8">
        <v>1.4093979961000001</v>
      </c>
      <c r="H14" s="9" t="str">
        <f>IF($B14="N/A","N/A",IF(G14&gt;1,"Yes","No"))</f>
        <v>Yes</v>
      </c>
      <c r="I14" s="10">
        <v>4.1589999999999998</v>
      </c>
      <c r="J14" s="10">
        <v>0.23080000000000001</v>
      </c>
      <c r="K14" s="9" t="str">
        <f t="shared" si="0"/>
        <v>Yes</v>
      </c>
    </row>
    <row r="15" spans="1:11" x14ac:dyDescent="0.2">
      <c r="A15" s="110" t="s">
        <v>311</v>
      </c>
      <c r="B15" s="35" t="s">
        <v>214</v>
      </c>
      <c r="C15" s="8">
        <v>88.554301265999996</v>
      </c>
      <c r="D15" s="9" t="str">
        <f>IF($B15="N/A","N/A",IF(C15&gt;100,"No",IF(C15&lt;95,"No","Yes")))</f>
        <v>No</v>
      </c>
      <c r="E15" s="8">
        <v>99.775048851999998</v>
      </c>
      <c r="F15" s="9" t="str">
        <f>IF($B15="N/A","N/A",IF(E15&gt;100,"No",IF(E15&lt;95,"No","Yes")))</f>
        <v>Yes</v>
      </c>
      <c r="G15" s="8">
        <v>99.727007709000006</v>
      </c>
      <c r="H15" s="9" t="str">
        <f>IF($B15="N/A","N/A",IF(G15&gt;100,"No",IF(G15&lt;95,"No","Yes")))</f>
        <v>Yes</v>
      </c>
      <c r="I15" s="10">
        <v>12.67</v>
      </c>
      <c r="J15" s="10">
        <v>-4.8000000000000001E-2</v>
      </c>
      <c r="K15" s="9" t="str">
        <f t="shared" si="0"/>
        <v>Yes</v>
      </c>
    </row>
    <row r="16" spans="1:11" x14ac:dyDescent="0.2">
      <c r="A16" s="110" t="s">
        <v>828</v>
      </c>
      <c r="B16" s="35" t="s">
        <v>221</v>
      </c>
      <c r="C16" s="8">
        <v>12.318903707</v>
      </c>
      <c r="D16" s="9" t="str">
        <f>IF($B16="N/A","N/A",IF(C16&gt;3,"Yes","No"))</f>
        <v>Yes</v>
      </c>
      <c r="E16" s="8">
        <v>12.363949537</v>
      </c>
      <c r="F16" s="9" t="str">
        <f>IF($B16="N/A","N/A",IF(E16&gt;3,"Yes","No"))</f>
        <v>Yes</v>
      </c>
      <c r="G16" s="8">
        <v>12.379821648</v>
      </c>
      <c r="H16" s="9" t="str">
        <f>IF($B16="N/A","N/A",IF(G16&gt;3,"Yes","No"))</f>
        <v>Yes</v>
      </c>
      <c r="I16" s="10">
        <v>0.36570000000000003</v>
      </c>
      <c r="J16" s="10">
        <v>0.12839999999999999</v>
      </c>
      <c r="K16" s="9" t="str">
        <f t="shared" si="0"/>
        <v>Yes</v>
      </c>
    </row>
    <row r="17" spans="1:11" x14ac:dyDescent="0.2">
      <c r="A17" s="110" t="s">
        <v>829</v>
      </c>
      <c r="B17" s="35" t="s">
        <v>222</v>
      </c>
      <c r="C17" s="8">
        <v>4.4942434479999998</v>
      </c>
      <c r="D17" s="9" t="str">
        <f>IF($B17="N/A","N/A",IF(C17&gt;=8,"No",IF(C17&lt;2,"No","Yes")))</f>
        <v>Yes</v>
      </c>
      <c r="E17" s="8">
        <v>4.5526268042</v>
      </c>
      <c r="F17" s="9" t="str">
        <f>IF($B17="N/A","N/A",IF(E17&gt;=8,"No",IF(E17&lt;2,"No","Yes")))</f>
        <v>Yes</v>
      </c>
      <c r="G17" s="8">
        <v>5.0571746313999997</v>
      </c>
      <c r="H17" s="9" t="str">
        <f>IF($B17="N/A","N/A",IF(G17&gt;=8,"No",IF(G17&lt;2,"No","Yes")))</f>
        <v>Yes</v>
      </c>
      <c r="I17" s="10">
        <v>1.2989999999999999</v>
      </c>
      <c r="J17" s="10">
        <v>11.08</v>
      </c>
      <c r="K17" s="9" t="str">
        <f t="shared" si="0"/>
        <v>Yes</v>
      </c>
    </row>
    <row r="18" spans="1:11" x14ac:dyDescent="0.2">
      <c r="A18" s="110" t="s">
        <v>830</v>
      </c>
      <c r="B18" s="35" t="s">
        <v>222</v>
      </c>
      <c r="C18" s="8">
        <v>4.8494290292000004</v>
      </c>
      <c r="D18" s="9" t="str">
        <f>IF($B18="N/A","N/A",IF(C18&gt;=8,"No",IF(C18&lt;2,"No","Yes")))</f>
        <v>Yes</v>
      </c>
      <c r="E18" s="8">
        <v>4.9038078208</v>
      </c>
      <c r="F18" s="9" t="str">
        <f>IF($B18="N/A","N/A",IF(E18&gt;=8,"No",IF(E18&lt;2,"No","Yes")))</f>
        <v>Yes</v>
      </c>
      <c r="G18" s="8">
        <v>4.8690394058999997</v>
      </c>
      <c r="H18" s="9" t="str">
        <f>IF($B18="N/A","N/A",IF(G18&gt;=8,"No",IF(G18&lt;2,"No","Yes")))</f>
        <v>Yes</v>
      </c>
      <c r="I18" s="10">
        <v>1.121</v>
      </c>
      <c r="J18" s="10">
        <v>-0.70899999999999996</v>
      </c>
      <c r="K18" s="9" t="str">
        <f t="shared" si="0"/>
        <v>Yes</v>
      </c>
    </row>
    <row r="19" spans="1:11" x14ac:dyDescent="0.2">
      <c r="A19" s="110" t="s">
        <v>312</v>
      </c>
      <c r="B19" s="35" t="s">
        <v>223</v>
      </c>
      <c r="C19" s="8">
        <v>99.991355437999999</v>
      </c>
      <c r="D19" s="9" t="str">
        <f>IF(OR($B19="N/A",$C19="N/A"),"N/A",IF(C19&gt;100,"No",IF(C19&lt;98,"No","Yes")))</f>
        <v>Yes</v>
      </c>
      <c r="E19" s="8">
        <v>99.986251359999997</v>
      </c>
      <c r="F19" s="9" t="str">
        <f>IF(OR($B19="N/A",$E19="N/A"),"N/A",IF(E19&gt;100,"No",IF(E19&lt;98,"No","Yes")))</f>
        <v>Yes</v>
      </c>
      <c r="G19" s="8">
        <v>99.942680304000007</v>
      </c>
      <c r="H19" s="9" t="str">
        <f>IF($B19="N/A","N/A",IF(G19&gt;100,"No",IF(G19&lt;98,"No","Yes")))</f>
        <v>Yes</v>
      </c>
      <c r="I19" s="10">
        <v>-5.0000000000000001E-3</v>
      </c>
      <c r="J19" s="10">
        <v>-4.3999999999999997E-2</v>
      </c>
      <c r="K19" s="9" t="str">
        <f t="shared" si="0"/>
        <v>Yes</v>
      </c>
    </row>
    <row r="20" spans="1:11" x14ac:dyDescent="0.2">
      <c r="A20" s="110" t="s">
        <v>31</v>
      </c>
      <c r="B20" s="60" t="s">
        <v>214</v>
      </c>
      <c r="C20" s="8">
        <v>94.310685573000001</v>
      </c>
      <c r="D20" s="9" t="str">
        <f>IF($B20="N/A","N/A",IF(C20&gt;100,"No",IF(C20&lt;95,"No","Yes")))</f>
        <v>No</v>
      </c>
      <c r="E20" s="8">
        <v>95.120402980999998</v>
      </c>
      <c r="F20" s="9" t="str">
        <f>IF($B20="N/A","N/A",IF(E20&gt;100,"No",IF(E20&lt;95,"No","Yes")))</f>
        <v>Yes</v>
      </c>
      <c r="G20" s="8">
        <v>98.037234643000005</v>
      </c>
      <c r="H20" s="9" t="str">
        <f>IF($B20="N/A","N/A",IF(G20&gt;100,"No",IF(G20&lt;95,"No","Yes")))</f>
        <v>Yes</v>
      </c>
      <c r="I20" s="10">
        <v>0.85860000000000003</v>
      </c>
      <c r="J20" s="10">
        <v>3.0659999999999998</v>
      </c>
      <c r="K20" s="9" t="str">
        <f t="shared" si="0"/>
        <v>Yes</v>
      </c>
    </row>
    <row r="21" spans="1:11" x14ac:dyDescent="0.2">
      <c r="A21" s="110" t="s">
        <v>313</v>
      </c>
      <c r="B21" s="35"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10" t="s">
        <v>1721</v>
      </c>
      <c r="B22" s="35"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0" t="s">
        <v>314</v>
      </c>
      <c r="B23" s="35" t="s">
        <v>223</v>
      </c>
      <c r="C23" s="8">
        <v>99.986884111999998</v>
      </c>
      <c r="D23" s="9" t="str">
        <f>IF($B23="N/A","N/A",IF(C23&gt;100,"No",IF(C23&lt;98,"No","Yes")))</f>
        <v>Yes</v>
      </c>
      <c r="E23" s="8">
        <v>99.992394368999996</v>
      </c>
      <c r="F23" s="9" t="str">
        <f>IF($B23="N/A","N/A",IF(E23&gt;100,"No",IF(E23&lt;98,"No","Yes")))</f>
        <v>Yes</v>
      </c>
      <c r="G23" s="8">
        <v>99.997394559</v>
      </c>
      <c r="H23" s="9" t="str">
        <f>IF($B23="N/A","N/A",IF(G23&gt;100,"No",IF(G23&lt;98,"No","Yes")))</f>
        <v>Yes</v>
      </c>
      <c r="I23" s="10">
        <v>5.4999999999999997E-3</v>
      </c>
      <c r="J23" s="10">
        <v>5.0000000000000001E-3</v>
      </c>
      <c r="K23" s="9" t="str">
        <f t="shared" si="0"/>
        <v>Yes</v>
      </c>
    </row>
    <row r="24" spans="1:11" x14ac:dyDescent="0.2">
      <c r="A24" s="110" t="s">
        <v>831</v>
      </c>
      <c r="B24" s="35" t="s">
        <v>225</v>
      </c>
      <c r="C24" s="8">
        <v>4.1909238075999999</v>
      </c>
      <c r="D24" s="9" t="str">
        <f>IF($B24="N/A","N/A",IF(C24&gt;=2,"Yes","No"))</f>
        <v>Yes</v>
      </c>
      <c r="E24" s="8">
        <v>4.2561010573000004</v>
      </c>
      <c r="F24" s="9" t="str">
        <f>IF($B24="N/A","N/A",IF(E24&gt;=2,"Yes","No"))</f>
        <v>Yes</v>
      </c>
      <c r="G24" s="8">
        <v>4.3974182304999996</v>
      </c>
      <c r="H24" s="9" t="str">
        <f>IF($B24="N/A","N/A",IF(G24&gt;=2,"Yes","No"))</f>
        <v>Yes</v>
      </c>
      <c r="I24" s="10">
        <v>1.5549999999999999</v>
      </c>
      <c r="J24" s="10">
        <v>3.32</v>
      </c>
      <c r="K24" s="9" t="str">
        <f t="shared" si="0"/>
        <v>Yes</v>
      </c>
    </row>
    <row r="25" spans="1:11" x14ac:dyDescent="0.2">
      <c r="A25" s="110" t="s">
        <v>832</v>
      </c>
      <c r="B25" s="35" t="s">
        <v>226</v>
      </c>
      <c r="C25" s="8">
        <v>21.729914407999999</v>
      </c>
      <c r="D25" s="9" t="str">
        <f>IF($B25="N/A","N/A",IF(C25&gt;30,"No",IF(C25&lt;5,"No","Yes")))</f>
        <v>Yes</v>
      </c>
      <c r="E25" s="8">
        <v>21.753172667000001</v>
      </c>
      <c r="F25" s="9" t="str">
        <f>IF($B25="N/A","N/A",IF(E25&gt;30,"No",IF(E25&lt;5,"No","Yes")))</f>
        <v>Yes</v>
      </c>
      <c r="G25" s="8">
        <v>23.214792340999999</v>
      </c>
      <c r="H25" s="9" t="str">
        <f>IF($B25="N/A","N/A",IF(G25&gt;30,"No",IF(G25&lt;5,"No","Yes")))</f>
        <v>Yes</v>
      </c>
      <c r="I25" s="10">
        <v>0.107</v>
      </c>
      <c r="J25" s="10">
        <v>6.7190000000000003</v>
      </c>
      <c r="K25" s="9" t="str">
        <f t="shared" si="0"/>
        <v>Yes</v>
      </c>
    </row>
    <row r="26" spans="1:11" x14ac:dyDescent="0.2">
      <c r="A26" s="110" t="s">
        <v>833</v>
      </c>
      <c r="B26" s="35" t="s">
        <v>227</v>
      </c>
      <c r="C26" s="8">
        <v>40.278510674000003</v>
      </c>
      <c r="D26" s="9" t="str">
        <f>IF($B26="N/A","N/A",IF(C26&gt;75,"No",IF(C26&lt;15,"No","Yes")))</f>
        <v>Yes</v>
      </c>
      <c r="E26" s="8">
        <v>40.363518280999998</v>
      </c>
      <c r="F26" s="9" t="str">
        <f>IF($B26="N/A","N/A",IF(E26&gt;75,"No",IF(E26&lt;15,"No","Yes")))</f>
        <v>Yes</v>
      </c>
      <c r="G26" s="8">
        <v>38.679933531000003</v>
      </c>
      <c r="H26" s="9" t="str">
        <f>IF($B26="N/A","N/A",IF(G26&gt;75,"No",IF(G26&lt;15,"No","Yes")))</f>
        <v>Yes</v>
      </c>
      <c r="I26" s="10">
        <v>0.21099999999999999</v>
      </c>
      <c r="J26" s="10">
        <v>-4.17</v>
      </c>
      <c r="K26" s="9" t="str">
        <f t="shared" si="0"/>
        <v>Yes</v>
      </c>
    </row>
    <row r="27" spans="1:11" x14ac:dyDescent="0.2">
      <c r="A27" s="110" t="s">
        <v>834</v>
      </c>
      <c r="B27" s="35" t="s">
        <v>228</v>
      </c>
      <c r="C27" s="8">
        <v>37.991574917999998</v>
      </c>
      <c r="D27" s="9" t="str">
        <f>IF($B27="N/A","N/A",IF(C27&gt;70,"No",IF(C27&lt;25,"No","Yes")))</f>
        <v>Yes</v>
      </c>
      <c r="E27" s="8">
        <v>37.883309052000001</v>
      </c>
      <c r="F27" s="9" t="str">
        <f>IF($B27="N/A","N/A",IF(E27&gt;70,"No",IF(E27&lt;25,"No","Yes")))</f>
        <v>Yes</v>
      </c>
      <c r="G27" s="8">
        <v>38.105274127999998</v>
      </c>
      <c r="H27" s="9" t="str">
        <f>IF($B27="N/A","N/A",IF(G27&gt;70,"No",IF(G27&lt;25,"No","Yes")))</f>
        <v>Yes</v>
      </c>
      <c r="I27" s="10">
        <v>-0.28499999999999998</v>
      </c>
      <c r="J27" s="10">
        <v>0.58589999999999998</v>
      </c>
      <c r="K27" s="9" t="str">
        <f t="shared" si="0"/>
        <v>Yes</v>
      </c>
    </row>
    <row r="28" spans="1:11" x14ac:dyDescent="0.2">
      <c r="A28" s="110" t="s">
        <v>318</v>
      </c>
      <c r="B28" s="35" t="s">
        <v>229</v>
      </c>
      <c r="C28" s="8">
        <v>56.035544055999999</v>
      </c>
      <c r="D28" s="9" t="str">
        <f>IF($B28="N/A","N/A",IF(C28&gt;70,"No",IF(C28&lt;35,"No","Yes")))</f>
        <v>Yes</v>
      </c>
      <c r="E28" s="8">
        <v>55.705978025999997</v>
      </c>
      <c r="F28" s="9" t="str">
        <f>IF($B28="N/A","N/A",IF(E28&gt;70,"No",IF(E28&lt;35,"No","Yes")))</f>
        <v>Yes</v>
      </c>
      <c r="G28" s="8">
        <v>55.088860003999997</v>
      </c>
      <c r="H28" s="9" t="str">
        <f>IF($B28="N/A","N/A",IF(G28&gt;70,"No",IF(G28&lt;35,"No","Yes")))</f>
        <v>Yes</v>
      </c>
      <c r="I28" s="10">
        <v>-0.58799999999999997</v>
      </c>
      <c r="J28" s="10">
        <v>-1.1100000000000001</v>
      </c>
      <c r="K28" s="9" t="str">
        <f t="shared" si="0"/>
        <v>Yes</v>
      </c>
    </row>
    <row r="29" spans="1:11" x14ac:dyDescent="0.2">
      <c r="A29" s="110" t="s">
        <v>835</v>
      </c>
      <c r="B29" s="35" t="s">
        <v>220</v>
      </c>
      <c r="C29" s="8">
        <v>2.0671603283</v>
      </c>
      <c r="D29" s="9" t="str">
        <f>IF($B29="N/A","N/A",IF(C29&gt;1,"Yes","No"))</f>
        <v>Yes</v>
      </c>
      <c r="E29" s="8">
        <v>2.0650205848000001</v>
      </c>
      <c r="F29" s="9" t="str">
        <f>IF($B29="N/A","N/A",IF(E29&gt;1,"Yes","No"))</f>
        <v>Yes</v>
      </c>
      <c r="G29" s="8">
        <v>2.0647209055000002</v>
      </c>
      <c r="H29" s="9" t="str">
        <f>IF($B29="N/A","N/A",IF(G29&gt;1,"Yes","No"))</f>
        <v>Yes</v>
      </c>
      <c r="I29" s="10">
        <v>-0.104</v>
      </c>
      <c r="J29" s="10">
        <v>-1.4999999999999999E-2</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99.977657554000004</v>
      </c>
      <c r="D31" s="9" t="str">
        <f>IF($B31="N/A","N/A",IF(C31&gt;15,"No",IF(C31&lt;-15,"No","Yes")))</f>
        <v>N/A</v>
      </c>
      <c r="E31" s="8">
        <v>99.968492690000005</v>
      </c>
      <c r="F31" s="9" t="str">
        <f>IF($B31="N/A","N/A",IF(E31&gt;15,"No",IF(E31&lt;-15,"No","Yes")))</f>
        <v>N/A</v>
      </c>
      <c r="G31" s="8">
        <v>99.982132910000004</v>
      </c>
      <c r="H31" s="9" t="str">
        <f>IF($B31="N/A","N/A",IF(G31&gt;15,"No",IF(G31&lt;-15,"No","Yes")))</f>
        <v>N/A</v>
      </c>
      <c r="I31" s="10">
        <v>-8.9999999999999993E-3</v>
      </c>
      <c r="J31" s="10">
        <v>1.3599999999999999E-2</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0" t="s">
        <v>323</v>
      </c>
      <c r="B35" s="35" t="s">
        <v>213</v>
      </c>
      <c r="C35" s="8">
        <v>14.429861299000001</v>
      </c>
      <c r="D35" s="9" t="str">
        <f>IF($B35="N/A","N/A",IF(C35&gt;15,"No",IF(C35&lt;-15,"No","Yes")))</f>
        <v>N/A</v>
      </c>
      <c r="E35" s="8">
        <v>13.937025379</v>
      </c>
      <c r="F35" s="9" t="str">
        <f>IF($B35="N/A","N/A",IF(E35&gt;15,"No",IF(E35&lt;-15,"No","Yes")))</f>
        <v>N/A</v>
      </c>
      <c r="G35" s="8">
        <v>14.097750347</v>
      </c>
      <c r="H35" s="9" t="str">
        <f>IF($B35="N/A","N/A",IF(G35&gt;15,"No",IF(G35&lt;-15,"No","Yes")))</f>
        <v>N/A</v>
      </c>
      <c r="I35" s="10">
        <v>-3.42</v>
      </c>
      <c r="J35" s="10">
        <v>1.153</v>
      </c>
      <c r="K35" s="9" t="str">
        <f t="shared" si="0"/>
        <v>Yes</v>
      </c>
    </row>
    <row r="36" spans="1:11" ht="25.5" x14ac:dyDescent="0.2">
      <c r="A36" s="110" t="s">
        <v>369</v>
      </c>
      <c r="B36" s="35" t="s">
        <v>213</v>
      </c>
      <c r="C36" s="8">
        <v>5.8812833299999996</v>
      </c>
      <c r="D36" s="9" t="str">
        <f>IF($B36="N/A","N/A",IF(C36&gt;15,"No",IF(C36&lt;-15,"No","Yes")))</f>
        <v>N/A</v>
      </c>
      <c r="E36" s="8">
        <v>5.7867147186999999</v>
      </c>
      <c r="F36" s="9" t="str">
        <f>IF($B36="N/A","N/A",IF(E36&gt;15,"No",IF(E36&lt;-15,"No","Yes")))</f>
        <v>N/A</v>
      </c>
      <c r="G36" s="8">
        <v>5.8842431628999998</v>
      </c>
      <c r="H36" s="9" t="str">
        <f>IF($B36="N/A","N/A",IF(G36&gt;15,"No",IF(G36&lt;-15,"No","Yes")))</f>
        <v>N/A</v>
      </c>
      <c r="I36" s="10">
        <v>-1.61</v>
      </c>
      <c r="J36" s="10">
        <v>1.6850000000000001</v>
      </c>
      <c r="K36" s="9" t="str">
        <f t="shared" si="0"/>
        <v>Yes</v>
      </c>
    </row>
    <row r="37" spans="1:11" x14ac:dyDescent="0.2">
      <c r="A37" s="110" t="s">
        <v>374</v>
      </c>
      <c r="B37" s="35" t="s">
        <v>231</v>
      </c>
      <c r="C37" s="8">
        <v>88.973413499000003</v>
      </c>
      <c r="D37" s="9" t="str">
        <f>IF($B37="N/A","N/A",IF(C37&gt;90,"No",IF(C37&lt;75,"No","Yes")))</f>
        <v>Yes</v>
      </c>
      <c r="E37" s="8">
        <v>89.515638346000003</v>
      </c>
      <c r="F37" s="9" t="str">
        <f>IF($B37="N/A","N/A",IF(E37&gt;90,"No",IF(E37&lt;75,"No","Yes")))</f>
        <v>Yes</v>
      </c>
      <c r="G37" s="8">
        <v>89.652636850999997</v>
      </c>
      <c r="H37" s="9" t="str">
        <f>IF($B37="N/A","N/A",IF(G37&gt;90,"No",IF(G37&lt;75,"No","Yes")))</f>
        <v>Yes</v>
      </c>
      <c r="I37" s="10">
        <v>0.60940000000000005</v>
      </c>
      <c r="J37" s="10">
        <v>0.153</v>
      </c>
      <c r="K37" s="9" t="str">
        <f>IF(J37="Div by 0", "N/A", IF(J37="N/A","N/A", IF(J37&gt;30, "No", IF(J37&lt;-30, "No", "Yes"))))</f>
        <v>Yes</v>
      </c>
    </row>
    <row r="38" spans="1:11" x14ac:dyDescent="0.2">
      <c r="A38" s="110" t="s">
        <v>375</v>
      </c>
      <c r="B38" s="35" t="s">
        <v>232</v>
      </c>
      <c r="C38" s="8">
        <v>7.4396892726999999</v>
      </c>
      <c r="D38" s="9" t="str">
        <f>IF($B38="N/A","N/A",IF(C38&gt;10,"No",IF(C38&lt;1,"No","Yes")))</f>
        <v>Yes</v>
      </c>
      <c r="E38" s="8">
        <v>6.9936697751999999</v>
      </c>
      <c r="F38" s="9" t="str">
        <f>IF($B38="N/A","N/A",IF(E38&gt;10,"No",IF(E38&lt;1,"No","Yes")))</f>
        <v>Yes</v>
      </c>
      <c r="G38" s="8">
        <v>6.8239387894999997</v>
      </c>
      <c r="H38" s="9" t="str">
        <f>IF($B38="N/A","N/A",IF(G38&gt;10,"No",IF(G38&lt;1,"No","Yes")))</f>
        <v>Yes</v>
      </c>
      <c r="I38" s="10">
        <v>-6</v>
      </c>
      <c r="J38" s="10">
        <v>-2.4300000000000002</v>
      </c>
      <c r="K38" s="9" t="str">
        <f>IF(J38="Div by 0", "N/A", IF(J38="N/A","N/A", IF(J38&gt;30, "No", IF(J38&lt;-30, "No", "Yes"))))</f>
        <v>Yes</v>
      </c>
    </row>
    <row r="39" spans="1:11" x14ac:dyDescent="0.2">
      <c r="A39" s="110" t="s">
        <v>376</v>
      </c>
      <c r="B39" s="35" t="s">
        <v>233</v>
      </c>
      <c r="C39" s="8">
        <v>1.2230565384000001</v>
      </c>
      <c r="D39" s="9" t="str">
        <f>IF($B39="N/A","N/A",IF(C39&gt;2,"No",IF(C39&lt;=0,"No","Yes")))</f>
        <v>Yes</v>
      </c>
      <c r="E39" s="8">
        <v>1.1891110773</v>
      </c>
      <c r="F39" s="9" t="str">
        <f>IF($B39="N/A","N/A",IF(E39&gt;2,"No",IF(E39&lt;=0,"No","Yes")))</f>
        <v>Yes</v>
      </c>
      <c r="G39" s="8">
        <v>1.303009863</v>
      </c>
      <c r="H39" s="9" t="str">
        <f>IF($B39="N/A","N/A",IF(G39&gt;2,"No",IF(G39&lt;=0,"No","Yes")))</f>
        <v>Yes</v>
      </c>
      <c r="I39" s="10">
        <v>-2.78</v>
      </c>
      <c r="J39" s="10">
        <v>9.5779999999999994</v>
      </c>
      <c r="K39" s="9" t="str">
        <f>IF(J39="Div by 0", "N/A", IF(J39="N/A","N/A", IF(J39&gt;30, "No", IF(J39&lt;-30, "No", "Yes"))))</f>
        <v>Yes</v>
      </c>
    </row>
    <row r="40" spans="1:11" x14ac:dyDescent="0.2">
      <c r="A40" s="110" t="s">
        <v>377</v>
      </c>
      <c r="B40" s="35" t="s">
        <v>234</v>
      </c>
      <c r="C40" s="8">
        <v>0.9544789266</v>
      </c>
      <c r="D40" s="9" t="str">
        <f>IF($B40="N/A","N/A",IF(C40&gt;3,"No",IF(C40&lt;=0,"No","Yes")))</f>
        <v>Yes</v>
      </c>
      <c r="E40" s="8">
        <v>0.92993459160000003</v>
      </c>
      <c r="F40" s="9" t="str">
        <f>IF($B40="N/A","N/A",IF(E40&gt;3,"No",IF(E40&lt;=0,"No","Yes")))</f>
        <v>Yes</v>
      </c>
      <c r="G40" s="8">
        <v>0.89598212089999996</v>
      </c>
      <c r="H40" s="9" t="str">
        <f>IF($B40="N/A","N/A",IF(G40&gt;3,"No",IF(G40&lt;=0,"No","Yes")))</f>
        <v>Yes</v>
      </c>
      <c r="I40" s="10">
        <v>-2.57</v>
      </c>
      <c r="J40" s="10">
        <v>-3.65</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119642</v>
      </c>
      <c r="D6" s="9" t="str">
        <f>IF($B6="N/A","N/A",IF(C6&gt;15,"No",IF(C6&lt;-15,"No","Yes")))</f>
        <v>N/A</v>
      </c>
      <c r="E6" s="36">
        <v>115868</v>
      </c>
      <c r="F6" s="9" t="str">
        <f>IF($B6="N/A","N/A",IF(E6&gt;15,"No",IF(E6&lt;-15,"No","Yes")))</f>
        <v>N/A</v>
      </c>
      <c r="G6" s="36">
        <v>117223</v>
      </c>
      <c r="H6" s="9" t="str">
        <f>IF($B6="N/A","N/A",IF(G6&gt;15,"No",IF(G6&lt;-15,"No","Yes")))</f>
        <v>N/A</v>
      </c>
      <c r="I6" s="10">
        <v>-3.15</v>
      </c>
      <c r="J6" s="10">
        <v>1.169</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1105.3597482</v>
      </c>
      <c r="D9" s="9" t="str">
        <f>IF($B9="N/A","N/A",IF(C9&gt;15,"No",IF(C9&lt;-15,"No","Yes")))</f>
        <v>N/A</v>
      </c>
      <c r="E9" s="96">
        <v>1134.7812597</v>
      </c>
      <c r="F9" s="9" t="str">
        <f>IF($B9="N/A","N/A",IF(E9&gt;15,"No",IF(E9&lt;-15,"No","Yes")))</f>
        <v>N/A</v>
      </c>
      <c r="G9" s="96">
        <v>1156.7363912999999</v>
      </c>
      <c r="H9" s="9" t="str">
        <f>IF($B9="N/A","N/A",IF(G9&gt;15,"No",IF(G9&lt;-15,"No","Yes")))</f>
        <v>N/A</v>
      </c>
      <c r="I9" s="10">
        <v>2.6619999999999999</v>
      </c>
      <c r="J9" s="10">
        <v>1.9350000000000001</v>
      </c>
      <c r="K9" s="9" t="str">
        <f t="shared" si="0"/>
        <v>Yes</v>
      </c>
    </row>
    <row r="10" spans="1:11" x14ac:dyDescent="0.2">
      <c r="A10" s="110" t="s">
        <v>309</v>
      </c>
      <c r="B10" s="35" t="s">
        <v>213</v>
      </c>
      <c r="C10" s="8">
        <v>0.1512846659</v>
      </c>
      <c r="D10" s="9" t="str">
        <f>IF($B10="N/A","N/A",IF(C10&gt;15,"No",IF(C10&lt;-15,"No","Yes")))</f>
        <v>N/A</v>
      </c>
      <c r="E10" s="8">
        <v>0.16311665</v>
      </c>
      <c r="F10" s="9" t="str">
        <f>IF($B10="N/A","N/A",IF(E10&gt;15,"No",IF(E10&lt;-15,"No","Yes")))</f>
        <v>N/A</v>
      </c>
      <c r="G10" s="8">
        <v>0.2072972028</v>
      </c>
      <c r="H10" s="9" t="str">
        <f>IF($B10="N/A","N/A",IF(G10&gt;15,"No",IF(G10&lt;-15,"No","Yes")))</f>
        <v>N/A</v>
      </c>
      <c r="I10" s="10">
        <v>7.8209999999999997</v>
      </c>
      <c r="J10" s="10">
        <v>27.09</v>
      </c>
      <c r="K10" s="9" t="str">
        <f t="shared" si="0"/>
        <v>Yes</v>
      </c>
    </row>
    <row r="11" spans="1:11" x14ac:dyDescent="0.2">
      <c r="A11" s="110" t="s">
        <v>826</v>
      </c>
      <c r="B11" s="35" t="s">
        <v>213</v>
      </c>
      <c r="C11" s="96">
        <v>673.81215469999995</v>
      </c>
      <c r="D11" s="9" t="str">
        <f>IF($B11="N/A","N/A",IF(C11&gt;15,"No",IF(C11&lt;-15,"No","Yes")))</f>
        <v>N/A</v>
      </c>
      <c r="E11" s="96">
        <v>680.22222222000005</v>
      </c>
      <c r="F11" s="9" t="str">
        <f>IF($B11="N/A","N/A",IF(E11&gt;15,"No",IF(E11&lt;-15,"No","Yes")))</f>
        <v>N/A</v>
      </c>
      <c r="G11" s="96">
        <v>712.51440329000002</v>
      </c>
      <c r="H11" s="9" t="str">
        <f>IF($B11="N/A","N/A",IF(G11&gt;15,"No",IF(G11&lt;-15,"No","Yes")))</f>
        <v>N/A</v>
      </c>
      <c r="I11" s="10">
        <v>0.95130000000000003</v>
      </c>
      <c r="J11" s="10">
        <v>4.7469999999999999</v>
      </c>
      <c r="K11" s="9" t="str">
        <f t="shared" si="0"/>
        <v>Yes</v>
      </c>
    </row>
    <row r="12" spans="1:11" x14ac:dyDescent="0.2">
      <c r="A12" s="110" t="s">
        <v>310</v>
      </c>
      <c r="B12" s="35" t="s">
        <v>214</v>
      </c>
      <c r="C12" s="8">
        <v>99.017903411999995</v>
      </c>
      <c r="D12" s="9" t="str">
        <f>IF($B12="N/A","N/A",IF(C12&gt;100,"No",IF(C12&lt;95,"No","Yes")))</f>
        <v>Yes</v>
      </c>
      <c r="E12" s="8">
        <v>98.303241619999994</v>
      </c>
      <c r="F12" s="9" t="str">
        <f>IF($B12="N/A","N/A",IF(E12&gt;100,"No",IF(E12&lt;95,"No","Yes")))</f>
        <v>Yes</v>
      </c>
      <c r="G12" s="8">
        <v>99.573462546000002</v>
      </c>
      <c r="H12" s="9" t="str">
        <f>IF($B12="N/A","N/A",IF(G12&gt;100,"No",IF(G12&lt;95,"No","Yes")))</f>
        <v>Yes</v>
      </c>
      <c r="I12" s="10">
        <v>-0.72199999999999998</v>
      </c>
      <c r="J12" s="10">
        <v>1.292</v>
      </c>
      <c r="K12" s="9" t="str">
        <f t="shared" si="0"/>
        <v>Yes</v>
      </c>
    </row>
    <row r="13" spans="1:11" x14ac:dyDescent="0.2">
      <c r="A13" s="110" t="s">
        <v>827</v>
      </c>
      <c r="B13" s="35" t="s">
        <v>220</v>
      </c>
      <c r="C13" s="8">
        <v>1.2677032423000001</v>
      </c>
      <c r="D13" s="9" t="str">
        <f>IF($B13="N/A","N/A",IF(C13&gt;1,"Yes","No"))</f>
        <v>Yes</v>
      </c>
      <c r="E13" s="8">
        <v>1.2668697652000001</v>
      </c>
      <c r="F13" s="9" t="str">
        <f>IF($B13="N/A","N/A",IF(E13&gt;1,"Yes","No"))</f>
        <v>Yes</v>
      </c>
      <c r="G13" s="8">
        <v>1.2725169847</v>
      </c>
      <c r="H13" s="9" t="str">
        <f>IF($B13="N/A","N/A",IF(G13&gt;1,"Yes","No"))</f>
        <v>Yes</v>
      </c>
      <c r="I13" s="10">
        <v>-6.6000000000000003E-2</v>
      </c>
      <c r="J13" s="10">
        <v>0.44579999999999997</v>
      </c>
      <c r="K13" s="9" t="str">
        <f t="shared" si="0"/>
        <v>Yes</v>
      </c>
    </row>
    <row r="14" spans="1:11" x14ac:dyDescent="0.2">
      <c r="A14" s="110" t="s">
        <v>311</v>
      </c>
      <c r="B14" s="35" t="s">
        <v>214</v>
      </c>
      <c r="C14" s="8">
        <v>98.448705304000001</v>
      </c>
      <c r="D14" s="9" t="str">
        <f>IF($B14="N/A","N/A",IF(C14&gt;100,"No",IF(C14&lt;95,"No","Yes")))</f>
        <v>Yes</v>
      </c>
      <c r="E14" s="8">
        <v>98.478440985000006</v>
      </c>
      <c r="F14" s="9" t="str">
        <f>IF($B14="N/A","N/A",IF(E14&gt;100,"No",IF(E14&lt;95,"No","Yes")))</f>
        <v>Yes</v>
      </c>
      <c r="G14" s="8">
        <v>99.599054792999993</v>
      </c>
      <c r="H14" s="9" t="str">
        <f>IF($B14="N/A","N/A",IF(G14&gt;100,"No",IF(G14&lt;95,"No","Yes")))</f>
        <v>Yes</v>
      </c>
      <c r="I14" s="10">
        <v>3.0200000000000001E-2</v>
      </c>
      <c r="J14" s="10">
        <v>1.1379999999999999</v>
      </c>
      <c r="K14" s="9" t="str">
        <f t="shared" si="0"/>
        <v>Yes</v>
      </c>
    </row>
    <row r="15" spans="1:11" x14ac:dyDescent="0.2">
      <c r="A15" s="110" t="s">
        <v>828</v>
      </c>
      <c r="B15" s="35" t="s">
        <v>221</v>
      </c>
      <c r="C15" s="8">
        <v>14.455088041</v>
      </c>
      <c r="D15" s="9" t="str">
        <f>IF($B15="N/A","N/A",IF(C15&gt;3,"Yes","No"))</f>
        <v>Yes</v>
      </c>
      <c r="E15" s="8">
        <v>14.428719162</v>
      </c>
      <c r="F15" s="9" t="str">
        <f>IF($B15="N/A","N/A",IF(E15&gt;3,"Yes","No"))</f>
        <v>Yes</v>
      </c>
      <c r="G15" s="8">
        <v>14.637251291</v>
      </c>
      <c r="H15" s="9" t="str">
        <f>IF($B15="N/A","N/A",IF(G15&gt;3,"Yes","No"))</f>
        <v>Yes</v>
      </c>
      <c r="I15" s="10">
        <v>-0.182</v>
      </c>
      <c r="J15" s="10">
        <v>1.4450000000000001</v>
      </c>
      <c r="K15" s="9" t="str">
        <f t="shared" si="0"/>
        <v>Yes</v>
      </c>
    </row>
    <row r="16" spans="1:11" x14ac:dyDescent="0.2">
      <c r="A16" s="110" t="s">
        <v>829</v>
      </c>
      <c r="B16" s="35" t="s">
        <v>222</v>
      </c>
      <c r="C16" s="8">
        <v>5.4926487181999999</v>
      </c>
      <c r="D16" s="9" t="str">
        <f>IF($B16="N/A","N/A",IF(C16&gt;=8,"No",IF(C16&lt;2,"No","Yes")))</f>
        <v>Yes</v>
      </c>
      <c r="E16" s="8">
        <v>5.4809000207</v>
      </c>
      <c r="F16" s="9" t="str">
        <f>IF($B16="N/A","N/A",IF(E16&gt;=8,"No",IF(E16&lt;2,"No","Yes")))</f>
        <v>Yes</v>
      </c>
      <c r="G16" s="8">
        <v>5.5509183820999999</v>
      </c>
      <c r="H16" s="9" t="str">
        <f>IF($B16="N/A","N/A",IF(G16&gt;=8,"No",IF(G16&lt;2,"No","Yes")))</f>
        <v>Yes</v>
      </c>
      <c r="I16" s="10">
        <v>-0.214</v>
      </c>
      <c r="J16" s="10">
        <v>1.2769999999999999</v>
      </c>
      <c r="K16" s="9" t="str">
        <f t="shared" si="0"/>
        <v>Yes</v>
      </c>
    </row>
    <row r="17" spans="1:11" x14ac:dyDescent="0.2">
      <c r="A17" s="110" t="s">
        <v>312</v>
      </c>
      <c r="B17" s="35" t="s">
        <v>223</v>
      </c>
      <c r="C17" s="8">
        <v>99.964895271000003</v>
      </c>
      <c r="D17" s="9" t="str">
        <f>IF(OR($B17="N/A",$C17="N/A"),"N/A",IF(C17&gt;100,"No",IF(C17&lt;98,"No","Yes")))</f>
        <v>Yes</v>
      </c>
      <c r="E17" s="8">
        <v>98.647598991999999</v>
      </c>
      <c r="F17" s="9" t="str">
        <f>IF(OR($B17="N/A",$E17="N/A"),"N/A",IF(E17&gt;100,"No",IF(E17&lt;98,"No","Yes")))</f>
        <v>Yes</v>
      </c>
      <c r="G17" s="8">
        <v>93.854448359000003</v>
      </c>
      <c r="H17" s="9" t="str">
        <f>IF($B17="N/A","N/A",IF(G17&gt;100,"No",IF(G17&lt;98,"No","Yes")))</f>
        <v>No</v>
      </c>
      <c r="I17" s="10">
        <v>-1.32</v>
      </c>
      <c r="J17" s="10">
        <v>-4.8600000000000003</v>
      </c>
      <c r="K17" s="9" t="str">
        <f t="shared" si="0"/>
        <v>Yes</v>
      </c>
    </row>
    <row r="18" spans="1:11" x14ac:dyDescent="0.2">
      <c r="A18" s="110" t="s">
        <v>31</v>
      </c>
      <c r="B18" s="35" t="s">
        <v>214</v>
      </c>
      <c r="C18" s="8">
        <v>99.877133447999995</v>
      </c>
      <c r="D18" s="9" t="str">
        <f>IF($B18="N/A","N/A",IF(C18&gt;100,"No",IF(C18&lt;95,"No","Yes")))</f>
        <v>Yes</v>
      </c>
      <c r="E18" s="8">
        <v>98.516415230999996</v>
      </c>
      <c r="F18" s="9" t="str">
        <f>IF($B18="N/A","N/A",IF(E18&gt;100,"No",IF(E18&lt;95,"No","Yes")))</f>
        <v>Yes</v>
      </c>
      <c r="G18" s="8">
        <v>93.794733116000003</v>
      </c>
      <c r="H18" s="9" t="str">
        <f>IF($B18="N/A","N/A",IF(G18&gt;100,"No",IF(G18&lt;95,"No","Yes")))</f>
        <v>No</v>
      </c>
      <c r="I18" s="10">
        <v>-1.36</v>
      </c>
      <c r="J18" s="10">
        <v>-4.79</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99.994985038999999</v>
      </c>
      <c r="D20" s="9" t="str">
        <f>IF($B20="N/A","N/A",IF(C20&gt;100,"No",IF(C20&lt;98,"No","Yes")))</f>
        <v>Yes</v>
      </c>
      <c r="E20" s="8">
        <v>99.998273897999994</v>
      </c>
      <c r="F20" s="9" t="str">
        <f>IF($B20="N/A","N/A",IF(E20&gt;100,"No",IF(E20&lt;98,"No","Yes")))</f>
        <v>Yes</v>
      </c>
      <c r="G20" s="8">
        <v>99.998293849999996</v>
      </c>
      <c r="H20" s="9" t="str">
        <f>IF($B20="N/A","N/A",IF(G20&gt;100,"No",IF(G20&lt;98,"No","Yes")))</f>
        <v>Yes</v>
      </c>
      <c r="I20" s="10">
        <v>3.3E-3</v>
      </c>
      <c r="J20" s="10">
        <v>0</v>
      </c>
      <c r="K20" s="9" t="str">
        <f t="shared" si="0"/>
        <v>Yes</v>
      </c>
    </row>
    <row r="21" spans="1:11" x14ac:dyDescent="0.2">
      <c r="A21" s="110" t="s">
        <v>831</v>
      </c>
      <c r="B21" s="35" t="s">
        <v>225</v>
      </c>
      <c r="C21" s="8">
        <v>6.5538968204000003</v>
      </c>
      <c r="D21" s="9" t="str">
        <f>IF($B21="N/A","N/A",IF(C21&gt;=2,"Yes","No"))</f>
        <v>Yes</v>
      </c>
      <c r="E21" s="8">
        <v>6.7573835292000002</v>
      </c>
      <c r="F21" s="9" t="str">
        <f>IF($B21="N/A","N/A",IF(E21&gt;=2,"Yes","No"))</f>
        <v>Yes</v>
      </c>
      <c r="G21" s="8">
        <v>7.1093148838999998</v>
      </c>
      <c r="H21" s="9" t="str">
        <f>IF($B21="N/A","N/A",IF(G21&gt;=2,"Yes","No"))</f>
        <v>Yes</v>
      </c>
      <c r="I21" s="10">
        <v>3.105</v>
      </c>
      <c r="J21" s="10">
        <v>5.2080000000000002</v>
      </c>
      <c r="K21" s="9" t="str">
        <f t="shared" si="0"/>
        <v>Yes</v>
      </c>
    </row>
    <row r="22" spans="1:11" x14ac:dyDescent="0.2">
      <c r="A22" s="110" t="s">
        <v>832</v>
      </c>
      <c r="B22" s="35" t="s">
        <v>226</v>
      </c>
      <c r="C22" s="8">
        <v>20.24808586</v>
      </c>
      <c r="D22" s="9" t="str">
        <f>IF($B22="N/A","N/A",IF(C22&gt;30,"No",IF(C22&lt;5,"No","Yes")))</f>
        <v>Yes</v>
      </c>
      <c r="E22" s="8">
        <v>17.815407452999999</v>
      </c>
      <c r="F22" s="9" t="str">
        <f>IF($B22="N/A","N/A",IF(E22&gt;30,"No",IF(E22&lt;5,"No","Yes")))</f>
        <v>Yes</v>
      </c>
      <c r="G22" s="8">
        <v>19.773760673999998</v>
      </c>
      <c r="H22" s="9" t="str">
        <f>IF($B22="N/A","N/A",IF(G22&gt;30,"No",IF(G22&lt;5,"No","Yes")))</f>
        <v>Yes</v>
      </c>
      <c r="I22" s="10">
        <v>-12</v>
      </c>
      <c r="J22" s="10">
        <v>10.99</v>
      </c>
      <c r="K22" s="9" t="str">
        <f t="shared" si="0"/>
        <v>Yes</v>
      </c>
    </row>
    <row r="23" spans="1:11" x14ac:dyDescent="0.2">
      <c r="A23" s="110" t="s">
        <v>833</v>
      </c>
      <c r="B23" s="35" t="s">
        <v>227</v>
      </c>
      <c r="C23" s="8">
        <v>37.400949547000003</v>
      </c>
      <c r="D23" s="9" t="str">
        <f>IF($B23="N/A","N/A",IF(C23&gt;75,"No",IF(C23&lt;15,"No","Yes")))</f>
        <v>Yes</v>
      </c>
      <c r="E23" s="8">
        <v>38.998498265000002</v>
      </c>
      <c r="F23" s="9" t="str">
        <f>IF($B23="N/A","N/A",IF(E23&gt;75,"No",IF(E23&lt;15,"No","Yes")))</f>
        <v>Yes</v>
      </c>
      <c r="G23" s="8">
        <v>34.903302308999997</v>
      </c>
      <c r="H23" s="9" t="str">
        <f>IF($B23="N/A","N/A",IF(G23&gt;75,"No",IF(G23&lt;15,"No","Yes")))</f>
        <v>Yes</v>
      </c>
      <c r="I23" s="10">
        <v>4.2709999999999999</v>
      </c>
      <c r="J23" s="10">
        <v>-10.5</v>
      </c>
      <c r="K23" s="9" t="str">
        <f t="shared" si="0"/>
        <v>Yes</v>
      </c>
    </row>
    <row r="24" spans="1:11" x14ac:dyDescent="0.2">
      <c r="A24" s="110" t="s">
        <v>834</v>
      </c>
      <c r="B24" s="35" t="s">
        <v>228</v>
      </c>
      <c r="C24" s="8">
        <v>42.350964593</v>
      </c>
      <c r="D24" s="9" t="str">
        <f>IF($B24="N/A","N/A",IF(C24&gt;70,"No",IF(C24&lt;25,"No","Yes")))</f>
        <v>Yes</v>
      </c>
      <c r="E24" s="8">
        <v>43.186094281000003</v>
      </c>
      <c r="F24" s="9" t="str">
        <f>IF($B24="N/A","N/A",IF(E24&gt;70,"No",IF(E24&lt;25,"No","Yes")))</f>
        <v>Yes</v>
      </c>
      <c r="G24" s="8">
        <v>45.322937015999997</v>
      </c>
      <c r="H24" s="9" t="str">
        <f>IF($B24="N/A","N/A",IF(G24&gt;70,"No",IF(G24&lt;25,"No","Yes")))</f>
        <v>Yes</v>
      </c>
      <c r="I24" s="10">
        <v>1.972</v>
      </c>
      <c r="J24" s="10">
        <v>4.9480000000000004</v>
      </c>
      <c r="K24" s="9" t="str">
        <f t="shared" si="0"/>
        <v>Yes</v>
      </c>
    </row>
    <row r="25" spans="1:11" x14ac:dyDescent="0.2">
      <c r="A25" s="110" t="s">
        <v>318</v>
      </c>
      <c r="B25" s="35" t="s">
        <v>229</v>
      </c>
      <c r="C25" s="8">
        <v>49.134919175999997</v>
      </c>
      <c r="D25" s="9" t="str">
        <f>IF($B25="N/A","N/A",IF(C25&gt;70,"No",IF(C25&lt;35,"No","Yes")))</f>
        <v>Yes</v>
      </c>
      <c r="E25" s="8">
        <v>48.916007870999998</v>
      </c>
      <c r="F25" s="9" t="str">
        <f>IF($B25="N/A","N/A",IF(E25&gt;70,"No",IF(E25&lt;35,"No","Yes")))</f>
        <v>Yes</v>
      </c>
      <c r="G25" s="8">
        <v>50.031137233999999</v>
      </c>
      <c r="H25" s="9" t="str">
        <f>IF($B25="N/A","N/A",IF(G25&gt;70,"No",IF(G25&lt;35,"No","Yes")))</f>
        <v>Yes</v>
      </c>
      <c r="I25" s="10">
        <v>-0.44600000000000001</v>
      </c>
      <c r="J25" s="10">
        <v>2.2799999999999998</v>
      </c>
      <c r="K25" s="9" t="str">
        <f t="shared" si="0"/>
        <v>Yes</v>
      </c>
    </row>
    <row r="26" spans="1:11" x14ac:dyDescent="0.2">
      <c r="A26" s="110" t="s">
        <v>835</v>
      </c>
      <c r="B26" s="35" t="s">
        <v>220</v>
      </c>
      <c r="C26" s="8">
        <v>2.3934270064000001</v>
      </c>
      <c r="D26" s="9" t="str">
        <f>IF($B26="N/A","N/A",IF(C26&gt;1,"Yes","No"))</f>
        <v>Yes</v>
      </c>
      <c r="E26" s="8">
        <v>2.3962560429000002</v>
      </c>
      <c r="F26" s="9" t="str">
        <f>IF($B26="N/A","N/A",IF(E26&gt;1,"Yes","No"))</f>
        <v>Yes</v>
      </c>
      <c r="G26" s="8">
        <v>2.4036795798999999</v>
      </c>
      <c r="H26" s="9" t="str">
        <f>IF($B26="N/A","N/A",IF(G26&gt;1,"Yes","No"))</f>
        <v>Yes</v>
      </c>
      <c r="I26" s="10">
        <v>0.1182</v>
      </c>
      <c r="J26" s="10">
        <v>0.30980000000000002</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99.561119994999999</v>
      </c>
      <c r="D28" s="9" t="str">
        <f>IF($B28="N/A","N/A",IF(C28&gt;15,"No",IF(C28&lt;-15,"No","Yes")))</f>
        <v>N/A</v>
      </c>
      <c r="E28" s="8">
        <v>99.588905748000002</v>
      </c>
      <c r="F28" s="9" t="str">
        <f>IF($B28="N/A","N/A",IF(E28&gt;15,"No",IF(E28&lt;-15,"No","Yes")))</f>
        <v>N/A</v>
      </c>
      <c r="G28" s="8">
        <v>99.971013503999998</v>
      </c>
      <c r="H28" s="9" t="str">
        <f>IF($B28="N/A","N/A",IF(G28&gt;15,"No",IF(G28&lt;-15,"No","Yes")))</f>
        <v>N/A</v>
      </c>
      <c r="I28" s="10">
        <v>2.7900000000000001E-2</v>
      </c>
      <c r="J28" s="10">
        <v>0.38369999999999999</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55123</v>
      </c>
      <c r="D6" s="9" t="str">
        <f>IF(OR($B6="N/A",$C6="N/A"),"N/A",IF(C6&lt;0,"No","Yes"))</f>
        <v>N/A</v>
      </c>
      <c r="E6" s="36">
        <v>72493</v>
      </c>
      <c r="F6" s="9" t="str">
        <f>IF($B6="N/A","N/A",IF(E6&lt;0,"No","Yes"))</f>
        <v>N/A</v>
      </c>
      <c r="G6" s="36">
        <v>91131</v>
      </c>
      <c r="H6" s="9" t="str">
        <f>IF($B6="N/A","N/A",IF(G6&lt;0,"No","Yes"))</f>
        <v>N/A</v>
      </c>
      <c r="I6" s="10">
        <v>31.51</v>
      </c>
      <c r="J6" s="10">
        <v>25.71</v>
      </c>
      <c r="K6" s="9" t="str">
        <f t="shared" ref="K6:K35" si="0">IF(J6="Div by 0", "N/A", IF(J6="N/A","N/A", IF(J6&gt;30, "No", IF(J6&lt;-30, "No", "Yes"))))</f>
        <v>Yes</v>
      </c>
    </row>
    <row r="7" spans="1:11" x14ac:dyDescent="0.2">
      <c r="A7" s="110" t="s">
        <v>438</v>
      </c>
      <c r="B7" s="105" t="s">
        <v>213</v>
      </c>
      <c r="C7" s="9">
        <v>4.0727101210000001</v>
      </c>
      <c r="D7" s="9" t="str">
        <f t="shared" ref="D7:D17" si="1">IF(OR($B7="N/A",$C7="N/A"),"N/A",IF(C7&lt;0,"No","Yes"))</f>
        <v>N/A</v>
      </c>
      <c r="E7" s="9">
        <v>4.4321520698999999</v>
      </c>
      <c r="F7" s="9" t="str">
        <f t="shared" ref="F7:F17" si="2">IF($B7="N/A","N/A",IF(E7&lt;0,"No","Yes"))</f>
        <v>N/A</v>
      </c>
      <c r="G7" s="9">
        <v>6.5652741658</v>
      </c>
      <c r="H7" s="9" t="str">
        <f t="shared" ref="H7:H17" si="3">IF($B7="N/A","N/A",IF(G7&lt;0,"No","Yes"))</f>
        <v>N/A</v>
      </c>
      <c r="I7" s="10">
        <v>8.8260000000000005</v>
      </c>
      <c r="J7" s="10">
        <v>48.13</v>
      </c>
      <c r="K7" s="9" t="str">
        <f t="shared" si="0"/>
        <v>No</v>
      </c>
    </row>
    <row r="8" spans="1:11" x14ac:dyDescent="0.2">
      <c r="A8" s="110" t="s">
        <v>439</v>
      </c>
      <c r="B8" s="105" t="s">
        <v>213</v>
      </c>
      <c r="C8" s="9">
        <v>44.518621991000003</v>
      </c>
      <c r="D8" s="9" t="str">
        <f t="shared" si="1"/>
        <v>N/A</v>
      </c>
      <c r="E8" s="9">
        <v>45.407142759000003</v>
      </c>
      <c r="F8" s="9" t="str">
        <f t="shared" si="2"/>
        <v>N/A</v>
      </c>
      <c r="G8" s="9">
        <v>44.658787898999996</v>
      </c>
      <c r="H8" s="9" t="str">
        <f t="shared" si="3"/>
        <v>N/A</v>
      </c>
      <c r="I8" s="10">
        <v>1.996</v>
      </c>
      <c r="J8" s="10">
        <v>-1.65</v>
      </c>
      <c r="K8" s="9" t="str">
        <f t="shared" si="0"/>
        <v>Yes</v>
      </c>
    </row>
    <row r="9" spans="1:11" x14ac:dyDescent="0.2">
      <c r="A9" s="110" t="s">
        <v>440</v>
      </c>
      <c r="B9" s="105" t="s">
        <v>213</v>
      </c>
      <c r="C9" s="9">
        <v>24.247591749000001</v>
      </c>
      <c r="D9" s="9" t="str">
        <f t="shared" si="1"/>
        <v>N/A</v>
      </c>
      <c r="E9" s="9">
        <v>24.228546204000001</v>
      </c>
      <c r="F9" s="9" t="str">
        <f t="shared" si="2"/>
        <v>N/A</v>
      </c>
      <c r="G9" s="9">
        <v>23.086545741999998</v>
      </c>
      <c r="H9" s="9" t="str">
        <f t="shared" si="3"/>
        <v>N/A</v>
      </c>
      <c r="I9" s="10">
        <v>-7.9000000000000001E-2</v>
      </c>
      <c r="J9" s="10">
        <v>-4.71</v>
      </c>
      <c r="K9" s="9" t="str">
        <f t="shared" si="0"/>
        <v>Yes</v>
      </c>
    </row>
    <row r="10" spans="1:11" x14ac:dyDescent="0.2">
      <c r="A10" s="110" t="s">
        <v>441</v>
      </c>
      <c r="B10" s="105" t="s">
        <v>213</v>
      </c>
      <c r="C10" s="9">
        <v>26.780109935999999</v>
      </c>
      <c r="D10" s="9" t="str">
        <f t="shared" si="1"/>
        <v>N/A</v>
      </c>
      <c r="E10" s="9">
        <v>25.450733174</v>
      </c>
      <c r="F10" s="9" t="str">
        <f t="shared" si="2"/>
        <v>N/A</v>
      </c>
      <c r="G10" s="9">
        <v>25.223030582</v>
      </c>
      <c r="H10" s="9" t="str">
        <f t="shared" si="3"/>
        <v>N/A</v>
      </c>
      <c r="I10" s="10">
        <v>-4.96</v>
      </c>
      <c r="J10" s="10">
        <v>-0.89500000000000002</v>
      </c>
      <c r="K10" s="9" t="str">
        <f t="shared" si="0"/>
        <v>Yes</v>
      </c>
    </row>
    <row r="11" spans="1:11" x14ac:dyDescent="0.2">
      <c r="A11" s="26" t="s">
        <v>324</v>
      </c>
      <c r="B11" s="105" t="s">
        <v>213</v>
      </c>
      <c r="C11" s="9">
        <v>0</v>
      </c>
      <c r="D11" s="9" t="str">
        <f t="shared" si="1"/>
        <v>N/A</v>
      </c>
      <c r="E11" s="9">
        <v>0</v>
      </c>
      <c r="F11" s="9" t="str">
        <f t="shared" si="2"/>
        <v>N/A</v>
      </c>
      <c r="G11" s="9">
        <v>99.994513393000005</v>
      </c>
      <c r="H11" s="9" t="str">
        <f t="shared" si="3"/>
        <v>N/A</v>
      </c>
      <c r="I11" s="10" t="s">
        <v>1747</v>
      </c>
      <c r="J11" s="10" t="s">
        <v>1747</v>
      </c>
      <c r="K11" s="9" t="str">
        <f t="shared" si="0"/>
        <v>N/A</v>
      </c>
    </row>
    <row r="12" spans="1:11" x14ac:dyDescent="0.2">
      <c r="A12" s="26" t="s">
        <v>310</v>
      </c>
      <c r="B12" s="105" t="s">
        <v>213</v>
      </c>
      <c r="C12" s="9">
        <v>99.020372621000007</v>
      </c>
      <c r="D12" s="9" t="str">
        <f t="shared" si="1"/>
        <v>N/A</v>
      </c>
      <c r="E12" s="9">
        <v>99.535127529999997</v>
      </c>
      <c r="F12" s="9" t="str">
        <f t="shared" si="2"/>
        <v>N/A</v>
      </c>
      <c r="G12" s="9">
        <v>99.716891068999999</v>
      </c>
      <c r="H12" s="9" t="str">
        <f t="shared" si="3"/>
        <v>N/A</v>
      </c>
      <c r="I12" s="10">
        <v>0.51980000000000004</v>
      </c>
      <c r="J12" s="10">
        <v>0.18260000000000001</v>
      </c>
      <c r="K12" s="9" t="str">
        <f t="shared" si="0"/>
        <v>Yes</v>
      </c>
    </row>
    <row r="13" spans="1:11" x14ac:dyDescent="0.2">
      <c r="A13" s="26" t="s">
        <v>827</v>
      </c>
      <c r="B13" s="105" t="s">
        <v>213</v>
      </c>
      <c r="C13" s="9">
        <v>1.1967462396999999</v>
      </c>
      <c r="D13" s="9" t="str">
        <f t="shared" si="1"/>
        <v>N/A</v>
      </c>
      <c r="E13" s="9">
        <v>1.1864709794999999</v>
      </c>
      <c r="F13" s="9" t="str">
        <f t="shared" si="2"/>
        <v>N/A</v>
      </c>
      <c r="G13" s="9">
        <v>1.2120211724000001</v>
      </c>
      <c r="H13" s="9" t="str">
        <f t="shared" si="3"/>
        <v>N/A</v>
      </c>
      <c r="I13" s="10">
        <v>-0.85899999999999999</v>
      </c>
      <c r="J13" s="10">
        <v>2.153</v>
      </c>
      <c r="K13" s="9" t="str">
        <f t="shared" si="0"/>
        <v>Yes</v>
      </c>
    </row>
    <row r="14" spans="1:11" x14ac:dyDescent="0.2">
      <c r="A14" s="26" t="s">
        <v>311</v>
      </c>
      <c r="B14" s="105" t="s">
        <v>213</v>
      </c>
      <c r="C14" s="9">
        <v>84.398526931000006</v>
      </c>
      <c r="D14" s="9" t="str">
        <f t="shared" si="1"/>
        <v>N/A</v>
      </c>
      <c r="E14" s="9">
        <v>83.677044679999995</v>
      </c>
      <c r="F14" s="9" t="str">
        <f t="shared" si="2"/>
        <v>N/A</v>
      </c>
      <c r="G14" s="9">
        <v>89.493147227999998</v>
      </c>
      <c r="H14" s="9" t="str">
        <f t="shared" si="3"/>
        <v>N/A</v>
      </c>
      <c r="I14" s="10">
        <v>-0.85499999999999998</v>
      </c>
      <c r="J14" s="10">
        <v>6.9509999999999996</v>
      </c>
      <c r="K14" s="9" t="str">
        <f t="shared" si="0"/>
        <v>Yes</v>
      </c>
    </row>
    <row r="15" spans="1:11" x14ac:dyDescent="0.2">
      <c r="A15" s="26" t="s">
        <v>828</v>
      </c>
      <c r="B15" s="105" t="s">
        <v>213</v>
      </c>
      <c r="C15" s="9">
        <v>12.266276895000001</v>
      </c>
      <c r="D15" s="9" t="str">
        <f t="shared" si="1"/>
        <v>N/A</v>
      </c>
      <c r="E15" s="9">
        <v>12.417457962</v>
      </c>
      <c r="F15" s="9" t="str">
        <f t="shared" si="2"/>
        <v>N/A</v>
      </c>
      <c r="G15" s="9">
        <v>12.708874884</v>
      </c>
      <c r="H15" s="9" t="str">
        <f t="shared" si="3"/>
        <v>N/A</v>
      </c>
      <c r="I15" s="10">
        <v>1.232</v>
      </c>
      <c r="J15" s="10">
        <v>2.347</v>
      </c>
      <c r="K15" s="9" t="str">
        <f t="shared" si="0"/>
        <v>Yes</v>
      </c>
    </row>
    <row r="16" spans="1:11" x14ac:dyDescent="0.2">
      <c r="A16" s="26" t="s">
        <v>837</v>
      </c>
      <c r="B16" s="105" t="s">
        <v>213</v>
      </c>
      <c r="C16" s="9">
        <v>3.0028805141000001</v>
      </c>
      <c r="D16" s="9" t="str">
        <f t="shared" si="1"/>
        <v>N/A</v>
      </c>
      <c r="E16" s="9">
        <v>3.1912558323</v>
      </c>
      <c r="F16" s="9" t="str">
        <f t="shared" si="2"/>
        <v>N/A</v>
      </c>
      <c r="G16" s="9">
        <v>3.4874409630000001</v>
      </c>
      <c r="H16" s="9" t="str">
        <f t="shared" si="3"/>
        <v>N/A</v>
      </c>
      <c r="I16" s="10">
        <v>6.2729999999999997</v>
      </c>
      <c r="J16" s="10">
        <v>9.2810000000000006</v>
      </c>
      <c r="K16" s="9" t="str">
        <f t="shared" si="0"/>
        <v>Yes</v>
      </c>
    </row>
    <row r="17" spans="1:11" x14ac:dyDescent="0.2">
      <c r="A17" s="26" t="s">
        <v>830</v>
      </c>
      <c r="B17" s="105" t="s">
        <v>213</v>
      </c>
      <c r="C17" s="9">
        <v>3.7732067902000002</v>
      </c>
      <c r="D17" s="9" t="str">
        <f t="shared" si="1"/>
        <v>N/A</v>
      </c>
      <c r="E17" s="9">
        <v>4.3168832632000003</v>
      </c>
      <c r="F17" s="9" t="str">
        <f t="shared" si="2"/>
        <v>N/A</v>
      </c>
      <c r="G17" s="9">
        <v>4.3327345354000002</v>
      </c>
      <c r="H17" s="9" t="str">
        <f t="shared" si="3"/>
        <v>N/A</v>
      </c>
      <c r="I17" s="10">
        <v>14.41</v>
      </c>
      <c r="J17" s="10">
        <v>0.36720000000000003</v>
      </c>
      <c r="K17" s="9" t="str">
        <f t="shared" si="0"/>
        <v>Yes</v>
      </c>
    </row>
    <row r="18" spans="1:11" x14ac:dyDescent="0.2">
      <c r="A18" s="110" t="s">
        <v>312</v>
      </c>
      <c r="B18" s="35" t="s">
        <v>223</v>
      </c>
      <c r="C18" s="9">
        <v>99.985487001999999</v>
      </c>
      <c r="D18" s="9" t="str">
        <f>IF(OR($B18="N/A",$C18="N/A"),"N/A",IF(C18&gt;100,"No",IF(C18&lt;98,"No","Yes")))</f>
        <v>Yes</v>
      </c>
      <c r="E18" s="9">
        <v>99.980687790999994</v>
      </c>
      <c r="F18" s="9" t="str">
        <f>IF(OR($B18="N/A",$E18="N/A"),"N/A",IF(E18&gt;100,"No",IF(E18&lt;98,"No","Yes")))</f>
        <v>Yes</v>
      </c>
      <c r="G18" s="9">
        <v>99.952815177999994</v>
      </c>
      <c r="H18" s="9" t="str">
        <f>IF($B18="N/A","N/A",IF(G18&gt;100,"No",IF(G18&lt;98,"No","Yes")))</f>
        <v>Yes</v>
      </c>
      <c r="I18" s="10">
        <v>-5.0000000000000001E-3</v>
      </c>
      <c r="J18" s="10">
        <v>-2.8000000000000001E-2</v>
      </c>
      <c r="K18" s="9" t="str">
        <f t="shared" si="0"/>
        <v>Yes</v>
      </c>
    </row>
    <row r="19" spans="1:11" x14ac:dyDescent="0.2">
      <c r="A19" s="110" t="s">
        <v>31</v>
      </c>
      <c r="B19" s="35" t="s">
        <v>214</v>
      </c>
      <c r="C19" s="9">
        <v>96.504181557999999</v>
      </c>
      <c r="D19" s="9" t="str">
        <f>IF(OR($B19="N/A",$C19="N/A"),"N/A",IF(C19&gt;100,"No",IF(C19&lt;95,"No","Yes")))</f>
        <v>Yes</v>
      </c>
      <c r="E19" s="9">
        <v>96.940394244999993</v>
      </c>
      <c r="F19" s="9" t="str">
        <f>IF(OR($B19="N/A",$E19="N/A"),"N/A",IF(E19&gt;100,"No",IF(E19&lt;98,"No","Yes")))</f>
        <v>No</v>
      </c>
      <c r="G19" s="9">
        <v>99.083736599000005</v>
      </c>
      <c r="H19" s="9" t="str">
        <f>IF($B19="N/A","N/A",IF(G19&gt;100,"No",IF(G19&lt;95,"No","Yes")))</f>
        <v>Yes</v>
      </c>
      <c r="I19" s="10">
        <v>0.45200000000000001</v>
      </c>
      <c r="J19" s="10">
        <v>2.2109999999999999</v>
      </c>
      <c r="K19" s="9" t="str">
        <f t="shared" si="0"/>
        <v>Yes</v>
      </c>
    </row>
    <row r="20" spans="1:11" x14ac:dyDescent="0.2">
      <c r="A20" s="26" t="s">
        <v>313</v>
      </c>
      <c r="B20" s="105"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6" t="s">
        <v>838</v>
      </c>
      <c r="B21" s="105"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6" t="s">
        <v>314</v>
      </c>
      <c r="B22" s="105" t="s">
        <v>213</v>
      </c>
      <c r="C22" s="9">
        <v>99.974602253</v>
      </c>
      <c r="D22" s="9" t="str">
        <f t="shared" si="4"/>
        <v>N/A</v>
      </c>
      <c r="E22" s="9">
        <v>99.975170016000007</v>
      </c>
      <c r="F22" s="9" t="str">
        <f t="shared" si="5"/>
        <v>N/A</v>
      </c>
      <c r="G22" s="9">
        <v>100</v>
      </c>
      <c r="H22" s="9" t="str">
        <f t="shared" si="6"/>
        <v>N/A</v>
      </c>
      <c r="I22" s="10">
        <v>5.9999999999999995E-4</v>
      </c>
      <c r="J22" s="10">
        <v>2.4799999999999999E-2</v>
      </c>
      <c r="K22" s="9" t="str">
        <f t="shared" si="0"/>
        <v>Yes</v>
      </c>
    </row>
    <row r="23" spans="1:11" x14ac:dyDescent="0.2">
      <c r="A23" s="26" t="s">
        <v>831</v>
      </c>
      <c r="B23" s="105" t="s">
        <v>213</v>
      </c>
      <c r="C23" s="9">
        <v>3.4160844871</v>
      </c>
      <c r="D23" s="9" t="str">
        <f t="shared" si="4"/>
        <v>N/A</v>
      </c>
      <c r="E23" s="9">
        <v>3.5956674715000001</v>
      </c>
      <c r="F23" s="9" t="str">
        <f t="shared" si="5"/>
        <v>N/A</v>
      </c>
      <c r="G23" s="9">
        <v>4.1202225368000001</v>
      </c>
      <c r="H23" s="9" t="str">
        <f t="shared" si="6"/>
        <v>N/A</v>
      </c>
      <c r="I23" s="10">
        <v>5.2569999999999997</v>
      </c>
      <c r="J23" s="10">
        <v>14.59</v>
      </c>
      <c r="K23" s="9" t="str">
        <f t="shared" si="0"/>
        <v>Yes</v>
      </c>
    </row>
    <row r="24" spans="1:11" x14ac:dyDescent="0.2">
      <c r="A24" s="26" t="s">
        <v>315</v>
      </c>
      <c r="B24" s="105" t="s">
        <v>213</v>
      </c>
      <c r="C24" s="9">
        <v>21.686112976</v>
      </c>
      <c r="D24" s="9" t="str">
        <f t="shared" si="4"/>
        <v>N/A</v>
      </c>
      <c r="E24" s="9">
        <v>20.525698516999999</v>
      </c>
      <c r="F24" s="9" t="str">
        <f t="shared" si="5"/>
        <v>N/A</v>
      </c>
      <c r="G24" s="9">
        <v>12.965950116</v>
      </c>
      <c r="H24" s="9" t="str">
        <f t="shared" si="6"/>
        <v>N/A</v>
      </c>
      <c r="I24" s="10">
        <v>-5.35</v>
      </c>
      <c r="J24" s="10">
        <v>-36.799999999999997</v>
      </c>
      <c r="K24" s="9" t="str">
        <f t="shared" si="0"/>
        <v>No</v>
      </c>
    </row>
    <row r="25" spans="1:11" x14ac:dyDescent="0.2">
      <c r="A25" s="26" t="s">
        <v>316</v>
      </c>
      <c r="B25" s="105" t="s">
        <v>213</v>
      </c>
      <c r="C25" s="9">
        <v>34.119653777000003</v>
      </c>
      <c r="D25" s="9" t="str">
        <f t="shared" si="4"/>
        <v>N/A</v>
      </c>
      <c r="E25" s="9">
        <v>34.166264228999999</v>
      </c>
      <c r="F25" s="9" t="str">
        <f t="shared" si="5"/>
        <v>N/A</v>
      </c>
      <c r="G25" s="9">
        <v>34.905794954999998</v>
      </c>
      <c r="H25" s="9" t="str">
        <f t="shared" si="6"/>
        <v>N/A</v>
      </c>
      <c r="I25" s="10">
        <v>0.1366</v>
      </c>
      <c r="J25" s="10">
        <v>2.165</v>
      </c>
      <c r="K25" s="9" t="str">
        <f t="shared" si="0"/>
        <v>Yes</v>
      </c>
    </row>
    <row r="26" spans="1:11" x14ac:dyDescent="0.2">
      <c r="A26" s="26" t="s">
        <v>317</v>
      </c>
      <c r="B26" s="105" t="s">
        <v>213</v>
      </c>
      <c r="C26" s="9">
        <v>44.194233247</v>
      </c>
      <c r="D26" s="9" t="str">
        <f t="shared" si="4"/>
        <v>N/A</v>
      </c>
      <c r="E26" s="9">
        <v>45.308037253999998</v>
      </c>
      <c r="F26" s="9" t="str">
        <f t="shared" si="5"/>
        <v>N/A</v>
      </c>
      <c r="G26" s="9">
        <v>52.128254929999997</v>
      </c>
      <c r="H26" s="9" t="str">
        <f t="shared" si="6"/>
        <v>N/A</v>
      </c>
      <c r="I26" s="10">
        <v>2.52</v>
      </c>
      <c r="J26" s="10">
        <v>15.05</v>
      </c>
      <c r="K26" s="9" t="str">
        <f t="shared" si="0"/>
        <v>Yes</v>
      </c>
    </row>
    <row r="27" spans="1:11" x14ac:dyDescent="0.2">
      <c r="A27" s="26" t="s">
        <v>318</v>
      </c>
      <c r="B27" s="105" t="s">
        <v>213</v>
      </c>
      <c r="C27" s="9">
        <v>38.111133283999997</v>
      </c>
      <c r="D27" s="9" t="str">
        <f t="shared" si="4"/>
        <v>N/A</v>
      </c>
      <c r="E27" s="9">
        <v>37.984357109999998</v>
      </c>
      <c r="F27" s="9" t="str">
        <f t="shared" si="5"/>
        <v>N/A</v>
      </c>
      <c r="G27" s="9">
        <v>43.464902174000002</v>
      </c>
      <c r="H27" s="9" t="str">
        <f t="shared" si="6"/>
        <v>N/A</v>
      </c>
      <c r="I27" s="10">
        <v>-0.33300000000000002</v>
      </c>
      <c r="J27" s="10">
        <v>14.43</v>
      </c>
      <c r="K27" s="9" t="str">
        <f t="shared" si="0"/>
        <v>Yes</v>
      </c>
    </row>
    <row r="28" spans="1:11" x14ac:dyDescent="0.2">
      <c r="A28" s="26" t="s">
        <v>835</v>
      </c>
      <c r="B28" s="105" t="s">
        <v>213</v>
      </c>
      <c r="C28" s="9">
        <v>1.8408701447</v>
      </c>
      <c r="D28" s="9" t="str">
        <f t="shared" si="4"/>
        <v>N/A</v>
      </c>
      <c r="E28" s="9">
        <v>1.8982786170999999</v>
      </c>
      <c r="F28" s="9" t="str">
        <f t="shared" si="5"/>
        <v>N/A</v>
      </c>
      <c r="G28" s="9">
        <v>2.0375410249999999</v>
      </c>
      <c r="H28" s="9" t="str">
        <f t="shared" si="6"/>
        <v>N/A</v>
      </c>
      <c r="I28" s="10">
        <v>3.1190000000000002</v>
      </c>
      <c r="J28" s="10">
        <v>7.3360000000000003</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6" t="s">
        <v>836</v>
      </c>
      <c r="B30" s="105" t="s">
        <v>213</v>
      </c>
      <c r="C30" s="9">
        <v>98.957539984999997</v>
      </c>
      <c r="D30" s="9" t="str">
        <f t="shared" si="4"/>
        <v>N/A</v>
      </c>
      <c r="E30" s="9">
        <v>98.667199303000004</v>
      </c>
      <c r="F30" s="9" t="str">
        <f t="shared" si="5"/>
        <v>N/A</v>
      </c>
      <c r="G30" s="9">
        <v>98.775561726999996</v>
      </c>
      <c r="H30" s="9" t="str">
        <f t="shared" si="6"/>
        <v>N/A</v>
      </c>
      <c r="I30" s="10">
        <v>-0.29299999999999998</v>
      </c>
      <c r="J30" s="10">
        <v>0.10979999999999999</v>
      </c>
      <c r="K30" s="9" t="str">
        <f t="shared" si="0"/>
        <v>Yes</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6" t="s">
        <v>323</v>
      </c>
      <c r="B34" s="105" t="s">
        <v>213</v>
      </c>
      <c r="C34" s="9">
        <v>8.0347586307000007</v>
      </c>
      <c r="D34" s="9" t="str">
        <f t="shared" si="4"/>
        <v>N/A</v>
      </c>
      <c r="E34" s="9">
        <v>7.7552315395999996</v>
      </c>
      <c r="F34" s="9" t="str">
        <f t="shared" si="5"/>
        <v>N/A</v>
      </c>
      <c r="G34" s="9">
        <v>7.8513348914999996</v>
      </c>
      <c r="H34" s="9" t="str">
        <f t="shared" si="6"/>
        <v>N/A</v>
      </c>
      <c r="I34" s="10">
        <v>-3.48</v>
      </c>
      <c r="J34" s="10">
        <v>1.2390000000000001</v>
      </c>
      <c r="K34" s="9" t="str">
        <f t="shared" si="0"/>
        <v>Yes</v>
      </c>
    </row>
    <row r="35" spans="1:11" ht="25.5" x14ac:dyDescent="0.2">
      <c r="A35" s="26" t="s">
        <v>370</v>
      </c>
      <c r="B35" s="105" t="s">
        <v>213</v>
      </c>
      <c r="C35" s="9">
        <v>1.5510766831</v>
      </c>
      <c r="D35" s="9" t="str">
        <f t="shared" si="4"/>
        <v>N/A</v>
      </c>
      <c r="E35" s="9">
        <v>1.6373994730999999</v>
      </c>
      <c r="F35" s="9" t="str">
        <f>IF($B35="N/A","N/A",IF(E35&lt;0,"No","Yes"))</f>
        <v>N/A</v>
      </c>
      <c r="G35" s="9">
        <v>1.2685035828</v>
      </c>
      <c r="H35" s="9" t="str">
        <f t="shared" si="6"/>
        <v>N/A</v>
      </c>
      <c r="I35" s="10">
        <v>5.5650000000000004</v>
      </c>
      <c r="J35" s="10">
        <v>-22.5</v>
      </c>
      <c r="K35" s="9" t="str">
        <f t="shared" si="0"/>
        <v>Yes</v>
      </c>
    </row>
    <row r="36" spans="1:11" x14ac:dyDescent="0.2">
      <c r="A36" s="29" t="s">
        <v>374</v>
      </c>
      <c r="B36" s="1" t="s">
        <v>213</v>
      </c>
      <c r="C36" s="8">
        <v>87.439000054000005</v>
      </c>
      <c r="D36" s="9" t="str">
        <f t="shared" ref="D36:D39" si="7">IF($B36="N/A","N/A",IF(C36&lt;0,"No","Yes"))</f>
        <v>N/A</v>
      </c>
      <c r="E36" s="8">
        <v>86.608362186999997</v>
      </c>
      <c r="F36" s="9" t="str">
        <f t="shared" ref="F36:F39" si="8">IF($B36="N/A","N/A",IF(E36&lt;0,"No","Yes"))</f>
        <v>N/A</v>
      </c>
      <c r="G36" s="8">
        <v>85.352953440999997</v>
      </c>
      <c r="H36" s="9" t="str">
        <f t="shared" ref="H36:H39" si="9">IF($B36="N/A","N/A",IF(G36&lt;0,"No","Yes"))</f>
        <v>N/A</v>
      </c>
      <c r="I36" s="10">
        <v>-0.95</v>
      </c>
      <c r="J36" s="10">
        <v>-1.45</v>
      </c>
      <c r="K36" s="9" t="str">
        <f>IF(J36="Div by 0", "N/A", IF(J36="N/A","N/A", IF(J36&gt;30, "No", IF(J36&lt;-30, "No", "Yes"))))</f>
        <v>Yes</v>
      </c>
    </row>
    <row r="37" spans="1:11" x14ac:dyDescent="0.2">
      <c r="A37" s="29" t="s">
        <v>375</v>
      </c>
      <c r="B37" s="1" t="s">
        <v>213</v>
      </c>
      <c r="C37" s="8">
        <v>9.1377464942</v>
      </c>
      <c r="D37" s="9" t="str">
        <f t="shared" si="7"/>
        <v>N/A</v>
      </c>
      <c r="E37" s="8">
        <v>9.9333728774000001</v>
      </c>
      <c r="F37" s="9" t="str">
        <f t="shared" si="8"/>
        <v>N/A</v>
      </c>
      <c r="G37" s="8">
        <v>11.521875102999999</v>
      </c>
      <c r="H37" s="9" t="str">
        <f t="shared" si="9"/>
        <v>N/A</v>
      </c>
      <c r="I37" s="10">
        <v>8.7070000000000007</v>
      </c>
      <c r="J37" s="10">
        <v>15.99</v>
      </c>
      <c r="K37" s="9" t="str">
        <f>IF(J37="Div by 0", "N/A", IF(J37="N/A","N/A", IF(J37&gt;30, "No", IF(J37&lt;-30, "No", "Yes"))))</f>
        <v>Yes</v>
      </c>
    </row>
    <row r="38" spans="1:11" x14ac:dyDescent="0.2">
      <c r="A38" s="29" t="s">
        <v>376</v>
      </c>
      <c r="B38" s="1" t="s">
        <v>213</v>
      </c>
      <c r="C38" s="8">
        <v>1.2662590933</v>
      </c>
      <c r="D38" s="9" t="str">
        <f t="shared" si="7"/>
        <v>N/A</v>
      </c>
      <c r="E38" s="8">
        <v>1.31598913</v>
      </c>
      <c r="F38" s="9" t="str">
        <f t="shared" si="8"/>
        <v>N/A</v>
      </c>
      <c r="G38" s="8">
        <v>0.53110357620000004</v>
      </c>
      <c r="H38" s="9" t="str">
        <f t="shared" si="9"/>
        <v>N/A</v>
      </c>
      <c r="I38" s="10">
        <v>3.927</v>
      </c>
      <c r="J38" s="10">
        <v>-59.6</v>
      </c>
      <c r="K38" s="9" t="str">
        <f>IF(J38="Div by 0", "N/A", IF(J38="N/A","N/A", IF(J38&gt;30, "No", IF(J38&lt;-30, "No", "Yes"))))</f>
        <v>No</v>
      </c>
    </row>
    <row r="39" spans="1:11" x14ac:dyDescent="0.2">
      <c r="A39" s="29" t="s">
        <v>377</v>
      </c>
      <c r="B39" s="1" t="s">
        <v>213</v>
      </c>
      <c r="C39" s="8">
        <v>0.61861654840000002</v>
      </c>
      <c r="D39" s="9" t="str">
        <f t="shared" si="7"/>
        <v>N/A</v>
      </c>
      <c r="E39" s="8">
        <v>0.62074958960000004</v>
      </c>
      <c r="F39" s="9" t="str">
        <f t="shared" si="8"/>
        <v>N/A</v>
      </c>
      <c r="G39" s="8">
        <v>0.74837322100000003</v>
      </c>
      <c r="H39" s="9" t="str">
        <f t="shared" si="9"/>
        <v>N/A</v>
      </c>
      <c r="I39" s="10">
        <v>0.3448</v>
      </c>
      <c r="J39" s="10">
        <v>20.56</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688965</v>
      </c>
      <c r="D7" s="32" t="str">
        <f>IF($B7="N/A","N/A",IF(C7&gt;15,"No",IF(C7&lt;-15,"No","Yes")))</f>
        <v>N/A</v>
      </c>
      <c r="E7" s="31">
        <v>684396</v>
      </c>
      <c r="F7" s="32" t="str">
        <f>IF($B7="N/A","N/A",IF(E7&gt;15,"No",IF(E7&lt;-15,"No","Yes")))</f>
        <v>N/A</v>
      </c>
      <c r="G7" s="31">
        <v>682632</v>
      </c>
      <c r="H7" s="32" t="str">
        <f>IF($B7="N/A","N/A",IF(G7&gt;15,"No",IF(G7&lt;-15,"No","Yes")))</f>
        <v>N/A</v>
      </c>
      <c r="I7" s="33">
        <v>-0.66300000000000003</v>
      </c>
      <c r="J7" s="33">
        <v>-0.25800000000000001</v>
      </c>
      <c r="K7" s="32" t="str">
        <f t="shared" ref="K7:K24" si="0">IF(J7="Div by 0", "N/A", IF(J7="N/A","N/A", IF(J7&gt;30, "No", IF(J7&lt;-30, "No", "Yes"))))</f>
        <v>Yes</v>
      </c>
    </row>
    <row r="8" spans="1:11" x14ac:dyDescent="0.2">
      <c r="A8" s="107" t="s">
        <v>362</v>
      </c>
      <c r="B8" s="30" t="s">
        <v>213</v>
      </c>
      <c r="C8" s="34">
        <v>100</v>
      </c>
      <c r="D8" s="32" t="str">
        <f>IF($B8="N/A","N/A",IF(C8&gt;15,"No",IF(C8&lt;-15,"No","Yes")))</f>
        <v>N/A</v>
      </c>
      <c r="E8" s="34">
        <v>100</v>
      </c>
      <c r="F8" s="32" t="str">
        <f>IF($B8="N/A","N/A",IF(E8&gt;15,"No",IF(E8&lt;-15,"No","Yes")))</f>
        <v>N/A</v>
      </c>
      <c r="G8" s="34">
        <v>99.998388590000005</v>
      </c>
      <c r="H8" s="32" t="str">
        <f>IF($B8="N/A","N/A",IF(G8&gt;15,"No",IF(G8&lt;-15,"No","Yes")))</f>
        <v>N/A</v>
      </c>
      <c r="I8" s="33">
        <v>0</v>
      </c>
      <c r="J8" s="33">
        <v>-2E-3</v>
      </c>
      <c r="K8" s="32" t="str">
        <f t="shared" si="0"/>
        <v>Yes</v>
      </c>
    </row>
    <row r="9" spans="1:11" x14ac:dyDescent="0.2">
      <c r="A9" s="107" t="s">
        <v>119</v>
      </c>
      <c r="B9" s="35" t="s">
        <v>213</v>
      </c>
      <c r="C9" s="8">
        <v>0</v>
      </c>
      <c r="D9" s="9" t="str">
        <f>IF($B9="N/A","N/A",IF(C9&gt;15,"No",IF(C9&lt;-15,"No","Yes")))</f>
        <v>N/A</v>
      </c>
      <c r="E9" s="8">
        <v>0</v>
      </c>
      <c r="F9" s="9" t="str">
        <f>IF($B9="N/A","N/A",IF(E9&gt;15,"No",IF(E9&lt;-15,"No","Yes")))</f>
        <v>N/A</v>
      </c>
      <c r="G9" s="8">
        <v>1.61141E-3</v>
      </c>
      <c r="H9" s="9" t="str">
        <f>IF($B9="N/A","N/A",IF(G9&gt;15,"No",IF(G9&lt;-15,"No","Yes")))</f>
        <v>N/A</v>
      </c>
      <c r="I9" s="10" t="s">
        <v>1747</v>
      </c>
      <c r="J9" s="10" t="s">
        <v>1747</v>
      </c>
      <c r="K9" s="9" t="str">
        <f t="shared" si="0"/>
        <v>N/A</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99.850064953</v>
      </c>
      <c r="D11" s="9" t="str">
        <f>IF(OR($B11="N/A",$C11="N/A"),"N/A",IF(C11&gt;100,"No",IF(C11&lt;95,"No","Yes")))</f>
        <v>Yes</v>
      </c>
      <c r="E11" s="8">
        <v>99.923290025</v>
      </c>
      <c r="F11" s="9" t="str">
        <f>IF(OR($B11="N/A",$E11="N/A"),"N/A",IF(E11&gt;100,"No",IF(E11&lt;95,"No","Yes")))</f>
        <v>Yes</v>
      </c>
      <c r="G11" s="8">
        <v>99.923091798000002</v>
      </c>
      <c r="H11" s="9" t="str">
        <f>IF($B11="N/A","N/A",IF(G11&gt;100,"No",IF(G11&lt;95,"No","Yes")))</f>
        <v>Yes</v>
      </c>
      <c r="I11" s="10">
        <v>7.3300000000000004E-2</v>
      </c>
      <c r="J11" s="10">
        <v>0</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64.367275551000006</v>
      </c>
      <c r="D13" s="9" t="str">
        <f t="shared" si="1"/>
        <v>No</v>
      </c>
      <c r="E13" s="8">
        <v>71.241941800000006</v>
      </c>
      <c r="F13" s="9" t="str">
        <f t="shared" si="2"/>
        <v>No</v>
      </c>
      <c r="G13" s="8">
        <v>70.268460898000001</v>
      </c>
      <c r="H13" s="9" t="str">
        <f t="shared" si="3"/>
        <v>No</v>
      </c>
      <c r="I13" s="10">
        <v>10.68</v>
      </c>
      <c r="J13" s="10">
        <v>-1.37</v>
      </c>
      <c r="K13" s="9" t="str">
        <f t="shared" si="0"/>
        <v>Yes</v>
      </c>
    </row>
    <row r="14" spans="1:11" x14ac:dyDescent="0.2">
      <c r="A14" s="107" t="s">
        <v>13</v>
      </c>
      <c r="B14" s="35" t="s">
        <v>213</v>
      </c>
      <c r="C14" s="36">
        <v>688965</v>
      </c>
      <c r="D14" s="9" t="str">
        <f>IF($B14="N/A","N/A",IF(C14&gt;15,"No",IF(C14&lt;-15,"No","Yes")))</f>
        <v>N/A</v>
      </c>
      <c r="E14" s="36">
        <v>684396</v>
      </c>
      <c r="F14" s="9" t="str">
        <f>IF($B14="N/A","N/A",IF(E14&gt;15,"No",IF(E14&lt;-15,"No","Yes")))</f>
        <v>N/A</v>
      </c>
      <c r="G14" s="36">
        <v>682621</v>
      </c>
      <c r="H14" s="9" t="str">
        <f>IF($B14="N/A","N/A",IF(G14&gt;15,"No",IF(G14&lt;-15,"No","Yes")))</f>
        <v>N/A</v>
      </c>
      <c r="I14" s="10">
        <v>-0.66300000000000003</v>
      </c>
      <c r="J14" s="10">
        <v>-0.25900000000000001</v>
      </c>
      <c r="K14" s="9" t="str">
        <f t="shared" si="0"/>
        <v>Yes</v>
      </c>
    </row>
    <row r="15" spans="1:11" x14ac:dyDescent="0.2">
      <c r="A15" s="107" t="s">
        <v>442</v>
      </c>
      <c r="B15" s="35" t="s">
        <v>215</v>
      </c>
      <c r="C15" s="8">
        <v>0</v>
      </c>
      <c r="D15" s="9" t="str">
        <f>IF($B15="N/A","N/A",IF(C15&gt;20,"No",IF(C15&lt;5,"No","Yes")))</f>
        <v>No</v>
      </c>
      <c r="E15" s="8">
        <v>0</v>
      </c>
      <c r="F15" s="9" t="str">
        <f>IF($B15="N/A","N/A",IF(E15&gt;20,"No",IF(E15&lt;5,"No","Yes")))</f>
        <v>No</v>
      </c>
      <c r="G15" s="8">
        <v>0</v>
      </c>
      <c r="H15" s="9" t="str">
        <f>IF($B15="N/A","N/A",IF(G15&gt;20,"No",IF(G15&lt;5,"No","Yes")))</f>
        <v>No</v>
      </c>
      <c r="I15" s="10" t="s">
        <v>1747</v>
      </c>
      <c r="J15" s="10" t="s">
        <v>1747</v>
      </c>
      <c r="K15" s="9" t="str">
        <f t="shared" si="0"/>
        <v>N/A</v>
      </c>
    </row>
    <row r="16" spans="1:11" x14ac:dyDescent="0.2">
      <c r="A16" s="107" t="s">
        <v>443</v>
      </c>
      <c r="B16" s="30" t="s">
        <v>213</v>
      </c>
      <c r="C16" s="8">
        <v>100</v>
      </c>
      <c r="D16" s="9" t="str">
        <f>IF($B16="N/A","N/A",IF(C16&gt;15,"No",IF(C16&lt;-15,"No","Yes")))</f>
        <v>N/A</v>
      </c>
      <c r="E16" s="8">
        <v>100</v>
      </c>
      <c r="F16" s="9" t="str">
        <f>IF($B16="N/A","N/A",IF(E16&gt;15,"No",IF(E16&lt;-15,"No","Yes")))</f>
        <v>N/A</v>
      </c>
      <c r="G16" s="8">
        <v>100</v>
      </c>
      <c r="H16" s="9" t="str">
        <f>IF($B16="N/A","N/A",IF(G16&gt;15,"No",IF(G16&lt;-15,"No","Yes")))</f>
        <v>N/A</v>
      </c>
      <c r="I16" s="10">
        <v>0</v>
      </c>
      <c r="J16" s="10">
        <v>0</v>
      </c>
      <c r="K16" s="9" t="str">
        <f t="shared" si="0"/>
        <v>Yes</v>
      </c>
    </row>
    <row r="17" spans="1:11" x14ac:dyDescent="0.2">
      <c r="A17" s="107" t="s">
        <v>444</v>
      </c>
      <c r="B17" s="35" t="s">
        <v>235</v>
      </c>
      <c r="C17" s="8">
        <v>21.530121268999999</v>
      </c>
      <c r="D17" s="9" t="str">
        <f>IF($B17="N/A","N/A",IF(C17&gt;1,"Yes","No"))</f>
        <v>Yes</v>
      </c>
      <c r="E17" s="8">
        <v>17.925002484</v>
      </c>
      <c r="F17" s="9" t="str">
        <f>IF($B17="N/A","N/A",IF(E17&gt;1,"Yes","No"))</f>
        <v>Yes</v>
      </c>
      <c r="G17" s="8">
        <v>22.606834539000001</v>
      </c>
      <c r="H17" s="9" t="str">
        <f>IF($B17="N/A","N/A",IF(G17&gt;1,"Yes","No"))</f>
        <v>Yes</v>
      </c>
      <c r="I17" s="10">
        <v>-16.7</v>
      </c>
      <c r="J17" s="10">
        <v>26.12</v>
      </c>
      <c r="K17" s="9" t="str">
        <f t="shared" si="0"/>
        <v>Yes</v>
      </c>
    </row>
    <row r="18" spans="1:11" x14ac:dyDescent="0.2">
      <c r="A18" s="107" t="s">
        <v>862</v>
      </c>
      <c r="B18" s="35" t="s">
        <v>213</v>
      </c>
      <c r="C18" s="108">
        <v>4597.9108773999997</v>
      </c>
      <c r="D18" s="9" t="str">
        <f>IF($B18="N/A","N/A",IF(C18&gt;15,"No",IF(C18&lt;-15,"No","Yes")))</f>
        <v>N/A</v>
      </c>
      <c r="E18" s="108">
        <v>4768.2326008</v>
      </c>
      <c r="F18" s="9" t="str">
        <f>IF($B18="N/A","N/A",IF(E18&gt;15,"No",IF(E18&lt;-15,"No","Yes")))</f>
        <v>N/A</v>
      </c>
      <c r="G18" s="108">
        <v>4935.7298647999996</v>
      </c>
      <c r="H18" s="9" t="str">
        <f>IF($B18="N/A","N/A",IF(G18&gt;15,"No",IF(G18&lt;-15,"No","Yes")))</f>
        <v>N/A</v>
      </c>
      <c r="I18" s="10">
        <v>3.7040000000000002</v>
      </c>
      <c r="J18" s="10">
        <v>3.5129999999999999</v>
      </c>
      <c r="K18" s="9" t="str">
        <f t="shared" si="0"/>
        <v>Yes</v>
      </c>
    </row>
    <row r="19" spans="1:11" x14ac:dyDescent="0.2">
      <c r="A19" s="3" t="s">
        <v>131</v>
      </c>
      <c r="B19" s="35" t="s">
        <v>213</v>
      </c>
      <c r="C19" s="36">
        <v>1037</v>
      </c>
      <c r="D19" s="35" t="s">
        <v>213</v>
      </c>
      <c r="E19" s="36">
        <v>48</v>
      </c>
      <c r="F19" s="35" t="s">
        <v>213</v>
      </c>
      <c r="G19" s="36">
        <v>125</v>
      </c>
      <c r="H19" s="9" t="str">
        <f>IF($B19="N/A","N/A",IF(G19&gt;15,"No",IF(G19&lt;-15,"No","Yes")))</f>
        <v>N/A</v>
      </c>
      <c r="I19" s="10">
        <v>-95.4</v>
      </c>
      <c r="J19" s="10">
        <v>160.4</v>
      </c>
      <c r="K19" s="9" t="str">
        <f t="shared" si="0"/>
        <v>No</v>
      </c>
    </row>
    <row r="20" spans="1:11" x14ac:dyDescent="0.2">
      <c r="A20" s="3" t="s">
        <v>346</v>
      </c>
      <c r="B20" s="30" t="s">
        <v>213</v>
      </c>
      <c r="C20" s="8">
        <v>0.1505156285</v>
      </c>
      <c r="D20" s="35" t="s">
        <v>213</v>
      </c>
      <c r="E20" s="8">
        <v>7.0134834000000002E-3</v>
      </c>
      <c r="F20" s="35" t="s">
        <v>213</v>
      </c>
      <c r="G20" s="8">
        <v>1.83114768E-2</v>
      </c>
      <c r="H20" s="9" t="str">
        <f>IF($B20="N/A","N/A",IF(G20&gt;15,"No",IF(G20&lt;-15,"No","Yes")))</f>
        <v>N/A</v>
      </c>
      <c r="I20" s="10">
        <v>-95.3</v>
      </c>
      <c r="J20" s="10">
        <v>161.1</v>
      </c>
      <c r="K20" s="9" t="str">
        <f t="shared" si="0"/>
        <v>No</v>
      </c>
    </row>
    <row r="21" spans="1:11" ht="25.5" x14ac:dyDescent="0.2">
      <c r="A21" s="3" t="s">
        <v>841</v>
      </c>
      <c r="B21" s="35" t="s">
        <v>213</v>
      </c>
      <c r="C21" s="108">
        <v>3635.4243009000002</v>
      </c>
      <c r="D21" s="9" t="str">
        <f>IF($B21="N/A","N/A",IF(C21&gt;60,"No",IF(C21&lt;15,"No","Yes")))</f>
        <v>N/A</v>
      </c>
      <c r="E21" s="108">
        <v>3906.5833333</v>
      </c>
      <c r="F21" s="9" t="str">
        <f>IF($B21="N/A","N/A",IF(E21&gt;60,"No",IF(E21&lt;15,"No","Yes")))</f>
        <v>N/A</v>
      </c>
      <c r="G21" s="108">
        <v>3526.2159999999999</v>
      </c>
      <c r="H21" s="9" t="str">
        <f>IF($B21="N/A","N/A",IF(G21&gt;60,"No",IF(G21&lt;15,"No","Yes")))</f>
        <v>N/A</v>
      </c>
      <c r="I21" s="10">
        <v>7.4589999999999996</v>
      </c>
      <c r="J21" s="10">
        <v>-9.74</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688965</v>
      </c>
      <c r="D6" s="9" t="str">
        <f>IF($B6="N/A","N/A",IF(C6&gt;15,"No",IF(C6&lt;-15,"No","Yes")))</f>
        <v>N/A</v>
      </c>
      <c r="E6" s="36">
        <v>684396</v>
      </c>
      <c r="F6" s="9" t="str">
        <f>IF($B6="N/A","N/A",IF(E6&gt;15,"No",IF(E6&lt;-15,"No","Yes")))</f>
        <v>N/A</v>
      </c>
      <c r="G6" s="36">
        <v>682621</v>
      </c>
      <c r="H6" s="9" t="str">
        <f>IF($B6="N/A","N/A",IF(G6&gt;15,"No",IF(G6&lt;-15,"No","Yes")))</f>
        <v>N/A</v>
      </c>
      <c r="I6" s="10">
        <v>-0.66300000000000003</v>
      </c>
      <c r="J6" s="10">
        <v>-0.25900000000000001</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178.52779102</v>
      </c>
      <c r="D9" s="9" t="str">
        <f>IF($B9="N/A","N/A",IF(C9&gt;100,"No",IF(C9&lt;50,"No","Yes")))</f>
        <v>No</v>
      </c>
      <c r="E9" s="37">
        <v>179.15238814</v>
      </c>
      <c r="F9" s="9" t="str">
        <f>IF($B9="N/A","N/A",IF(E9&gt;100,"No",IF(E9&lt;50,"No","Yes")))</f>
        <v>No</v>
      </c>
      <c r="G9" s="37">
        <v>177.66527925</v>
      </c>
      <c r="H9" s="9" t="str">
        <f>IF($B9="N/A","N/A",IF(G9&gt;100,"No",IF(G9&lt;50,"No","Yes")))</f>
        <v>No</v>
      </c>
      <c r="I9" s="10">
        <v>0.34989999999999999</v>
      </c>
      <c r="J9" s="10">
        <v>-0.83</v>
      </c>
      <c r="K9" s="9" t="str">
        <f t="shared" si="0"/>
        <v>Yes</v>
      </c>
    </row>
    <row r="10" spans="1:11" ht="25.5" x14ac:dyDescent="0.2">
      <c r="A10" s="89" t="s">
        <v>844</v>
      </c>
      <c r="B10" s="35" t="s">
        <v>213</v>
      </c>
      <c r="C10" s="37">
        <v>335.12286827999998</v>
      </c>
      <c r="D10" s="9" t="str">
        <f>IF($B10="N/A","N/A",IF(C10&gt;15,"No",IF(C10&lt;-15,"No","Yes")))</f>
        <v>N/A</v>
      </c>
      <c r="E10" s="37">
        <v>335.64566803999998</v>
      </c>
      <c r="F10" s="9" t="str">
        <f>IF($B10="N/A","N/A",IF(E10&gt;15,"No",IF(E10&lt;-15,"No","Yes")))</f>
        <v>N/A</v>
      </c>
      <c r="G10" s="37">
        <v>332.87593119000002</v>
      </c>
      <c r="H10" s="9" t="str">
        <f>IF($B10="N/A","N/A",IF(G10&gt;15,"No",IF(G10&lt;-15,"No","Yes")))</f>
        <v>N/A</v>
      </c>
      <c r="I10" s="10">
        <v>0.156</v>
      </c>
      <c r="J10" s="10">
        <v>-0.82499999999999996</v>
      </c>
      <c r="K10" s="9" t="str">
        <f t="shared" si="0"/>
        <v>Yes</v>
      </c>
    </row>
    <row r="11" spans="1:11" ht="25.5" x14ac:dyDescent="0.2">
      <c r="A11" s="89" t="s">
        <v>845</v>
      </c>
      <c r="B11" s="35" t="s">
        <v>213</v>
      </c>
      <c r="C11" s="37">
        <v>433.31755006999998</v>
      </c>
      <c r="D11" s="9" t="str">
        <f>IF($B11="N/A","N/A",IF(C11&gt;15,"No",IF(C11&lt;-15,"No","Yes")))</f>
        <v>N/A</v>
      </c>
      <c r="E11" s="37">
        <v>449.06749596999998</v>
      </c>
      <c r="F11" s="9" t="str">
        <f>IF($B11="N/A","N/A",IF(E11&gt;15,"No",IF(E11&lt;-15,"No","Yes")))</f>
        <v>N/A</v>
      </c>
      <c r="G11" s="37">
        <v>466.18334776</v>
      </c>
      <c r="H11" s="9" t="str">
        <f>IF($B11="N/A","N/A",IF(G11&gt;15,"No",IF(G11&lt;-15,"No","Yes")))</f>
        <v>N/A</v>
      </c>
      <c r="I11" s="10">
        <v>3.6349999999999998</v>
      </c>
      <c r="J11" s="10">
        <v>3.8109999999999999</v>
      </c>
      <c r="K11" s="9" t="str">
        <f t="shared" si="0"/>
        <v>Yes</v>
      </c>
    </row>
    <row r="12" spans="1:11" ht="25.5" x14ac:dyDescent="0.2">
      <c r="A12" s="89" t="s">
        <v>846</v>
      </c>
      <c r="B12" s="35" t="s">
        <v>213</v>
      </c>
      <c r="C12" s="37" t="s">
        <v>1747</v>
      </c>
      <c r="D12" s="9" t="str">
        <f>IF($B12="N/A","N/A",IF(C12&gt;15,"No",IF(C12&lt;-15,"No","Yes")))</f>
        <v>N/A</v>
      </c>
      <c r="E12" s="37" t="s">
        <v>1747</v>
      </c>
      <c r="F12" s="9" t="str">
        <f>IF($B12="N/A","N/A",IF(E12&gt;15,"No",IF(E12&lt;-15,"No","Yes")))</f>
        <v>N/A</v>
      </c>
      <c r="G12" s="37" t="s">
        <v>1747</v>
      </c>
      <c r="H12" s="9" t="str">
        <f>IF($B12="N/A","N/A",IF(G12&gt;15,"No",IF(G12&lt;-15,"No","Yes")))</f>
        <v>N/A</v>
      </c>
      <c r="I12" s="10" t="s">
        <v>1747</v>
      </c>
      <c r="J12" s="10" t="s">
        <v>1747</v>
      </c>
      <c r="K12" s="9" t="str">
        <f t="shared" si="0"/>
        <v>N/A</v>
      </c>
    </row>
    <row r="13" spans="1:11" x14ac:dyDescent="0.2">
      <c r="A13" s="89" t="s">
        <v>655</v>
      </c>
      <c r="B13" s="35" t="s">
        <v>237</v>
      </c>
      <c r="C13" s="8">
        <v>94.697698721999998</v>
      </c>
      <c r="D13" s="9" t="str">
        <f>IF($B13="N/A","N/A",IF(C13&gt;99,"No",IF(C13&lt;75,"No","Yes")))</f>
        <v>Yes</v>
      </c>
      <c r="E13" s="8">
        <v>94.542340984000006</v>
      </c>
      <c r="F13" s="9" t="str">
        <f>IF($B13="N/A","N/A",IF(E13&gt;99,"No",IF(E13&lt;75,"No","Yes")))</f>
        <v>Yes</v>
      </c>
      <c r="G13" s="8">
        <v>94.665121640999999</v>
      </c>
      <c r="H13" s="9" t="str">
        <f>IF($B13="N/A","N/A",IF(G13&gt;99,"No",IF(G13&lt;75,"No","Yes")))</f>
        <v>Yes</v>
      </c>
      <c r="I13" s="10">
        <v>-0.16400000000000001</v>
      </c>
      <c r="J13" s="10">
        <v>0.12989999999999999</v>
      </c>
      <c r="K13" s="9" t="str">
        <f t="shared" ref="K13:K24" si="1">IF(J13="Div by 0", "N/A", IF(J13="N/A","N/A", IF(J13&gt;30, "No", IF(J13&lt;-30, "No", "Yes"))))</f>
        <v>Yes</v>
      </c>
    </row>
    <row r="14" spans="1:11" x14ac:dyDescent="0.2">
      <c r="A14" s="89" t="s">
        <v>495</v>
      </c>
      <c r="B14" s="35" t="s">
        <v>213</v>
      </c>
      <c r="C14" s="9">
        <v>99.406376737000002</v>
      </c>
      <c r="D14" s="9" t="str">
        <f>IF($B14="N/A","N/A",IF(C14&gt;15,"No",IF(C14&lt;-15,"No","Yes")))</f>
        <v>N/A</v>
      </c>
      <c r="E14" s="9">
        <v>99.359394414999997</v>
      </c>
      <c r="F14" s="9" t="str">
        <f>IF($B14="N/A","N/A",IF(E14&gt;15,"No",IF(E14&lt;-15,"No","Yes")))</f>
        <v>N/A</v>
      </c>
      <c r="G14" s="9">
        <v>99.352835947000003</v>
      </c>
      <c r="H14" s="9" t="str">
        <f>IF($B14="N/A","N/A",IF(G14&gt;15,"No",IF(G14&lt;-15,"No","Yes")))</f>
        <v>N/A</v>
      </c>
      <c r="I14" s="10">
        <v>-4.7E-2</v>
      </c>
      <c r="J14" s="10">
        <v>-7.0000000000000001E-3</v>
      </c>
      <c r="K14" s="9" t="str">
        <f t="shared" si="1"/>
        <v>Yes</v>
      </c>
    </row>
    <row r="15" spans="1:11" x14ac:dyDescent="0.2">
      <c r="A15" s="89" t="s">
        <v>847</v>
      </c>
      <c r="B15" s="35" t="s">
        <v>213</v>
      </c>
      <c r="C15" s="36">
        <v>23.977803167000001</v>
      </c>
      <c r="D15" s="9" t="str">
        <f>IF($B15="N/A","N/A",IF(C15&gt;15,"No",IF(C15&lt;-15,"No","Yes")))</f>
        <v>N/A</v>
      </c>
      <c r="E15" s="10">
        <v>24.379365966000002</v>
      </c>
      <c r="F15" s="9" t="str">
        <f>IF($B15="N/A","N/A",IF(E15&gt;15,"No",IF(E15&lt;-15,"No","Yes")))</f>
        <v>N/A</v>
      </c>
      <c r="G15" s="10">
        <v>24.601005884999999</v>
      </c>
      <c r="H15" s="9" t="str">
        <f>IF($B15="N/A","N/A",IF(G15&gt;15,"No",IF(G15&lt;-15,"No","Yes")))</f>
        <v>N/A</v>
      </c>
      <c r="I15" s="10">
        <v>1.675</v>
      </c>
      <c r="J15" s="10">
        <v>0.90910000000000002</v>
      </c>
      <c r="K15" s="9" t="str">
        <f t="shared" si="1"/>
        <v>Yes</v>
      </c>
    </row>
    <row r="16" spans="1:11" x14ac:dyDescent="0.2">
      <c r="A16" s="86" t="s">
        <v>656</v>
      </c>
      <c r="B16" s="60" t="s">
        <v>238</v>
      </c>
      <c r="C16" s="9">
        <v>5.2083922985999997</v>
      </c>
      <c r="D16" s="9" t="str">
        <f>IF($B16="N/A","N/A",IF(C16&gt;20,"No",IF(C16&lt;=0,"No","Yes")))</f>
        <v>Yes</v>
      </c>
      <c r="E16" s="9">
        <v>5.3455893956000002</v>
      </c>
      <c r="F16" s="9" t="str">
        <f>IF($B16="N/A","N/A",IF(E16&gt;20,"No",IF(E16&lt;=0,"No","Yes")))</f>
        <v>Yes</v>
      </c>
      <c r="G16" s="9">
        <v>5.2396571449999998</v>
      </c>
      <c r="H16" s="9" t="str">
        <f>IF($B16="N/A","N/A",IF(G16&gt;20,"No",IF(G16&lt;=0,"No","Yes")))</f>
        <v>Yes</v>
      </c>
      <c r="I16" s="10">
        <v>2.6339999999999999</v>
      </c>
      <c r="J16" s="10">
        <v>-1.98</v>
      </c>
      <c r="K16" s="9" t="str">
        <f t="shared" si="1"/>
        <v>Yes</v>
      </c>
    </row>
    <row r="17" spans="1:11" x14ac:dyDescent="0.2">
      <c r="A17" s="86" t="s">
        <v>371</v>
      </c>
      <c r="B17" s="35" t="s">
        <v>213</v>
      </c>
      <c r="C17" s="9">
        <v>99.111024412000006</v>
      </c>
      <c r="D17" s="9" t="str">
        <f>IF($B17="N/A","N/A",IF(C17&gt;15,"No",IF(C17&lt;-15,"No","Yes")))</f>
        <v>N/A</v>
      </c>
      <c r="E17" s="9">
        <v>99.048790487999995</v>
      </c>
      <c r="F17" s="9" t="str">
        <f>IF($B17="N/A","N/A",IF(E17&gt;15,"No",IF(E17&lt;-15,"No","Yes")))</f>
        <v>N/A</v>
      </c>
      <c r="G17" s="9">
        <v>98.800570358000002</v>
      </c>
      <c r="H17" s="9" t="str">
        <f>IF($B17="N/A","N/A",IF(G17&gt;15,"No",IF(G17&lt;-15,"No","Yes")))</f>
        <v>N/A</v>
      </c>
      <c r="I17" s="10">
        <v>-6.3E-2</v>
      </c>
      <c r="J17" s="10">
        <v>-0.251</v>
      </c>
      <c r="K17" s="9" t="str">
        <f t="shared" si="1"/>
        <v>Yes</v>
      </c>
    </row>
    <row r="18" spans="1:11" x14ac:dyDescent="0.2">
      <c r="A18" s="86" t="s">
        <v>848</v>
      </c>
      <c r="B18" s="35" t="s">
        <v>213</v>
      </c>
      <c r="C18" s="10">
        <v>27.451764375</v>
      </c>
      <c r="D18" s="9" t="str">
        <f>IF($B18="N/A","N/A",IF(C18&gt;15,"No",IF(C18&lt;-15,"No","Yes")))</f>
        <v>N/A</v>
      </c>
      <c r="E18" s="10">
        <v>26.907083920000002</v>
      </c>
      <c r="F18" s="9" t="str">
        <f>IF($B18="N/A","N/A",IF(E18&gt;15,"No",IF(E18&lt;-15,"No","Yes")))</f>
        <v>N/A</v>
      </c>
      <c r="G18" s="10">
        <v>27.487124342000001</v>
      </c>
      <c r="H18" s="9" t="str">
        <f>IF($B18="N/A","N/A",IF(G18&gt;15,"No",IF(G18&lt;-15,"No","Yes")))</f>
        <v>N/A</v>
      </c>
      <c r="I18" s="10">
        <v>-1.98</v>
      </c>
      <c r="J18" s="10">
        <v>2.1560000000000001</v>
      </c>
      <c r="K18" s="9" t="str">
        <f t="shared" si="1"/>
        <v>Yes</v>
      </c>
    </row>
    <row r="19" spans="1:11" x14ac:dyDescent="0.2">
      <c r="A19" s="89" t="s">
        <v>657</v>
      </c>
      <c r="B19" s="60" t="s">
        <v>239</v>
      </c>
      <c r="C19" s="9">
        <v>9.3908979399999995E-2</v>
      </c>
      <c r="D19" s="9" t="str">
        <f>IF($B19="N/A","N/A",IF(C19&gt;10,"No",IF(C19&lt;=0,"No","Yes")))</f>
        <v>Yes</v>
      </c>
      <c r="E19" s="9">
        <v>0.11206962049999999</v>
      </c>
      <c r="F19" s="9" t="str">
        <f>IF($B19="N/A","N/A",IF(E19&gt;10,"No",IF(E19&lt;=0,"No","Yes")))</f>
        <v>Yes</v>
      </c>
      <c r="G19" s="9">
        <v>9.5221213499999999E-2</v>
      </c>
      <c r="H19" s="9" t="str">
        <f>IF($B19="N/A","N/A",IF(G19&gt;10,"No",IF(G19&lt;=0,"No","Yes")))</f>
        <v>Yes</v>
      </c>
      <c r="I19" s="10">
        <v>19.34</v>
      </c>
      <c r="J19" s="10">
        <v>-15</v>
      </c>
      <c r="K19" s="9" t="str">
        <f t="shared" si="1"/>
        <v>Yes</v>
      </c>
    </row>
    <row r="20" spans="1:11" x14ac:dyDescent="0.2">
      <c r="A20" s="89"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9" t="s">
        <v>849</v>
      </c>
      <c r="B21" s="35" t="s">
        <v>213</v>
      </c>
      <c r="C21" s="10">
        <v>29.247295209000001</v>
      </c>
      <c r="D21" s="9" t="str">
        <f>IF($B21="N/A","N/A",IF(C21&gt;15,"No",IF(C21&lt;-15,"No","Yes")))</f>
        <v>N/A</v>
      </c>
      <c r="E21" s="10">
        <v>28.298565840999998</v>
      </c>
      <c r="F21" s="9" t="str">
        <f>IF($B21="N/A","N/A",IF(E21&gt;15,"No",IF(E21&lt;-15,"No","Yes")))</f>
        <v>N/A</v>
      </c>
      <c r="G21" s="10">
        <v>28.436923076999999</v>
      </c>
      <c r="H21" s="9" t="str">
        <f>IF($B21="N/A","N/A",IF(G21&gt;15,"No",IF(G21&lt;-15,"No","Yes")))</f>
        <v>N/A</v>
      </c>
      <c r="I21" s="10">
        <v>-3.24</v>
      </c>
      <c r="J21" s="10">
        <v>0.4889</v>
      </c>
      <c r="K21" s="9" t="str">
        <f t="shared" si="1"/>
        <v>Yes</v>
      </c>
    </row>
    <row r="22" spans="1:11" x14ac:dyDescent="0.2">
      <c r="A22" s="89" t="s">
        <v>1722</v>
      </c>
      <c r="B22" s="60" t="s">
        <v>224</v>
      </c>
      <c r="C22" s="9">
        <v>0</v>
      </c>
      <c r="D22" s="9" t="str">
        <f>IF($B22="N/A","N/A",IF(C22&gt;5,"No",IF(C22&lt;=0,"No","Yes")))</f>
        <v>No</v>
      </c>
      <c r="E22" s="9">
        <v>0</v>
      </c>
      <c r="F22" s="9" t="str">
        <f>IF($B22="N/A","N/A",IF(E22&gt;5,"No",IF(E22&lt;=0,"No","Yes")))</f>
        <v>No</v>
      </c>
      <c r="G22" s="9">
        <v>0</v>
      </c>
      <c r="H22" s="9" t="str">
        <f>IF($B22="N/A","N/A",IF(G22&gt;5,"No",IF(G22&lt;=0,"No","Yes")))</f>
        <v>No</v>
      </c>
      <c r="I22" s="10" t="s">
        <v>1747</v>
      </c>
      <c r="J22" s="10" t="s">
        <v>1747</v>
      </c>
      <c r="K22" s="9" t="str">
        <f t="shared" si="1"/>
        <v>N/A</v>
      </c>
    </row>
    <row r="23" spans="1:11" x14ac:dyDescent="0.2">
      <c r="A23" s="89" t="s">
        <v>130</v>
      </c>
      <c r="B23" s="35" t="s">
        <v>213</v>
      </c>
      <c r="C23" s="9" t="s">
        <v>1747</v>
      </c>
      <c r="D23" s="9" t="str">
        <f>IF($B23="N/A","N/A",IF(C23&gt;15,"No",IF(C23&lt;-15,"No","Yes")))</f>
        <v>N/A</v>
      </c>
      <c r="E23" s="9" t="s">
        <v>1747</v>
      </c>
      <c r="F23" s="9" t="str">
        <f>IF($B23="N/A","N/A",IF(E23&gt;15,"No",IF(E23&lt;-15,"No","Yes")))</f>
        <v>N/A</v>
      </c>
      <c r="G23" s="9" t="s">
        <v>1747</v>
      </c>
      <c r="H23" s="9" t="str">
        <f>IF($B23="N/A","N/A",IF(G23&gt;15,"No",IF(G23&lt;-15,"No","Yes")))</f>
        <v>N/A</v>
      </c>
      <c r="I23" s="10" t="s">
        <v>1747</v>
      </c>
      <c r="J23" s="10" t="s">
        <v>1747</v>
      </c>
      <c r="K23" s="9" t="str">
        <f t="shared" si="1"/>
        <v>N/A</v>
      </c>
    </row>
    <row r="24" spans="1:11" x14ac:dyDescent="0.2">
      <c r="A24" s="89" t="s">
        <v>850</v>
      </c>
      <c r="B24" s="35" t="s">
        <v>213</v>
      </c>
      <c r="C24" s="10" t="s">
        <v>1747</v>
      </c>
      <c r="D24" s="9" t="str">
        <f>IF($B24="N/A","N/A",IF(C24&gt;15,"No",IF(C24&lt;-15,"No","Yes")))</f>
        <v>N/A</v>
      </c>
      <c r="E24" s="10" t="s">
        <v>1747</v>
      </c>
      <c r="F24" s="9" t="str">
        <f>IF($B24="N/A","N/A",IF(E24&gt;15,"No",IF(E24&lt;-15,"No","Yes")))</f>
        <v>N/A</v>
      </c>
      <c r="G24" s="10" t="s">
        <v>1747</v>
      </c>
      <c r="H24" s="9" t="str">
        <f>IF($B24="N/A","N/A",IF(G24&gt;15,"No",IF(G24&lt;-15,"No","Yes")))</f>
        <v>N/A</v>
      </c>
      <c r="I24" s="10" t="s">
        <v>1747</v>
      </c>
      <c r="J24" s="10" t="s">
        <v>1747</v>
      </c>
      <c r="K24" s="9" t="str">
        <f t="shared" si="1"/>
        <v>N/A</v>
      </c>
    </row>
    <row r="25" spans="1:11" x14ac:dyDescent="0.2">
      <c r="A25" s="89" t="s">
        <v>15</v>
      </c>
      <c r="B25" s="35" t="s">
        <v>240</v>
      </c>
      <c r="C25" s="9">
        <v>2.4960629349999999</v>
      </c>
      <c r="D25" s="9" t="str">
        <f>IF($B25="N/A","N/A",IF(C25&gt;20,"No",IF(C25&lt;1,"No","Yes")))</f>
        <v>Yes</v>
      </c>
      <c r="E25" s="9">
        <v>2.4399616596000002</v>
      </c>
      <c r="F25" s="9" t="str">
        <f>IF($B25="N/A","N/A",IF(E25&gt;20,"No",IF(E25&lt;1,"No","Yes")))</f>
        <v>Yes</v>
      </c>
      <c r="G25" s="9">
        <v>2.1793938364000001</v>
      </c>
      <c r="H25" s="9" t="str">
        <f>IF($B25="N/A","N/A",IF(G25&gt;20,"No",IF(G25&lt;1,"No","Yes")))</f>
        <v>Yes</v>
      </c>
      <c r="I25" s="10">
        <v>-2.25</v>
      </c>
      <c r="J25" s="10">
        <v>-10.7</v>
      </c>
      <c r="K25" s="9" t="str">
        <f t="shared" ref="K25:K34" si="2">IF(J25="Div by 0", "N/A", IF(J25="N/A","N/A", IF(J25&gt;30, "No", IF(J25&lt;-30, "No", "Yes"))))</f>
        <v>Yes</v>
      </c>
    </row>
    <row r="26" spans="1:11" x14ac:dyDescent="0.2">
      <c r="A26" s="89" t="s">
        <v>159</v>
      </c>
      <c r="B26" s="35" t="s">
        <v>214</v>
      </c>
      <c r="C26" s="9">
        <v>99.948618580000002</v>
      </c>
      <c r="D26" s="9" t="str">
        <f>IF($B26="N/A","N/A",IF(C26&gt;100,"No",IF(C26&lt;95,"No","Yes")))</f>
        <v>Yes</v>
      </c>
      <c r="E26" s="9">
        <v>99.948421674000002</v>
      </c>
      <c r="F26" s="9" t="str">
        <f>IF($B26="N/A","N/A",IF(E26&gt;100,"No",IF(E26&lt;95,"No","Yes")))</f>
        <v>Yes</v>
      </c>
      <c r="G26" s="9">
        <v>99.924116018000007</v>
      </c>
      <c r="H26" s="9" t="str">
        <f>IF($B26="N/A","N/A",IF(G26&gt;100,"No",IF(G26&lt;95,"No","Yes")))</f>
        <v>Yes</v>
      </c>
      <c r="I26" s="10">
        <v>0</v>
      </c>
      <c r="J26" s="10">
        <v>-2.4E-2</v>
      </c>
      <c r="K26" s="9" t="str">
        <f t="shared" si="2"/>
        <v>Yes</v>
      </c>
    </row>
    <row r="27" spans="1:11" x14ac:dyDescent="0.2">
      <c r="A27" s="89" t="s">
        <v>32</v>
      </c>
      <c r="B27" s="35" t="s">
        <v>214</v>
      </c>
      <c r="C27" s="9">
        <v>65.237711640000001</v>
      </c>
      <c r="D27" s="9" t="str">
        <f>IF($B27="N/A","N/A",IF(C27&gt;100,"No",IF(C27&lt;95,"No","Yes")))</f>
        <v>No</v>
      </c>
      <c r="E27" s="9">
        <v>65.405700792999994</v>
      </c>
      <c r="F27" s="9" t="str">
        <f>IF($B27="N/A","N/A",IF(E27&gt;100,"No",IF(E27&lt;95,"No","Yes")))</f>
        <v>No</v>
      </c>
      <c r="G27" s="9">
        <v>66.063598980999998</v>
      </c>
      <c r="H27" s="9" t="str">
        <f>IF($B27="N/A","N/A",IF(G27&gt;100,"No",IF(G27&lt;95,"No","Yes")))</f>
        <v>No</v>
      </c>
      <c r="I27" s="10">
        <v>0.25750000000000001</v>
      </c>
      <c r="J27" s="10">
        <v>1.006</v>
      </c>
      <c r="K27" s="9" t="str">
        <f t="shared" si="2"/>
        <v>Yes</v>
      </c>
    </row>
    <row r="28" spans="1:11" x14ac:dyDescent="0.2">
      <c r="A28" s="89" t="s">
        <v>851</v>
      </c>
      <c r="B28" s="35" t="s">
        <v>226</v>
      </c>
      <c r="C28" s="9">
        <v>11.611360173</v>
      </c>
      <c r="D28" s="9" t="str">
        <f>IF($B28="N/A","N/A",IF(C28&gt;30,"No",IF(C28&lt;5,"No","Yes")))</f>
        <v>Yes</v>
      </c>
      <c r="E28" s="9">
        <v>10.500989647999999</v>
      </c>
      <c r="F28" s="9" t="str">
        <f>IF($B28="N/A","N/A",IF(E28&gt;30,"No",IF(E28&lt;5,"No","Yes")))</f>
        <v>Yes</v>
      </c>
      <c r="G28" s="9">
        <v>8.9596952306999995</v>
      </c>
      <c r="H28" s="9" t="str">
        <f>IF($B28="N/A","N/A",IF(G28&gt;30,"No",IF(G28&lt;5,"No","Yes")))</f>
        <v>Yes</v>
      </c>
      <c r="I28" s="10">
        <v>-9.56</v>
      </c>
      <c r="J28" s="10">
        <v>-14.7</v>
      </c>
      <c r="K28" s="9" t="str">
        <f t="shared" si="2"/>
        <v>Yes</v>
      </c>
    </row>
    <row r="29" spans="1:11" x14ac:dyDescent="0.2">
      <c r="A29" s="89" t="s">
        <v>852</v>
      </c>
      <c r="B29" s="35" t="s">
        <v>227</v>
      </c>
      <c r="C29" s="9">
        <v>51.623596943000003</v>
      </c>
      <c r="D29" s="9" t="str">
        <f>IF($B29="N/A","N/A",IF(C29&gt;75,"No",IF(C29&lt;15,"No","Yes")))</f>
        <v>Yes</v>
      </c>
      <c r="E29" s="9">
        <v>52.241563419999999</v>
      </c>
      <c r="F29" s="9" t="str">
        <f>IF($B29="N/A","N/A",IF(E29&gt;75,"No",IF(E29&lt;15,"No","Yes")))</f>
        <v>Yes</v>
      </c>
      <c r="G29" s="9">
        <v>52.161369864999998</v>
      </c>
      <c r="H29" s="9" t="str">
        <f>IF($B29="N/A","N/A",IF(G29&gt;75,"No",IF(G29&lt;15,"No","Yes")))</f>
        <v>Yes</v>
      </c>
      <c r="I29" s="10">
        <v>1.1970000000000001</v>
      </c>
      <c r="J29" s="10">
        <v>-0.154</v>
      </c>
      <c r="K29" s="9" t="str">
        <f t="shared" si="2"/>
        <v>Yes</v>
      </c>
    </row>
    <row r="30" spans="1:11" x14ac:dyDescent="0.2">
      <c r="A30" s="89" t="s">
        <v>853</v>
      </c>
      <c r="B30" s="35" t="s">
        <v>228</v>
      </c>
      <c r="C30" s="9">
        <v>36.765042884000003</v>
      </c>
      <c r="D30" s="9" t="str">
        <f>IF($B30="N/A","N/A",IF(C30&gt;70,"No",IF(C30&lt;25,"No","Yes")))</f>
        <v>Yes</v>
      </c>
      <c r="E30" s="9">
        <v>37.257446932000001</v>
      </c>
      <c r="F30" s="9" t="str">
        <f>IF($B30="N/A","N/A",IF(E30&gt;70,"No",IF(E30&lt;25,"No","Yes")))</f>
        <v>Yes</v>
      </c>
      <c r="G30" s="9">
        <v>38.878934903999998</v>
      </c>
      <c r="H30" s="9" t="str">
        <f>IF($B30="N/A","N/A",IF(G30&gt;70,"No",IF(G30&lt;25,"No","Yes")))</f>
        <v>Yes</v>
      </c>
      <c r="I30" s="10">
        <v>1.339</v>
      </c>
      <c r="J30" s="10">
        <v>4.3520000000000003</v>
      </c>
      <c r="K30" s="9" t="str">
        <f t="shared" si="2"/>
        <v>Yes</v>
      </c>
    </row>
    <row r="31" spans="1:11" x14ac:dyDescent="0.2">
      <c r="A31" s="89" t="s">
        <v>160</v>
      </c>
      <c r="B31" s="35" t="s">
        <v>214</v>
      </c>
      <c r="C31" s="9">
        <v>96.978656389999998</v>
      </c>
      <c r="D31" s="9" t="str">
        <f>IF($B31="N/A","N/A",IF(C31&gt;100,"No",IF(C31&lt;95,"No","Yes")))</f>
        <v>Yes</v>
      </c>
      <c r="E31" s="9">
        <v>97.559453883000003</v>
      </c>
      <c r="F31" s="9" t="str">
        <f>IF($B31="N/A","N/A",IF(E31&gt;100,"No",IF(E31&lt;95,"No","Yes")))</f>
        <v>Yes</v>
      </c>
      <c r="G31" s="9">
        <v>99.851454907000004</v>
      </c>
      <c r="H31" s="9" t="str">
        <f>IF($B31="N/A","N/A",IF(G31&gt;100,"No",IF(G31&lt;95,"No","Yes")))</f>
        <v>Yes</v>
      </c>
      <c r="I31" s="10">
        <v>0.59889999999999999</v>
      </c>
      <c r="J31" s="10">
        <v>2.3490000000000002</v>
      </c>
      <c r="K31" s="9" t="str">
        <f t="shared" si="2"/>
        <v>Yes</v>
      </c>
    </row>
    <row r="32" spans="1:11" x14ac:dyDescent="0.2">
      <c r="A32" s="29" t="s">
        <v>374</v>
      </c>
      <c r="B32" s="35" t="s">
        <v>241</v>
      </c>
      <c r="C32" s="9">
        <v>1.6346258518000001</v>
      </c>
      <c r="D32" s="9" t="str">
        <f>IF($B32="N/A","N/A",IF(C32&gt;5,"No",IF(C32&lt;1,"No","Yes")))</f>
        <v>Yes</v>
      </c>
      <c r="E32" s="9">
        <v>1.5692669156000001</v>
      </c>
      <c r="F32" s="9" t="str">
        <f>IF($B32="N/A","N/A",IF(E32&gt;5,"No",IF(E32&lt;1,"No","Yes")))</f>
        <v>Yes</v>
      </c>
      <c r="G32" s="9">
        <v>1.2712764477</v>
      </c>
      <c r="H32" s="9" t="str">
        <f>IF($B32="N/A","N/A",IF(G32&gt;5,"No",IF(G32&lt;1,"No","Yes")))</f>
        <v>Yes</v>
      </c>
      <c r="I32" s="10">
        <v>-4</v>
      </c>
      <c r="J32" s="10">
        <v>-19</v>
      </c>
      <c r="K32" s="9" t="str">
        <f t="shared" si="2"/>
        <v>Yes</v>
      </c>
    </row>
    <row r="33" spans="1:11" x14ac:dyDescent="0.2">
      <c r="A33" s="29" t="s">
        <v>376</v>
      </c>
      <c r="B33" s="35" t="s">
        <v>242</v>
      </c>
      <c r="C33" s="9">
        <v>91.346730239999999</v>
      </c>
      <c r="D33" s="9" t="str">
        <f>IF($B33="N/A","N/A",IF(C33&gt;98,"No",IF(C33&lt;8,"No","Yes")))</f>
        <v>Yes</v>
      </c>
      <c r="E33" s="9">
        <v>91.960356285000003</v>
      </c>
      <c r="F33" s="9" t="str">
        <f>IF($B33="N/A","N/A",IF(E33&gt;98,"No",IF(E33&lt;8,"No","Yes")))</f>
        <v>Yes</v>
      </c>
      <c r="G33" s="9">
        <v>94.675815716000002</v>
      </c>
      <c r="H33" s="9" t="str">
        <f>IF($B33="N/A","N/A",IF(G33&gt;98,"No",IF(G33&lt;8,"No","Yes")))</f>
        <v>Yes</v>
      </c>
      <c r="I33" s="10">
        <v>0.67179999999999995</v>
      </c>
      <c r="J33" s="10">
        <v>2.9529999999999998</v>
      </c>
      <c r="K33" s="9" t="str">
        <f t="shared" si="2"/>
        <v>Yes</v>
      </c>
    </row>
    <row r="34" spans="1:11" x14ac:dyDescent="0.2">
      <c r="A34" s="29" t="s">
        <v>377</v>
      </c>
      <c r="B34" s="60" t="s">
        <v>224</v>
      </c>
      <c r="C34" s="9">
        <v>0.43209742150000002</v>
      </c>
      <c r="D34" s="9" t="str">
        <f>IF($B34="N/A","N/A",IF(C34&gt;5,"No",IF(C34&lt;=0,"No","Yes")))</f>
        <v>Yes</v>
      </c>
      <c r="E34" s="9">
        <v>0.4158411212</v>
      </c>
      <c r="F34" s="9" t="str">
        <f>IF($B34="N/A","N/A",IF(E34&gt;5,"No",IF(E34&lt;=0,"No","Yes")))</f>
        <v>Yes</v>
      </c>
      <c r="G34" s="9">
        <v>0.4148715026</v>
      </c>
      <c r="H34" s="9" t="str">
        <f>IF($B34="N/A","N/A",IF(G34&gt;5,"No",IF(G34&lt;=0,"No","Yes")))</f>
        <v>Yes</v>
      </c>
      <c r="I34" s="10">
        <v>-3.76</v>
      </c>
      <c r="J34" s="10">
        <v>-0.23300000000000001</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0</v>
      </c>
      <c r="D6" s="9" t="str">
        <f>IF($B6="N/A","N/A",IF(C6&gt;15,"No",IF(C6&lt;-15,"No","Yes")))</f>
        <v>N/A</v>
      </c>
      <c r="E6" s="36">
        <v>0</v>
      </c>
      <c r="F6" s="9" t="str">
        <f>IF($B6="N/A","N/A",IF(E6&gt;15,"No",IF(E6&lt;-15,"No","Yes")))</f>
        <v>N/A</v>
      </c>
      <c r="G6" s="36">
        <v>0</v>
      </c>
      <c r="H6" s="9" t="str">
        <f>IF($B6="N/A","N/A",IF(G6&gt;15,"No",IF(G6&lt;-15,"No","Yes")))</f>
        <v>N/A</v>
      </c>
      <c r="I6" s="10" t="s">
        <v>1747</v>
      </c>
      <c r="J6" s="10" t="s">
        <v>1747</v>
      </c>
      <c r="K6" s="9" t="str">
        <f t="shared" ref="K6:K22" si="0">IF(J6="Div by 0", "N/A", IF(J6="N/A","N/A", IF(J6&gt;30, "No", IF(J6&lt;-30, "No", "Yes"))))</f>
        <v>N/A</v>
      </c>
    </row>
    <row r="7" spans="1:11" x14ac:dyDescent="0.2">
      <c r="A7" s="89" t="s">
        <v>30</v>
      </c>
      <c r="B7" s="35" t="s">
        <v>213</v>
      </c>
      <c r="C7" s="8" t="s">
        <v>1747</v>
      </c>
      <c r="D7" s="9" t="str">
        <f>IF($B7="N/A","N/A",IF(C7&gt;15,"No",IF(C7&lt;-15,"No","Yes")))</f>
        <v>N/A</v>
      </c>
      <c r="E7" s="8" t="s">
        <v>1747</v>
      </c>
      <c r="F7" s="9" t="str">
        <f>IF($B7="N/A","N/A",IF(E7&gt;15,"No",IF(E7&lt;-15,"No","Yes")))</f>
        <v>N/A</v>
      </c>
      <c r="G7" s="8" t="s">
        <v>1747</v>
      </c>
      <c r="H7" s="9" t="str">
        <f>IF($B7="N/A","N/A",IF(G7&gt;15,"No",IF(G7&lt;-15,"No","Yes")))</f>
        <v>N/A</v>
      </c>
      <c r="I7" s="10" t="s">
        <v>1747</v>
      </c>
      <c r="J7" s="10" t="s">
        <v>1747</v>
      </c>
      <c r="K7" s="9" t="str">
        <f t="shared" si="0"/>
        <v>N/A</v>
      </c>
    </row>
    <row r="8" spans="1:11" x14ac:dyDescent="0.2">
      <c r="A8" s="89" t="s">
        <v>29</v>
      </c>
      <c r="B8" s="35" t="s">
        <v>217</v>
      </c>
      <c r="C8" s="8" t="s">
        <v>1747</v>
      </c>
      <c r="D8" s="9" t="str">
        <f>IF($B8="N/A","N/A",IF(C8=0,"Yes","No"))</f>
        <v>No</v>
      </c>
      <c r="E8" s="8" t="s">
        <v>1747</v>
      </c>
      <c r="F8" s="9" t="str">
        <f>IF($B8="N/A","N/A",IF(E8=0,"Yes","No"))</f>
        <v>No</v>
      </c>
      <c r="G8" s="8" t="s">
        <v>1747</v>
      </c>
      <c r="H8" s="9" t="str">
        <f>IF($B8="N/A","N/A",IF(G8=0,"Yes","No"))</f>
        <v>No</v>
      </c>
      <c r="I8" s="10" t="s">
        <v>1747</v>
      </c>
      <c r="J8" s="10" t="s">
        <v>1747</v>
      </c>
      <c r="K8" s="9" t="str">
        <f t="shared" si="0"/>
        <v>N/A</v>
      </c>
    </row>
    <row r="9" spans="1:11" x14ac:dyDescent="0.2">
      <c r="A9" s="89" t="s">
        <v>854</v>
      </c>
      <c r="B9" s="35" t="s">
        <v>213</v>
      </c>
      <c r="C9" s="37" t="s">
        <v>1747</v>
      </c>
      <c r="D9" s="9" t="str">
        <f>IF($B9="N/A","N/A",IF(C9&gt;15,"No",IF(C9&lt;-15,"No","Yes")))</f>
        <v>N/A</v>
      </c>
      <c r="E9" s="37" t="s">
        <v>1747</v>
      </c>
      <c r="F9" s="9" t="str">
        <f>IF($B9="N/A","N/A",IF(E9&gt;15,"No",IF(E9&lt;-15,"No","Yes")))</f>
        <v>N/A</v>
      </c>
      <c r="G9" s="37" t="s">
        <v>1747</v>
      </c>
      <c r="H9" s="9" t="str">
        <f>IF($B9="N/A","N/A",IF(G9&gt;15,"No",IF(G9&lt;-15,"No","Yes")))</f>
        <v>N/A</v>
      </c>
      <c r="I9" s="10" t="s">
        <v>1747</v>
      </c>
      <c r="J9" s="10" t="s">
        <v>1747</v>
      </c>
      <c r="K9" s="9" t="str">
        <f t="shared" si="0"/>
        <v>N/A</v>
      </c>
    </row>
    <row r="10" spans="1:11" x14ac:dyDescent="0.2">
      <c r="A10" s="89" t="s">
        <v>655</v>
      </c>
      <c r="B10" s="35" t="s">
        <v>237</v>
      </c>
      <c r="C10" s="8" t="s">
        <v>1747</v>
      </c>
      <c r="D10" s="9" t="str">
        <f>IF($B10="N/A","N/A",IF(C10&gt;99,"No",IF(C10&lt;75,"No","Yes")))</f>
        <v>No</v>
      </c>
      <c r="E10" s="8" t="s">
        <v>1747</v>
      </c>
      <c r="F10" s="9" t="str">
        <f>IF($B10="N/A","N/A",IF(E10&gt;99,"No",IF(E10&lt;75,"No","Yes")))</f>
        <v>No</v>
      </c>
      <c r="G10" s="8" t="s">
        <v>1747</v>
      </c>
      <c r="H10" s="9" t="str">
        <f>IF($B10="N/A","N/A",IF(G10&gt;99,"No",IF(G10&lt;75,"No","Yes")))</f>
        <v>No</v>
      </c>
      <c r="I10" s="10" t="s">
        <v>1747</v>
      </c>
      <c r="J10" s="10" t="s">
        <v>1747</v>
      </c>
      <c r="K10" s="9" t="str">
        <f t="shared" si="0"/>
        <v>N/A</v>
      </c>
    </row>
    <row r="11" spans="1:11" x14ac:dyDescent="0.2">
      <c r="A11" s="86" t="s">
        <v>656</v>
      </c>
      <c r="B11" s="60" t="s">
        <v>238</v>
      </c>
      <c r="C11" s="9" t="s">
        <v>1747</v>
      </c>
      <c r="D11" s="9" t="str">
        <f>IF($B11="N/A","N/A",IF(C11&gt;20,"No",IF(C11&lt;=0,"No","Yes")))</f>
        <v>No</v>
      </c>
      <c r="E11" s="9" t="s">
        <v>1747</v>
      </c>
      <c r="F11" s="9" t="str">
        <f>IF($B11="N/A","N/A",IF(E11&gt;20,"No",IF(E11&lt;=0,"No","Yes")))</f>
        <v>No</v>
      </c>
      <c r="G11" s="9" t="s">
        <v>1747</v>
      </c>
      <c r="H11" s="9" t="str">
        <f>IF($B11="N/A","N/A",IF(G11&gt;20,"No",IF(G11&lt;=0,"No","Yes")))</f>
        <v>No</v>
      </c>
      <c r="I11" s="10" t="s">
        <v>1747</v>
      </c>
      <c r="J11" s="10" t="s">
        <v>1747</v>
      </c>
      <c r="K11" s="9" t="str">
        <f t="shared" si="0"/>
        <v>N/A</v>
      </c>
    </row>
    <row r="12" spans="1:11" x14ac:dyDescent="0.2">
      <c r="A12" s="89" t="s">
        <v>657</v>
      </c>
      <c r="B12" s="60" t="s">
        <v>239</v>
      </c>
      <c r="C12" s="9" t="s">
        <v>1747</v>
      </c>
      <c r="D12" s="9" t="str">
        <f>IF($B12="N/A","N/A",IF(C12&gt;10,"No",IF(C12&lt;=0,"No","Yes")))</f>
        <v>No</v>
      </c>
      <c r="E12" s="9" t="s">
        <v>1747</v>
      </c>
      <c r="F12" s="9" t="str">
        <f>IF($B12="N/A","N/A",IF(E12&gt;10,"No",IF(E12&lt;=0,"No","Yes")))</f>
        <v>No</v>
      </c>
      <c r="G12" s="9" t="s">
        <v>1747</v>
      </c>
      <c r="H12" s="9" t="str">
        <f>IF($B12="N/A","N/A",IF(G12&gt;10,"No",IF(G12&lt;=0,"No","Yes")))</f>
        <v>No</v>
      </c>
      <c r="I12" s="10" t="s">
        <v>1747</v>
      </c>
      <c r="J12" s="10" t="s">
        <v>1747</v>
      </c>
      <c r="K12" s="9" t="str">
        <f t="shared" si="0"/>
        <v>N/A</v>
      </c>
    </row>
    <row r="13" spans="1:11" x14ac:dyDescent="0.2">
      <c r="A13" s="89" t="s">
        <v>658</v>
      </c>
      <c r="B13" s="60" t="s">
        <v>224</v>
      </c>
      <c r="C13" s="9" t="s">
        <v>1747</v>
      </c>
      <c r="D13" s="9" t="str">
        <f>IF($B13="N/A","N/A",IF(C13&gt;5,"No",IF(C13&lt;=0,"No","Yes")))</f>
        <v>No</v>
      </c>
      <c r="E13" s="9" t="s">
        <v>1747</v>
      </c>
      <c r="F13" s="9" t="str">
        <f>IF($B13="N/A","N/A",IF(E13&gt;5,"No",IF(E13&lt;=0,"No","Yes")))</f>
        <v>No</v>
      </c>
      <c r="G13" s="9" t="s">
        <v>1747</v>
      </c>
      <c r="H13" s="9" t="str">
        <f>IF($B13="N/A","N/A",IF(G13&gt;5,"No",IF(G13&lt;=0,"No","Yes")))</f>
        <v>No</v>
      </c>
      <c r="I13" s="10" t="s">
        <v>1747</v>
      </c>
      <c r="J13" s="10" t="s">
        <v>1747</v>
      </c>
      <c r="K13" s="9" t="str">
        <f t="shared" si="0"/>
        <v>N/A</v>
      </c>
    </row>
    <row r="14" spans="1:11" x14ac:dyDescent="0.2">
      <c r="A14" s="89" t="s">
        <v>159</v>
      </c>
      <c r="B14" s="35" t="s">
        <v>214</v>
      </c>
      <c r="C14" s="9" t="s">
        <v>1747</v>
      </c>
      <c r="D14" s="9" t="str">
        <f>IF($B14="N/A","N/A",IF(C14&gt;100,"No",IF(C14&lt;95,"No","Yes")))</f>
        <v>No</v>
      </c>
      <c r="E14" s="9" t="s">
        <v>1747</v>
      </c>
      <c r="F14" s="9" t="str">
        <f>IF($B14="N/A","N/A",IF(E14&gt;100,"No",IF(E14&lt;95,"No","Yes")))</f>
        <v>No</v>
      </c>
      <c r="G14" s="9" t="s">
        <v>1747</v>
      </c>
      <c r="H14" s="9" t="str">
        <f>IF($B14="N/A","N/A",IF(G14&gt;100,"No",IF(G14&lt;95,"No","Yes")))</f>
        <v>No</v>
      </c>
      <c r="I14" s="10" t="s">
        <v>1747</v>
      </c>
      <c r="J14" s="10" t="s">
        <v>1747</v>
      </c>
      <c r="K14" s="9" t="str">
        <f t="shared" si="0"/>
        <v>N/A</v>
      </c>
    </row>
    <row r="15" spans="1:11" x14ac:dyDescent="0.2">
      <c r="A15" s="89" t="s">
        <v>32</v>
      </c>
      <c r="B15" s="35" t="s">
        <v>214</v>
      </c>
      <c r="C15" s="9" t="s">
        <v>1747</v>
      </c>
      <c r="D15" s="9" t="str">
        <f>IF($B15="N/A","N/A",IF(C15&gt;100,"No",IF(C15&lt;95,"No","Yes")))</f>
        <v>No</v>
      </c>
      <c r="E15" s="9" t="s">
        <v>1747</v>
      </c>
      <c r="F15" s="9" t="str">
        <f>IF($B15="N/A","N/A",IF(E15&gt;100,"No",IF(E15&lt;95,"No","Yes")))</f>
        <v>No</v>
      </c>
      <c r="G15" s="9" t="s">
        <v>1747</v>
      </c>
      <c r="H15" s="9" t="str">
        <f>IF($B15="N/A","N/A",IF(G15&gt;100,"No",IF(G15&lt;95,"No","Yes")))</f>
        <v>No</v>
      </c>
      <c r="I15" s="10" t="s">
        <v>1747</v>
      </c>
      <c r="J15" s="10" t="s">
        <v>1747</v>
      </c>
      <c r="K15" s="9" t="str">
        <f t="shared" si="0"/>
        <v>N/A</v>
      </c>
    </row>
    <row r="16" spans="1:11" x14ac:dyDescent="0.2">
      <c r="A16" s="89" t="s">
        <v>851</v>
      </c>
      <c r="B16" s="35" t="s">
        <v>226</v>
      </c>
      <c r="C16" s="9" t="s">
        <v>1747</v>
      </c>
      <c r="D16" s="9" t="str">
        <f>IF($B16="N/A","N/A",IF(C16&gt;30,"No",IF(C16&lt;5,"No","Yes")))</f>
        <v>No</v>
      </c>
      <c r="E16" s="9" t="s">
        <v>1747</v>
      </c>
      <c r="F16" s="9" t="str">
        <f>IF($B16="N/A","N/A",IF(E16&gt;30,"No",IF(E16&lt;5,"No","Yes")))</f>
        <v>No</v>
      </c>
      <c r="G16" s="9" t="s">
        <v>1747</v>
      </c>
      <c r="H16" s="9" t="str">
        <f>IF($B16="N/A","N/A",IF(G16&gt;30,"No",IF(G16&lt;5,"No","Yes")))</f>
        <v>No</v>
      </c>
      <c r="I16" s="10" t="s">
        <v>1747</v>
      </c>
      <c r="J16" s="10" t="s">
        <v>1747</v>
      </c>
      <c r="K16" s="9" t="str">
        <f t="shared" si="0"/>
        <v>N/A</v>
      </c>
    </row>
    <row r="17" spans="1:11" x14ac:dyDescent="0.2">
      <c r="A17" s="89" t="s">
        <v>852</v>
      </c>
      <c r="B17" s="35" t="s">
        <v>227</v>
      </c>
      <c r="C17" s="9" t="s">
        <v>1747</v>
      </c>
      <c r="D17" s="9" t="str">
        <f>IF($B17="N/A","N/A",IF(C17&gt;75,"No",IF(C17&lt;15,"No","Yes")))</f>
        <v>No</v>
      </c>
      <c r="E17" s="9" t="s">
        <v>1747</v>
      </c>
      <c r="F17" s="9" t="str">
        <f>IF($B17="N/A","N/A",IF(E17&gt;75,"No",IF(E17&lt;15,"No","Yes")))</f>
        <v>No</v>
      </c>
      <c r="G17" s="9" t="s">
        <v>1747</v>
      </c>
      <c r="H17" s="9" t="str">
        <f>IF($B17="N/A","N/A",IF(G17&gt;75,"No",IF(G17&lt;15,"No","Yes")))</f>
        <v>No</v>
      </c>
      <c r="I17" s="10" t="s">
        <v>1747</v>
      </c>
      <c r="J17" s="10" t="s">
        <v>1747</v>
      </c>
      <c r="K17" s="9" t="str">
        <f t="shared" si="0"/>
        <v>N/A</v>
      </c>
    </row>
    <row r="18" spans="1:11" x14ac:dyDescent="0.2">
      <c r="A18" s="89" t="s">
        <v>853</v>
      </c>
      <c r="B18" s="35" t="s">
        <v>228</v>
      </c>
      <c r="C18" s="9" t="s">
        <v>1747</v>
      </c>
      <c r="D18" s="9" t="str">
        <f>IF($B18="N/A","N/A",IF(C18&gt;70,"No",IF(C18&lt;25,"No","Yes")))</f>
        <v>No</v>
      </c>
      <c r="E18" s="9" t="s">
        <v>1747</v>
      </c>
      <c r="F18" s="9" t="str">
        <f>IF($B18="N/A","N/A",IF(E18&gt;70,"No",IF(E18&lt;25,"No","Yes")))</f>
        <v>No</v>
      </c>
      <c r="G18" s="9" t="s">
        <v>1747</v>
      </c>
      <c r="H18" s="9" t="str">
        <f>IF($B18="N/A","N/A",IF(G18&gt;70,"No",IF(G18&lt;25,"No","Yes")))</f>
        <v>No</v>
      </c>
      <c r="I18" s="10" t="s">
        <v>1747</v>
      </c>
      <c r="J18" s="10" t="s">
        <v>1747</v>
      </c>
      <c r="K18" s="9" t="str">
        <f t="shared" si="0"/>
        <v>N/A</v>
      </c>
    </row>
    <row r="19" spans="1:11" x14ac:dyDescent="0.2">
      <c r="A19" s="89" t="s">
        <v>160</v>
      </c>
      <c r="B19" s="35" t="s">
        <v>214</v>
      </c>
      <c r="C19" s="9" t="s">
        <v>1747</v>
      </c>
      <c r="D19" s="9" t="str">
        <f>IF($B19="N/A","N/A",IF(C19&gt;100,"No",IF(C19&lt;95,"No","Yes")))</f>
        <v>No</v>
      </c>
      <c r="E19" s="9" t="s">
        <v>1747</v>
      </c>
      <c r="F19" s="9" t="str">
        <f>IF($B19="N/A","N/A",IF(E19&gt;100,"No",IF(E19&lt;95,"No","Yes")))</f>
        <v>No</v>
      </c>
      <c r="G19" s="9" t="s">
        <v>1747</v>
      </c>
      <c r="H19" s="9" t="str">
        <f>IF($B19="N/A","N/A",IF(G19&gt;100,"No",IF(G19&lt;95,"No","Yes")))</f>
        <v>No</v>
      </c>
      <c r="I19" s="10" t="s">
        <v>1747</v>
      </c>
      <c r="J19" s="10" t="s">
        <v>1747</v>
      </c>
      <c r="K19" s="9" t="str">
        <f t="shared" si="0"/>
        <v>N/A</v>
      </c>
    </row>
    <row r="20" spans="1:11" x14ac:dyDescent="0.2">
      <c r="A20" s="29" t="s">
        <v>374</v>
      </c>
      <c r="B20" s="35" t="s">
        <v>241</v>
      </c>
      <c r="C20" s="9" t="s">
        <v>1747</v>
      </c>
      <c r="D20" s="9" t="str">
        <f>IF($B20="N/A","N/A",IF(C20&gt;5,"No",IF(C20&lt;1,"No","Yes")))</f>
        <v>No</v>
      </c>
      <c r="E20" s="9" t="s">
        <v>1747</v>
      </c>
      <c r="F20" s="9" t="str">
        <f>IF($B20="N/A","N/A",IF(E20&gt;5,"No",IF(E20&lt;1,"No","Yes")))</f>
        <v>No</v>
      </c>
      <c r="G20" s="9" t="s">
        <v>1747</v>
      </c>
      <c r="H20" s="9" t="str">
        <f>IF($B20="N/A","N/A",IF(G20&gt;5,"No",IF(G20&lt;1,"No","Yes")))</f>
        <v>No</v>
      </c>
      <c r="I20" s="10" t="s">
        <v>1747</v>
      </c>
      <c r="J20" s="10" t="s">
        <v>1747</v>
      </c>
      <c r="K20" s="9" t="str">
        <f t="shared" si="0"/>
        <v>N/A</v>
      </c>
    </row>
    <row r="21" spans="1:11" x14ac:dyDescent="0.2">
      <c r="A21" s="29" t="s">
        <v>376</v>
      </c>
      <c r="B21" s="35" t="s">
        <v>242</v>
      </c>
      <c r="C21" s="9" t="s">
        <v>1747</v>
      </c>
      <c r="D21" s="9" t="str">
        <f>IF($B21="N/A","N/A",IF(C21&gt;98,"No",IF(C21&lt;8,"No","Yes")))</f>
        <v>No</v>
      </c>
      <c r="E21" s="9" t="s">
        <v>1747</v>
      </c>
      <c r="F21" s="9" t="str">
        <f>IF($B21="N/A","N/A",IF(E21&gt;98,"No",IF(E21&lt;8,"No","Yes")))</f>
        <v>No</v>
      </c>
      <c r="G21" s="9" t="s">
        <v>1747</v>
      </c>
      <c r="H21" s="9" t="str">
        <f>IF($B21="N/A","N/A",IF(G21&gt;98,"No",IF(G21&lt;8,"No","Yes")))</f>
        <v>No</v>
      </c>
      <c r="I21" s="10" t="s">
        <v>1747</v>
      </c>
      <c r="J21" s="10" t="s">
        <v>1747</v>
      </c>
      <c r="K21" s="9" t="str">
        <f t="shared" si="0"/>
        <v>N/A</v>
      </c>
    </row>
    <row r="22" spans="1:11" x14ac:dyDescent="0.2">
      <c r="A22" s="29" t="s">
        <v>377</v>
      </c>
      <c r="B22" s="60" t="s">
        <v>224</v>
      </c>
      <c r="C22" s="9" t="s">
        <v>1747</v>
      </c>
      <c r="D22" s="9" t="str">
        <f>IF($B22="N/A","N/A",IF(C22&gt;5,"No",IF(C22&lt;=0,"No","Yes")))</f>
        <v>No</v>
      </c>
      <c r="E22" s="9" t="s">
        <v>1747</v>
      </c>
      <c r="F22" s="9" t="str">
        <f>IF($B22="N/A","N/A",IF(E22&gt;5,"No",IF(E22&lt;=0,"No","Yes")))</f>
        <v>No</v>
      </c>
      <c r="G22" s="9" t="s">
        <v>1747</v>
      </c>
      <c r="H22" s="9" t="str">
        <f>IF($B22="N/A","N/A",IF(G22&gt;5,"No",IF(G22&lt;=0,"No","Yes")))</f>
        <v>No</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2017-05-15T19:44:07Z</dcterms:modified>
  <dc:language>English</dc:language>
</cp:coreProperties>
</file>