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<sst xmlns="http://schemas.openxmlformats.org/spreadsheetml/2006/main" count="7411" uniqueCount="1749">
  <si>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</si>
  <si>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</si>
  <si>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</si>
  <si>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</si>
  <si>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</si>
  <si>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</si>
  <si>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</si>
  <si>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</si>
  <si>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</si>
  <si>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</si>
  <si>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</si>
  <si>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</si>
  <si>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</si>
  <si>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</si>
  <si>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</si>
  <si>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</si>
  <si>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</si>
  <si>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</si>
  <si>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</si>
  <si>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</si>
  <si>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</si>
  <si>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</si>
  <si>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</si>
  <si>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</si>
  <si>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</si>
  <si>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</si>
  <si>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</si>
  <si>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</si>
  <si>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</si>
  <si>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</si>
  <si>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</si>
  <si>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</si>
  <si>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</si>
  <si>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</si>
  <si>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</si>
  <si>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</si>
  <si>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</si>
  <si>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</si>
  <si>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</si>
  <si>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</si>
  <si>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</si>
  <si>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</si>
  <si>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</si>
  <si>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</si>
  <si>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</si>
  <si>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</si>
  <si>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</si>
  <si>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</si>
  <si>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</si>
  <si>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</si>
  <si>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</si>
  <si>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</si>
  <si>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</si>
  <si>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</si>
  <si>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</si>
  <si>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</si>
  <si>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</si>
  <si>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</si>
  <si>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</si>
  <si>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</si>
  <si>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</si>
  <si>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</si>
  <si>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</si>
  <si>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</si>
  <si>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</si>
  <si>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</si>
  <si>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</si>
  <si>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</si>
  <si>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</si>
  <si>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</si>
  <si>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</si>
  <si>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</si>
  <si>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</si>
  <si>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</si>
  <si>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</si>
  <si>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</si>
  <si>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</si>
  <si>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</si>
  <si>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</si>
  <si>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</si>
  <si>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</si>
  <si>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</si>
  <si>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</si>
  <si>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</si>
  <si>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</si>
  <si>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</si>
  <si>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</si>
  <si>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</si>
  <si>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</si>
  <si>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</si>
  <si>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</si>
  <si>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</si>
  <si>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</si>
  <si>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</si>
  <si>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</si>
  <si>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</si>
  <si>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</si>
  <si>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</si>
  <si>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</si>
  <si>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</si>
  <si>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</si>
  <si>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</si>
  <si>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</si>
  <si>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</si>
  <si>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</si>
  <si>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</si>
  <si>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</si>
  <si>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</si>
  <si>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</si>
  <si>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</si>
  <si>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</si>
  <si>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</si>
  <si>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</si>
  <si>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</si>
  <si>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</si>
  <si>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</si>
  <si>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</si>
  <si>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</si>
  <si>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</si>
  <si>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</si>
  <si>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</si>
  <si>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</si>
  <si>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</si>
  <si>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</si>
  <si>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</si>
  <si>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</si>
  <si>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</si>
  <si>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</si>
  <si>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</si>
  <si>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</si>
  <si>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</si>
  <si>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</si>
  <si>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</si>
  <si>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</si>
  <si>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</si>
  <si>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</si>
  <si>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</si>
  <si>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</si>
  <si>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</si>
  <si>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</si>
  <si>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</si>
  <si>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</si>
  <si>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</si>
  <si>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</si>
  <si>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</si>
  <si>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</si>
  <si>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</si>
  <si>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</si>
  <si>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</si>
  <si>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</si>
  <si>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</si>
  <si>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</si>
  <si>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</si>
  <si>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</si>
  <si>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</si>
  <si>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</si>
  <si>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</si>
  <si>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</si>
  <si>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</si>
  <si>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</si>
  <si>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</si>
  <si>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</si>
  <si>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</si>
  <si>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</si>
  <si>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</si>
  <si>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</si>
  <si>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</si>
  <si>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</si>
  <si>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</si>
  <si>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</si>
  <si>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</si>
  <si>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</si>
  <si>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</si>
  <si>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</si>
  <si>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</si>
  <si>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</si>
  <si>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</si>
  <si>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</si>
  <si>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</si>
  <si>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</si>
  <si>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</si>
  <si>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</si>
  <si>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</si>
  <si>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</si>
  <si>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</si>
  <si>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</si>
  <si>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</si>
  <si>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</si>
  <si>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</si>
  <si>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</si>
  <si>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</si>
  <si>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</si>
  <si>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</si>
  <si>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</si>
  <si>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</si>
  <si>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</si>
  <si>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</si>
  <si>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</si>
  <si>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</si>
  <si>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</si>
  <si>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</si>
  <si>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</si>
  <si>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</si>
  <si>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</si>
  <si>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</si>
  <si>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</si>
  <si>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</si>
  <si>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</si>
  <si>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</si>
  <si>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</si>
  <si>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</si>
  <si>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</si>
  <si>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</si>
  <si>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</si>
  <si>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</si>
  <si>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</si>
  <si>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</si>
  <si>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</si>
  <si>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</si>
  <si>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</si>
  <si>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</si>
  <si>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</si>
  <si>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</si>
  <si>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</si>
  <si>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</si>
  <si>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</si>
  <si>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</si>
  <si>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</si>
  <si>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</si>
  <si>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</si>
  <si>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</si>
  <si>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</si>
  <si>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</si>
  <si>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</si>
  <si>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</si>
  <si>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</si>
  <si>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</si>
  <si>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</si>
  <si>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</si>
  <si>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</si>
  <si>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</si>
  <si>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</si>
  <si>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</si>
  <si>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</si>
  <si>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</si>
  <si>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</si>
  <si>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</si>
  <si>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</si>
  <si>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</si>
  <si>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</si>
  <si>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</si>
  <si>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</si>
  <si>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</si>
  <si>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</si>
  <si>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</si>
  <si>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</si>
  <si>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</si>
  <si>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</si>
  <si>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</si>
  <si>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</si>
  <si>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</si>
  <si>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</si>
  <si>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</si>
  <si>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</si>
  <si>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</si>
  <si>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</si>
  <si>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</si>
  <si>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</si>
  <si>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</si>
  <si>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</si>
  <si>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</si>
  <si>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</si>
  <si>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</si>
  <si>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</si>
  <si>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</si>
  <si>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</si>
  <si>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</si>
  <si>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</si>
  <si>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</si>
  <si>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</si>
  <si>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</si>
  <si>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</si>
  <si>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</si>
  <si>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</si>
  <si>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</si>
  <si>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</si>
  <si>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</si>
  <si>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</si>
  <si>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</si>
  <si>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</si>
  <si>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</si>
  <si>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</si>
  <si>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</si>
  <si>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</si>
  <si>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</si>
  <si>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</si>
  <si>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</si>
  <si>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</si>
  <si>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</si>
  <si>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</si>
  <si>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</si>
  <si>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</si>
  <si>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</si>
  <si>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</si>
  <si>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</si>
  <si>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</si>
  <si>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</si>
  <si>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</si>
  <si>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</si>
  <si>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</si>
  <si>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</si>
  <si>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</si>
  <si>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</si>
  <si>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</si>
  <si>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</si>
  <si>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</si>
  <si>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</si>
  <si>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</si>
  <si>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</si>
  <si>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</si>
  <si>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</si>
  <si>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</si>
  <si>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</si>
  <si>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</si>
  <si>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</si>
  <si>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</si>
  <si>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</si>
  <si>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</si>
  <si>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</si>
  <si>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</si>
  <si>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</si>
  <si>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</si>
  <si>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</si>
  <si>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</si>
  <si>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</si>
  <si>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</si>
  <si>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</si>
  <si>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</si>
  <si>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</si>
  <si>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</si>
  <si>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</si>
  <si>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</si>
  <si>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</si>
  <si>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</si>
  <si>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</si>
  <si>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</si>
  <si>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</si>
  <si>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</si>
  <si>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</si>
  <si>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</si>
  <si>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</si>
  <si>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</si>
  <si>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</si>
  <si>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</si>
  <si>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</si>
  <si>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</si>
  <si>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</si>
  <si>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</si>
  <si>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</si>
  <si>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</si>
  <si>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</si>
  <si>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</si>
  <si>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</si>
  <si>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</si>
  <si>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</si>
  <si>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</si>
  <si>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</si>
  <si>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</si>
  <si>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</si>
  <si>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</si>
  <si>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</si>
  <si>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</si>
  <si>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</si>
  <si>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</si>
  <si>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</si>
  <si>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</si>
  <si>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</si>
  <si>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</si>
  <si>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</si>
  <si>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</si>
  <si>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</si>
  <si>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</si>
  <si>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</si>
  <si>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</si>
  <si>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</si>
  <si>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</si>
  <si>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</si>
  <si>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</si>
  <si>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</si>
  <si>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</si>
  <si>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</si>
  <si>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</si>
  <si>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</si>
  <si>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</si>
  <si>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</si>
  <si>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</si>
  <si>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</si>
  <si>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</si>
  <si>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</si>
  <si>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</si>
  <si>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</si>
  <si>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</si>
  <si>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</si>
  <si>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</si>
  <si>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</si>
  <si>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</si>
  <si>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</si>
  <si>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</si>
  <si>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</si>
  <si>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</si>
  <si>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</si>
  <si>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</si>
  <si>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</si>
  <si>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</si>
  <si>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</si>
  <si>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</si>
  <si>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</si>
  <si>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</si>
  <si>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</si>
  <si>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</si>
  <si>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</si>
  <si>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</si>
  <si>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</si>
  <si>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</si>
  <si>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</si>
  <si>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</si>
  <si>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</si>
  <si>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</si>
  <si>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</si>
  <si>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</si>
  <si>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</si>
  <si>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</si>
  <si>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</si>
  <si>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</si>
  <si>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</si>
  <si>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</si>
  <si>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</si>
  <si>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</si>
  <si>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</si>
  <si>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</si>
  <si>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</si>
  <si>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</si>
  <si>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</si>
  <si>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</si>
  <si>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</si>
  <si>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</si>
  <si>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</si>
  <si>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</si>
  <si>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</si>
  <si>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</si>
  <si>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</si>
  <si>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</si>
  <si>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</si>
  <si>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</si>
  <si>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</si>
  <si>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</si>
  <si>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</si>
  <si>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</si>
  <si>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</si>
  <si>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</si>
  <si>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</si>
  <si>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</si>
  <si>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</si>
  <si>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</si>
  <si>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</si>
  <si>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</si>
  <si>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</si>
  <si>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</si>
  <si>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</si>
  <si>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</si>
  <si>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</si>
  <si>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</si>
  <si>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</si>
  <si>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</si>
  <si>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</si>
  <si>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</si>
  <si>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</si>
  <si>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</si>
  <si>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</si>
  <si>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</si>
  <si>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</si>
  <si>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</si>
  <si>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</si>
  <si>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</si>
  <si>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</si>
  <si>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</si>
  <si>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</si>
  <si>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</si>
  <si>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</si>
  <si>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</si>
  <si>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</si>
  <si>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</si>
  <si>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</si>
  <si>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</si>
  <si>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</si>
  <si>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</si>
  <si>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</si>
  <si>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</si>
  <si>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</si>
  <si>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</si>
  <si>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</si>
  <si>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</si>
  <si>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</si>
  <si>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</si>
  <si>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</si>
  <si>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</si>
  <si>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</si>
  <si>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</si>
  <si>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</si>
  <si>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</si>
  <si>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</si>
  <si>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</si>
  <si>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</si>
  <si>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</si>
  <si>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</si>
  <si>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</si>
  <si>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</si>
  <si>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</si>
  <si>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</si>
  <si>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</si>
  <si>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</si>
  <si>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</si>
  <si>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</si>
  <si>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</si>
  <si>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</si>
  <si>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</si>
  <si>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</si>
  <si>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</si>
  <si>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</si>
  <si>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</si>
  <si>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</si>
  <si>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</si>
  <si>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</si>
  <si>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</si>
  <si>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</si>
  <si>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</si>
  <si>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</si>
  <si>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</si>
  <si>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</si>
  <si>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</si>
  <si>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</si>
  <si>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</si>
  <si>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</si>
  <si>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</si>
  <si>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</si>
  <si>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</si>
  <si>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</si>
  <si>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</si>
  <si>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</si>
  <si>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</si>
  <si>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</si>
  <si>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</si>
  <si>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</si>
  <si>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</si>
  <si>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</si>
  <si>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</si>
  <si>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</si>
  <si>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</si>
  <si>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</si>
  <si>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</si>
  <si>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</si>
  <si>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</si>
  <si>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</si>
  <si>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</si>
  <si>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</si>
  <si>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</si>
  <si>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</si>
  <si>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</si>
  <si>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</si>
  <si>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</si>
  <si>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</si>
  <si>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</si>
  <si>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</si>
  <si>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</si>
  <si>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</si>
  <si>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</si>
  <si>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</si>
  <si>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</si>
  <si>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</si>
  <si>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</si>
  <si>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</si>
  <si>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</si>
  <si>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</si>
  <si>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</si>
  <si>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</si>
  <si>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</si>
  <si>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</si>
  <si>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</si>
  <si>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</si>
  <si>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</si>
  <si>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</si>
  <si>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</si>
  <si>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</si>
  <si>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</si>
  <si>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</si>
  <si>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</si>
  <si>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</si>
  <si>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</si>
  <si>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</si>
  <si>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</si>
  <si>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</si>
  <si>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</si>
  <si>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</si>
  <si>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</si>
  <si>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</si>
  <si>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</si>
  <si>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</si>
  <si>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</si>
  <si>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</si>
  <si>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</si>
  <si>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</si>
  <si>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</si>
  <si>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</si>
  <si>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</si>
  <si>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</si>
  <si>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</si>
  <si>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</si>
  <si>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</si>
  <si>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</si>
  <si>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</si>
  <si>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</si>
  <si>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</si>
  <si>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</si>
  <si>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</si>
  <si>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</si>
  <si>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</si>
  <si>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</si>
  <si>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</si>
  <si>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</si>
  <si>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</si>
  <si>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</si>
  <si>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</si>
  <si>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</si>
  <si>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</si>
  <si>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</si>
  <si>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</si>
  <si>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</si>
  <si>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</si>
  <si>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</si>
  <si>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</si>
  <si>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</si>
  <si>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</si>
  <si>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</si>
  <si>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</si>
  <si>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</si>
  <si>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</si>
  <si>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</si>
  <si>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</si>
  <si>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</si>
  <si>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</si>
  <si>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</si>
  <si>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</si>
  <si>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</si>
  <si>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</si>
  <si>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</si>
  <si>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</si>
  <si>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</si>
  <si>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</si>
  <si>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</si>
  <si>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</si>
  <si>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</si>
  <si>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</si>
  <si>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</si>
  <si>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</si>
  <si>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</si>
  <si>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</si>
  <si>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</si>
  <si>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</si>
  <si>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</si>
  <si>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</si>
  <si>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</si>
  <si>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</si>
  <si>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</si>
  <si>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</si>
  <si>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</si>
  <si>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</si>
  <si>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</si>
  <si>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</si>
  <si>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</si>
  <si>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</si>
  <si>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</si>
  <si>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</si>
  <si>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</si>
  <si>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</si>
  <si>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</si>
  <si>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</si>
  <si>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</si>
  <si>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</si>
  <si>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</si>
  <si>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</si>
  <si>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</si>
  <si>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</si>
  <si>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</si>
  <si>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</si>
  <si>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</si>
  <si>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</si>
  <si>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</si>
  <si>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</si>
  <si>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</si>
  <si>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</si>
  <si>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</si>
  <si>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</si>
  <si>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</si>
  <si>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</si>
  <si>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</si>
  <si>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</si>
  <si>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</si>
  <si>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</si>
  <si>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</si>
  <si>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</si>
  <si>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</si>
  <si>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</si>
  <si>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</si>
  <si>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</si>
  <si>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</si>
  <si>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</si>
  <si>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</si>
  <si>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</si>
  <si>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</si>
  <si>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</si>
  <si>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</si>
  <si>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</si>
  <si>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</si>
  <si>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</si>
  <si>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</si>
  <si>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</si>
  <si>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</si>
  <si>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</si>
  <si>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</si>
  <si>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</si>
  <si>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</si>
  <si>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</si>
  <si>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</si>
  <si>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</si>
  <si>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</si>
  <si>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</si>
  <si>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</si>
  <si>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</si>
  <si>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</si>
  <si>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</si>
  <si>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</si>
  <si>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</si>
  <si>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</si>
  <si>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</si>
  <si>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</si>
  <si>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</si>
  <si>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</si>
  <si>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</si>
  <si>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</si>
  <si>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</si>
  <si>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</si>
  <si>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</si>
  <si>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</si>
  <si>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</si>
  <si>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</si>
  <si>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</si>
  <si>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</si>
  <si>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</si>
  <si>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</si>
  <si>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</si>
  <si>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</si>
  <si>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</si>
  <si>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</si>
  <si>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</si>
  <si>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</si>
  <si>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</si>
  <si>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</si>
  <si>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</si>
  <si>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</si>
  <si>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</si>
  <si>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</si>
  <si>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</si>
  <si>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</si>
  <si>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</si>
  <si>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</si>
  <si>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</si>
  <si>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</si>
  <si>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</si>
  <si>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</si>
  <si>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</si>
  <si>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</si>
  <si>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</si>
  <si>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</si>
  <si>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</si>
  <si>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</si>
  <si>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</si>
  <si>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</si>
  <si>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</si>
  <si>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</si>
  <si>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</si>
  <si>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</si>
  <si>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</si>
  <si>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</si>
  <si>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</si>
  <si>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</si>
  <si>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</si>
  <si>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</si>
  <si>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</si>
  <si>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</si>
  <si>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</si>
  <si>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</si>
  <si>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</si>
  <si>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</si>
  <si>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</si>
  <si>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</si>
  <si>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</si>
  <si>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</si>
  <si>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</si>
  <si>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</si>
  <si>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</si>
  <si>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</si>
  <si>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</si>
  <si>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</si>
  <si>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</si>
  <si>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</si>
  <si>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</si>
  <si>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</si>
  <si>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</si>
  <si>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</si>
  <si>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</si>
  <si>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</si>
  <si>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</si>
  <si>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</si>
  <si>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</si>
  <si>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</si>
  <si>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</si>
  <si>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</si>
  <si>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</si>
  <si>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</si>
  <si>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</si>
  <si>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</si>
  <si>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</si>
  <si>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</si>
  <si>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</si>
  <si>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</si>
  <si>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</si>
  <si>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</si>
  <si>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</si>
  <si>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</si>
  <si>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</si>
  <si>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</si>
  <si>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</si>
  <si>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</si>
  <si>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</si>
  <si>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</si>
  <si>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</si>
  <si>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</si>
  <si>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</si>
  <si>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</si>
  <si>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</si>
  <si>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</si>
  <si>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</si>
  <si>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</si>
  <si>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</si>
  <si>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</si>
  <si>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</si>
  <si>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</si>
  <si>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</si>
  <si>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</si>
  <si>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</si>
  <si>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</si>
  <si>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</si>
  <si>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</si>
  <si>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</si>
  <si>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</si>
  <si>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</si>
  <si>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</si>
  <si>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</si>
  <si>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</si>
  <si>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</si>
  <si>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</si>
  <si>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</si>
  <si>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</si>
  <si>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</si>
  <si>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</si>
  <si>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</si>
  <si>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</si>
  <si>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</si>
  <si>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</si>
  <si>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</si>
  <si>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</si>
  <si>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</si>
  <si>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</si>
  <si>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</si>
  <si>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</si>
  <si>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</si>
  <si>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</si>
  <si>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</si>
  <si>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</si>
  <si>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</si>
  <si>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</si>
  <si>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</si>
  <si>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</si>
  <si>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</si>
  <si>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</si>
  <si>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</si>
  <si>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</si>
  <si>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</si>
  <si>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</si>
  <si>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</si>
  <si>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</si>
  <si>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</si>
  <si>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</si>
  <si>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</si>
  <si>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</si>
  <si>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</si>
  <si>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</si>
  <si>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</si>
  <si>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</si>
  <si>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</si>
  <si>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</si>
  <si>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</si>
  <si>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</si>
  <si>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</si>
  <si>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</si>
  <si>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</si>
  <si>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</si>
  <si>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</si>
  <si>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</si>
  <si>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</si>
  <si>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</si>
  <si>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</si>
  <si>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</si>
  <si>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</si>
  <si>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</si>
  <si>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</si>
  <si>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</si>
  <si>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</si>
  <si>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</si>
  <si>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</si>
  <si>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</si>
  <si>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</si>
  <si>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</si>
  <si>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</si>
  <si>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</si>
  <si>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</si>
  <si>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</si>
  <si>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</si>
  <si>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</si>
  <si>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</si>
  <si>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</si>
  <si>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</si>
  <si>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</si>
  <si>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</si>
  <si>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</si>
  <si>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</si>
  <si>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</si>
  <si>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</si>
  <si>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</si>
  <si>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</si>
  <si>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</si>
  <si>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</si>
  <si>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</si>
  <si>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</si>
  <si>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</si>
  <si>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</si>
  <si>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</si>
  <si>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</si>
  <si>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</si>
  <si>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</si>
  <si>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</si>
  <si>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</si>
  <si>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</si>
  <si>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</si>
  <si>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</si>
  <si>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</si>
  <si>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</si>
  <si>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</si>
  <si>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</si>
  <si>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</si>
  <si>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</si>
  <si>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</si>
  <si>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</si>
  <si>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</si>
  <si>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</si>
  <si>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</si>
  <si>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</si>
  <si>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</si>
  <si>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</si>
  <si>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</si>
  <si>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</si>
  <si>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</si>
  <si>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</si>
  <si>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</si>
  <si>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</si>
  <si>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</si>
  <si>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</si>
  <si>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</si>
  <si>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</si>
  <si>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</si>
  <si>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</si>
  <si>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</si>
  <si>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</si>
  <si>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</si>
  <si>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</si>
  <si>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</si>
  <si>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</si>
  <si>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</si>
  <si>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</si>
  <si>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</si>
  <si>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</si>
  <si>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</si>
  <si>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</si>
  <si>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</si>
  <si>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</si>
  <si>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</si>
  <si>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</si>
  <si>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</si>
  <si>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</si>
  <si>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</si>
  <si>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</si>
  <si>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</si>
  <si>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</si>
  <si>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</si>
  <si>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</si>
  <si>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</si>
  <si>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</si>
  <si>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</si>
  <si>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</si>
  <si>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</si>
  <si>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</si>
  <si>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</si>
  <si>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</si>
  <si>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</si>
  <si>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</si>
  <si>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</si>
  <si>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</si>
  <si>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</si>
  <si>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</si>
  <si>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</si>
  <si>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</si>
  <si>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</si>
  <si>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</si>
  <si>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</si>
  <si>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</si>
  <si>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</si>
  <si>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</si>
  <si>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</si>
  <si>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</si>
  <si>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</si>
  <si>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</si>
  <si>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</si>
  <si>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</si>
  <si>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</si>
  <si>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</si>
  <si>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</si>
  <si>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</si>
  <si>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</si>
  <si>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</si>
  <si>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</si>
  <si>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</si>
  <si>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</si>
  <si>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</si>
  <si>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</si>
  <si>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</si>
  <si>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</si>
  <si>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</si>
  <si>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</si>
  <si>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</si>
  <si>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</si>
  <si>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</si>
  <si>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</si>
  <si>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</si>
  <si>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</si>
  <si>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</si>
  <si>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</si>
  <si>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</si>
  <si>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</si>
  <si>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</si>
  <si>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</si>
  <si>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</si>
  <si>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</si>
  <si>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</si>
  <si>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</si>
  <si>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</si>
  <si>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</si>
  <si>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</si>
  <si>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</si>
  <si>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</si>
  <si>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</si>
  <si>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</si>
  <si>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</si>
  <si>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</si>
  <si>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</si>
  <si>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</si>
  <si>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</si>
  <si>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</si>
  <si>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</si>
  <si>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</si>
  <si>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</si>
  <si>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</si>
  <si>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</si>
  <si>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</si>
  <si>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</si>
  <si>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</si>
  <si>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</si>
  <si>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</si>
  <si>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</si>
  <si>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</si>
  <si>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</si>
  <si>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</si>
  <si>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</si>
  <si>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</si>
  <si>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</si>
  <si>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</si>
  <si>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</si>
  <si>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</si>
  <si>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</si>
  <si>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</si>
  <si>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</si>
  <si>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</si>
  <si>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</si>
  <si>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</si>
  <si>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</si>
  <si>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</si>
  <si>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</si>
  <si>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</si>
  <si>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</si>
  <si>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</si>
  <si>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</si>
  <si>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</si>
  <si>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</si>
  <si>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</si>
  <si>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</si>
  <si>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</si>
  <si>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</si>
  <si>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</si>
  <si>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</si>
  <si>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</si>
  <si>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</si>
  <si>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</si>
  <si>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</si>
  <si>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</si>
  <si>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</si>
  <si>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</si>
  <si>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</si>
  <si>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</si>
  <si>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</si>
  <si>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</si>
  <si>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</si>
  <si>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</si>
  <si>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</si>
  <si>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</si>
  <si>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</si>
  <si>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</si>
  <si>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</si>
  <si>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</si>
  <si>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</si>
  <si>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</si>
  <si>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</si>
  <si>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</si>
  <si>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</si>
  <si>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</si>
  <si>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</si>
  <si>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</si>
  <si>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</si>
  <si>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</si>
  <si>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</si>
  <si>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</si>
  <si>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</si>
  <si>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</si>
  <si>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</si>
  <si>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</si>
  <si>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</si>
  <si>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</si>
  <si>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</si>
  <si>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</si>
  <si>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</si>
  <si>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</si>
  <si>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</si>
  <si>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</si>
  <si>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</si>
  <si>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</si>
  <si>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</si>
  <si>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</si>
  <si>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</si>
  <si>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</si>
  <si>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</si>
  <si>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</si>
  <si>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</si>
  <si>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</si>
  <si>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</si>
  <si>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</si>
  <si>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</si>
  <si>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</si>
  <si>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</si>
  <si>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</si>
  <si>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</si>
  <si>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</si>
  <si>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</si>
  <si>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</si>
  <si>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</si>
  <si>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</si>
  <si>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</si>
  <si>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</si>
  <si>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</si>
  <si>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</si>
  <si>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</si>
  <si>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</si>
  <si>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</si>
  <si>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</si>
  <si>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</si>
  <si>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</si>
  <si>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</si>
  <si>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</si>
  <si>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</si>
  <si>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</si>
  <si>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</si>
  <si>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</si>
  <si>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</si>
  <si>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</si>
  <si>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</si>
  <si>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</si>
  <si>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</si>
  <si>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</si>
  <si>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</si>
  <si>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</si>
  <si>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</si>
  <si>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</si>
  <si>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</si>
  <si>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</si>
  <si>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</si>
  <si>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</si>
  <si>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</si>
  <si>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</si>
  <si>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</si>
  <si>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</si>
  <si>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</si>
  <si>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</si>
  <si>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</si>
  <si>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</si>
  <si>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</si>
  <si>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</si>
  <si>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</si>
  <si>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</si>
  <si>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</si>
  <si>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</si>
  <si>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</si>
  <si>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</si>
  <si>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</si>
  <si>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</si>
  <si>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</si>
  <si>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</si>
  <si>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</si>
  <si>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</si>
  <si>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</si>
  <si>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</si>
  <si>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</si>
  <si>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</si>
  <si>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</si>
  <si>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</si>
  <si>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</si>
  <si>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</si>
  <si>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</si>
  <si>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</si>
  <si>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</si>
  <si>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</si>
  <si>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</si>
  <si>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</si>
  <si>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</si>
  <si>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</si>
  <si>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</si>
  <si>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</si>
  <si>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</si>
  <si>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</si>
  <si>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</si>
  <si>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</si>
  <si>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</si>
  <si>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</si>
  <si>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</si>
  <si>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</si>
  <si>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</si>
  <si>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</si>
  <si>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</si>
  <si>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</si>
  <si>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</si>
  <si>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</si>
  <si>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</si>
  <si>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</si>
  <si>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</si>
  <si>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</si>
  <si>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</si>
  <si>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</si>
  <si>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</si>
  <si>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</si>
  <si>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</si>
  <si>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</si>
  <si>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</si>
  <si>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</si>
  <si>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</si>
  <si>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</si>
  <si>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</si>
  <si>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</si>
  <si>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</si>
  <si>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</si>
  <si>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</si>
  <si>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</si>
  <si>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</si>
  <si>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</si>
  <si>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</si>
  <si>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</si>
  <si>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</si>
  <si>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</si>
  <si>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</si>
  <si>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</si>
  <si>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</si>
  <si>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</si>
  <si>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</si>
  <si>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</si>
  <si>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</si>
  <si>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</si>
  <si>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</si>
  <si>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</si>
  <si>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</si>
  <si>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</si>
  <si>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</si>
  <si>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</si>
  <si>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</si>
  <si>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</si>
  <si>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</si>
  <si>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</si>
  <si>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</si>
  <si>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</si>
  <si>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</si>
  <si>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</si>
  <si>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</si>
  <si>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</si>
  <si>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</si>
  <si>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</si>
  <si>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</si>
  <si>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</si>
  <si>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</si>
  <si>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</si>
  <si>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</si>
  <si>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</si>
  <si>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</si>
  <si>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</si>
  <si>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</si>
  <si>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</si>
  <si>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</si>
  <si>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</si>
  <si>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</si>
  <si>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</si>
  <si>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</si>
  <si>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</si>
  <si>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</si>
  <si>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</si>
  <si>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</si>
  <si>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</si>
  <si>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</si>
  <si>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</si>
  <si>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</si>
  <si>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</si>
  <si>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</si>
  <si>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</si>
  <si>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</si>
  <si>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</si>
  <si>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</si>
  <si>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</si>
  <si>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</si>
  <si>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</si>
  <si>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</si>
  <si>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</si>
  <si>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</si>
  <si>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</si>
  <si>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</si>
  <si>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</si>
  <si>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</si>
  <si>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</si>
  <si>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</si>
  <si>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</si>
  <si>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</si>
  <si>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</si>
  <si>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</si>
  <si>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</si>
  <si>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</si>
  <si>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</si>
  <si>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</si>
  <si>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</si>
  <si>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</si>
  <si>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</si>
  <si>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</si>
  <si>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</si>
  <si>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</si>
  <si>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</si>
  <si>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</si>
  <si>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</si>
  <si>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</si>
  <si>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</si>
  <si>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</si>
  <si>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</si>
  <si>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</si>
  <si>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</si>
  <si>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</si>
  <si>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</si>
  <si>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</si>
  <si>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</si>
  <si>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</si>
  <si>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</si>
  <si>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</si>
  <si>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</si>
  <si>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</si>
  <si>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</si>
  <si>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</si>
  <si>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</si>
  <si>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</si>
  <si>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</si>
  <si>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</si>
  <si>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</si>
  <si>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</si>
  <si>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</si>
  <si>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</si>
  <si>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</si>
  <si>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</si>
  <si>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</si>
  <si>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</si>
  <si>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</si>
  <si>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</si>
  <si>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</si>
  <si>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</si>
  <si>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</si>
  <si>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</si>
  <si>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</si>
  <si>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</si>
  <si>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</si>
  <si>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</si>
  <si>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</si>
  <si>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</si>
  <si>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</si>
  <si>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</si>
  <si>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</si>
  <si>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</si>
  <si>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</si>
  <si>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</si>
  <si>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</si>
  <si>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</si>
  <si>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</si>
  <si>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</si>
  <si>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</si>
  <si>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</si>
  <si>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</si>
  <si>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</si>
  <si>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</si>
  <si>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</si>
  <si>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</si>
  <si>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</si>
  <si>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</si>
  <si>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</si>
  <si>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</si>
  <si>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</si>
  <si>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</si>
  <si>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</si>
  <si>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</si>
  <si>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</si>
  <si>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</si>
  <si>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</si>
  <si>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</si>
  <si>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</si>
  <si>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</si>
  <si>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</si>
  <si>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</si>
  <si>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</si>
  <si>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</si>
  <si>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</si>
  <si>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</si>
  <si>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</si>
  <si>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</si>
  <si>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</si>
  <si>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</si>
  <si>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</si>
  <si>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</si>
  <si>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</si>
  <si>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</si>
  <si>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</si>
  <si>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</si>
  <si>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</si>
  <si>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</si>
  <si>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</si>
  <si>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</si>
  <si>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</si>
  <si>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</si>
  <si>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</si>
  <si>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</si>
  <si>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</si>
  <si>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</si>
  <si>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</si>
  <si>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</si>
  <si>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</si>
  <si>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</si>
  <si>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</si>
  <si>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</si>
  <si>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</si>
  <si>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</si>
  <si>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</si>
  <si>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</si>
  <si>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</si>
  <si>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</si>
  <si>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</si>
  <si>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</si>
  <si>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</si>
  <si>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</si>
  <si>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</si>
  <si>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</si>
  <si>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</si>
  <si>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</si>
  <si>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</si>
  <si>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</si>
  <si>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</si>
  <si>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</si>
  <si>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</si>
  <si>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</si>
  <si>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</si>
  <si>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</si>
  <si>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</si>
  <si>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</si>
  <si>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</si>
  <si>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</si>
  <si>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</si>
  <si>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</si>
  <si>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</si>
  <si>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</si>
  <si>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</si>
  <si>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</si>
  <si>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</si>
  <si>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</si>
  <si>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</si>
  <si>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</si>
  <si>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</si>
  <si>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</si>
  <si>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</si>
  <si>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</si>
  <si>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</si>
  <si>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</si>
  <si>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</si>
  <si>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</si>
  <si>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</si>
  <si>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</si>
  <si>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</si>
  <si>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</si>
  <si>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</si>
  <si>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</si>
  <si>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</si>
  <si>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</si>
  <si>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</si>
  <si>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</si>
  <si>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</si>
  <si>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</si>
  <si>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</si>
  <si>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</si>
  <si>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</si>
  <si>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</si>
  <si>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</si>
  <si>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</si>
  <si>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</si>
  <si>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</si>
  <si>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</si>
  <si>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</si>
  <si>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</si>
  <si>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</si>
  <si>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</si>
  <si>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</si>
  <si>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</si>
  <si>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</si>
  <si>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</si>
  <si>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</si>
  <si>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</si>
  <si>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</si>
  <si>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</si>
  <si>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</si>
  <si>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</si>
  <si>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</si>
  <si>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</si>
  <si>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</si>
  <si>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</si>
  <si>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</si>
  <si>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</si>
  <si>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</si>
  <si>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</si>
  <si>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</si>
  <si>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</si>
  <si>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</si>
  <si>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</si>
  <si>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</si>
  <si>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</si>
  <si>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</si>
  <si>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</si>
  <si>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</si>
  <si>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</si>
  <si>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</si>
  <si>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</si>
  <si>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</si>
  <si>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</si>
  <si>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</si>
  <si>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</si>
  <si>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</si>
  <si>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</si>
  <si>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</si>
  <si>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</si>
  <si>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</si>
  <si>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</si>
  <si>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</si>
  <si>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</si>
  <si>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</si>
  <si>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</si>
  <si>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</si>
  <si>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</si>
  <si>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</si>
  <si>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</si>
  <si>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</si>
  <si>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</si>
  <si>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</si>
  <si>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</si>
  <si>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</si>
  <si>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</si>
  <si>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</si>
  <si>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</si>
  <si>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</si>
  <si>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</si>
  <si>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</si>
  <si>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</si>
  <si>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</si>
  <si>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</si>
  <si>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</si>
  <si>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</si>
  <si>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</si>
  <si>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</si>
  <si>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</si>
  <si>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</si>
  <si>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</si>
  <si>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</si>
  <si>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</si>
  <si>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</si>
  <si>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</si>
  <si>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</si>
  <si>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</si>
  <si>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</si>
  <si>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</si>
  <si>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</si>
  <si>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</si>
  <si>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</si>
  <si>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</si>
  <si>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</si>
  <si>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</si>
  <si>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</si>
  <si>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</si>
  <si>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</si>
  <si>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</si>
  <si>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</si>
  <si>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</si>
  <si>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</si>
  <si>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</si>
  <si>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</si>
  <si>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</si>
  <si>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</si>
  <si>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</si>
  <si>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</si>
  <si>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</si>
  <si>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</si>
  <si>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</si>
  <si>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</si>
  <si>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</si>
  <si>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</si>
  <si>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</si>
  <si>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</si>
  <si>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</si>
  <si>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</si>
  <si>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</si>
  <si>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</si>
  <si>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</si>
  <si>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</si>
  <si>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</si>
  <si>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</si>
  <si>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</si>
  <si>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</si>
  <si>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</si>
  <si>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</si>
  <si>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</si>
  <si>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</si>
  <si>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</si>
  <si>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</si>
  <si>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</si>
  <si>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</si>
  <si>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</si>
  <si>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</si>
  <si>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</si>
  <si>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</si>
  <si>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</si>
  <si>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</si>
  <si>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</si>
  <si>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</si>
  <si>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</si>
  <si>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</si>
  <si>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</si>
  <si>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</si>
  <si>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</si>
  <si>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</si>
  <si>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</si>
  <si>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</si>
  <si>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</si>
  <si>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</si>
  <si>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</si>
  <si>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</si>
  <si>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</si>
  <si>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</si>
  <si>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</si>
  <si>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</si>
  <si>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</si>
  <si>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</si>
  <si>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</si>
  <si>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</si>
  <si>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</si>
  <si>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</si>
  <si>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</si>
  <si>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</si>
  <si>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</si>
  <si>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</si>
  <si>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</si>
  <si>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</si>
  <si>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</si>
  <si>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</si>
  <si>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</si>
  <si>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</si>
  <si>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</si>
  <si>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</si>
  <si>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</si>
  <si>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</si>
  <si>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</si>
  <si>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</si>
  <si>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</si>
  <si>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</si>
  <si>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</si>
  <si>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</si>
  <si>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</si>
  <si>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</si>
  <si>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</si>
  <si>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</si>
  <si>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</si>
  <si>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</si>
  <si>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</si>
  <si>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</si>
  <si>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</si>
  <si>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</si>
  <si>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</si>
  <si>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</si>
  <si>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</si>
  <si>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</si>
  <si>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DC</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</si>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</sst>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173</v>
      </c>
      <c r="D6" s="9" t="str">
        <f>IF($B6="N/A","N/A",IF(C6&lt;0,"No","Yes"))</f>
        <v>N/A</v>
      </c>
      <c r="E6" s="38">
        <v>1132</v>
      </c>
      <c r="F6" s="9" t="str">
        <f>IF($B6="N/A","N/A",IF(E6&lt;0,"No","Yes"))</f>
        <v>N/A</v>
      </c>
      <c r="G6" s="38">
        <v>1073</v>
      </c>
      <c r="H6" s="9" t="str">
        <f>IF($B6="N/A","N/A",IF(G6&lt;0,"No","Yes"))</f>
        <v>N/A</v>
      </c>
      <c r="I6" s="10">
        <v>554.29999999999995</v>
      </c>
      <c r="J6" s="10">
        <v>-5.21</v>
      </c>
      <c r="K6" s="9" t="str">
        <f t="shared" ref="K6:K11" si="0">IF(J6="Div by 0", "N/A", IF(J6="N/A","N/A", IF(J6&gt;30, "No", IF(J6&lt;-30, "No", "Yes"))))</f>
        <v>Yes</v>
      </c>
    </row>
    <row r="7" spans="1:11" x14ac:dyDescent="0.2">
      <c r="A7" s="88" t="s">
        <v>445</v>
      </c>
      <c r="B7" s="107" t="s">
        <v>213</v>
      </c>
      <c r="C7" s="9">
        <v>0</v>
      </c>
      <c r="D7" s="9" t="str">
        <f t="shared" ref="D7:D11" si="1">IF($B7="N/A","N/A",IF(C7&lt;0,"No","Yes"))</f>
        <v>N/A</v>
      </c>
      <c r="E7" s="9">
        <v>0</v>
      </c>
      <c r="F7" s="9" t="str">
        <f t="shared" ref="F7:F11" si="2">IF($B7="N/A","N/A",IF(E7&lt;0,"No","Yes"))</f>
        <v>N/A</v>
      </c>
      <c r="G7" s="9">
        <v>0</v>
      </c>
      <c r="H7" s="9" t="str">
        <f t="shared" ref="H7:H11" si="3">IF($B7="N/A","N/A",IF(G7&lt;0,"No","Yes"))</f>
        <v>N/A</v>
      </c>
      <c r="I7" s="10" t="s">
        <v>1747</v>
      </c>
      <c r="J7" s="10" t="s">
        <v>1747</v>
      </c>
      <c r="K7" s="9" t="str">
        <f t="shared" si="0"/>
        <v>N/A</v>
      </c>
    </row>
    <row r="8" spans="1:11" x14ac:dyDescent="0.2">
      <c r="A8" s="88" t="s">
        <v>446</v>
      </c>
      <c r="B8" s="107" t="s">
        <v>213</v>
      </c>
      <c r="C8" s="9">
        <v>28.323699422000001</v>
      </c>
      <c r="D8" s="9" t="str">
        <f t="shared" si="1"/>
        <v>N/A</v>
      </c>
      <c r="E8" s="9">
        <v>37.190812721</v>
      </c>
      <c r="F8" s="9" t="str">
        <f t="shared" si="2"/>
        <v>N/A</v>
      </c>
      <c r="G8" s="9">
        <v>22.833178006000001</v>
      </c>
      <c r="H8" s="9" t="str">
        <f t="shared" si="3"/>
        <v>N/A</v>
      </c>
      <c r="I8" s="10">
        <v>31.31</v>
      </c>
      <c r="J8" s="10">
        <v>-38.6</v>
      </c>
      <c r="K8" s="9" t="str">
        <f t="shared" si="0"/>
        <v>No</v>
      </c>
    </row>
    <row r="9" spans="1:11" x14ac:dyDescent="0.2">
      <c r="A9" s="88" t="s">
        <v>447</v>
      </c>
      <c r="B9" s="107" t="s">
        <v>213</v>
      </c>
      <c r="C9" s="9">
        <v>63.583815029</v>
      </c>
      <c r="D9" s="9" t="str">
        <f t="shared" si="1"/>
        <v>N/A</v>
      </c>
      <c r="E9" s="9">
        <v>56.183745582999997</v>
      </c>
      <c r="F9" s="9" t="str">
        <f t="shared" si="2"/>
        <v>N/A</v>
      </c>
      <c r="G9" s="9">
        <v>52.096924510999997</v>
      </c>
      <c r="H9" s="9" t="str">
        <f t="shared" si="3"/>
        <v>N/A</v>
      </c>
      <c r="I9" s="10">
        <v>-11.6</v>
      </c>
      <c r="J9" s="10">
        <v>-7.27</v>
      </c>
      <c r="K9" s="9" t="str">
        <f t="shared" si="0"/>
        <v>Yes</v>
      </c>
    </row>
    <row r="10" spans="1:11" x14ac:dyDescent="0.2">
      <c r="A10" s="88" t="s">
        <v>448</v>
      </c>
      <c r="B10" s="107" t="s">
        <v>213</v>
      </c>
      <c r="C10" s="9">
        <v>5.7803468208000002</v>
      </c>
      <c r="D10" s="9" t="str">
        <f t="shared" si="1"/>
        <v>N/A</v>
      </c>
      <c r="E10" s="9">
        <v>6.6254416961000002</v>
      </c>
      <c r="F10" s="9" t="str">
        <f t="shared" si="2"/>
        <v>N/A</v>
      </c>
      <c r="G10" s="9">
        <v>25.069897483999998</v>
      </c>
      <c r="H10" s="9" t="str">
        <f t="shared" si="3"/>
        <v>N/A</v>
      </c>
      <c r="I10" s="10">
        <v>14.62</v>
      </c>
      <c r="J10" s="10">
        <v>278.39999999999998</v>
      </c>
      <c r="K10" s="9" t="str">
        <f t="shared" si="0"/>
        <v>No</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5.2023121387</v>
      </c>
      <c r="D12" s="9" t="str">
        <f t="shared" ref="D12:D23" si="4">IF($B12="N/A","N/A",IF(C12&lt;0,"No","Yes"))</f>
        <v>N/A</v>
      </c>
      <c r="E12" s="9">
        <v>1.9434628974999999</v>
      </c>
      <c r="F12" s="9" t="str">
        <f t="shared" ref="F12:F23" si="5">IF($B12="N/A","N/A",IF(E12&lt;0,"No","Yes"))</f>
        <v>N/A</v>
      </c>
      <c r="G12" s="9">
        <v>6.1509785647999999</v>
      </c>
      <c r="H12" s="9" t="str">
        <f t="shared" ref="H12:H23" si="6">IF($B12="N/A","N/A",IF(G12&lt;0,"No","Yes"))</f>
        <v>N/A</v>
      </c>
      <c r="I12" s="10">
        <v>-62.6</v>
      </c>
      <c r="J12" s="10">
        <v>216.5</v>
      </c>
      <c r="K12" s="9" t="str">
        <f t="shared" ref="K12:K23" si="7">IF(J12="Div by 0", "N/A", IF(J12="N/A","N/A", IF(J12&gt;30, "No", IF(J12&lt;-30, "No", "Yes"))))</f>
        <v>No</v>
      </c>
    </row>
    <row r="13" spans="1:11" x14ac:dyDescent="0.2">
      <c r="A13" s="88" t="s">
        <v>654</v>
      </c>
      <c r="B13" s="107" t="s">
        <v>213</v>
      </c>
      <c r="C13" s="9">
        <v>100</v>
      </c>
      <c r="D13" s="9" t="str">
        <f t="shared" si="4"/>
        <v>N/A</v>
      </c>
      <c r="E13" s="9">
        <v>95.454545455000002</v>
      </c>
      <c r="F13" s="9" t="str">
        <f t="shared" si="5"/>
        <v>N/A</v>
      </c>
      <c r="G13" s="9">
        <v>98.484848485000001</v>
      </c>
      <c r="H13" s="9" t="str">
        <f t="shared" si="6"/>
        <v>N/A</v>
      </c>
      <c r="I13" s="10">
        <v>-4.55</v>
      </c>
      <c r="J13" s="10">
        <v>3.1749999999999998</v>
      </c>
      <c r="K13" s="9" t="str">
        <f t="shared" si="7"/>
        <v>Yes</v>
      </c>
    </row>
    <row r="14" spans="1:11" x14ac:dyDescent="0.2">
      <c r="A14" s="88" t="s">
        <v>855</v>
      </c>
      <c r="B14" s="107" t="s">
        <v>213</v>
      </c>
      <c r="C14" s="10">
        <v>27.222222221999999</v>
      </c>
      <c r="D14" s="9" t="str">
        <f t="shared" si="4"/>
        <v>N/A</v>
      </c>
      <c r="E14" s="10">
        <v>15.285714285999999</v>
      </c>
      <c r="F14" s="9" t="str">
        <f t="shared" si="5"/>
        <v>N/A</v>
      </c>
      <c r="G14" s="10">
        <v>13.153846154</v>
      </c>
      <c r="H14" s="9" t="str">
        <f t="shared" si="6"/>
        <v>N/A</v>
      </c>
      <c r="I14" s="10">
        <v>-43.8</v>
      </c>
      <c r="J14" s="10">
        <v>-13.9</v>
      </c>
      <c r="K14" s="9" t="str">
        <f t="shared" si="7"/>
        <v>Yes</v>
      </c>
    </row>
    <row r="15" spans="1:11" x14ac:dyDescent="0.2">
      <c r="A15" s="88" t="s">
        <v>656</v>
      </c>
      <c r="B15" s="107" t="s">
        <v>213</v>
      </c>
      <c r="C15" s="9">
        <v>3.4682080924999998</v>
      </c>
      <c r="D15" s="9" t="str">
        <f t="shared" si="4"/>
        <v>N/A</v>
      </c>
      <c r="E15" s="9">
        <v>5.9187279151999999</v>
      </c>
      <c r="F15" s="9" t="str">
        <f t="shared" si="5"/>
        <v>N/A</v>
      </c>
      <c r="G15" s="9">
        <v>19.664492077999999</v>
      </c>
      <c r="H15" s="9" t="str">
        <f t="shared" si="6"/>
        <v>N/A</v>
      </c>
      <c r="I15" s="10">
        <v>70.66</v>
      </c>
      <c r="J15" s="10">
        <v>232.2</v>
      </c>
      <c r="K15" s="9" t="str">
        <f t="shared" si="7"/>
        <v>No</v>
      </c>
    </row>
    <row r="16" spans="1:11" x14ac:dyDescent="0.2">
      <c r="A16" s="88" t="s">
        <v>372</v>
      </c>
      <c r="B16" s="107" t="s">
        <v>213</v>
      </c>
      <c r="C16" s="9">
        <v>100</v>
      </c>
      <c r="D16" s="9" t="str">
        <f t="shared" si="4"/>
        <v>N/A</v>
      </c>
      <c r="E16" s="9">
        <v>98.507462687</v>
      </c>
      <c r="F16" s="9" t="str">
        <f t="shared" si="5"/>
        <v>N/A</v>
      </c>
      <c r="G16" s="9">
        <v>97.156398104000004</v>
      </c>
      <c r="H16" s="9" t="str">
        <f t="shared" si="6"/>
        <v>N/A</v>
      </c>
      <c r="I16" s="10">
        <v>-1.49</v>
      </c>
      <c r="J16" s="10">
        <v>-1.37</v>
      </c>
      <c r="K16" s="9" t="str">
        <f t="shared" si="7"/>
        <v>Yes</v>
      </c>
    </row>
    <row r="17" spans="1:11" x14ac:dyDescent="0.2">
      <c r="A17" s="88" t="s">
        <v>856</v>
      </c>
      <c r="B17" s="107" t="s">
        <v>213</v>
      </c>
      <c r="C17" s="10">
        <v>4.5</v>
      </c>
      <c r="D17" s="9" t="str">
        <f t="shared" si="4"/>
        <v>N/A</v>
      </c>
      <c r="E17" s="10">
        <v>4.2121212120999996</v>
      </c>
      <c r="F17" s="9" t="str">
        <f t="shared" si="5"/>
        <v>N/A</v>
      </c>
      <c r="G17" s="10">
        <v>3.5219512195</v>
      </c>
      <c r="H17" s="9" t="str">
        <f t="shared" si="6"/>
        <v>N/A</v>
      </c>
      <c r="I17" s="10">
        <v>-6.4</v>
      </c>
      <c r="J17" s="10">
        <v>-16.399999999999999</v>
      </c>
      <c r="K17" s="9" t="str">
        <f t="shared" si="7"/>
        <v>Yes</v>
      </c>
    </row>
    <row r="18" spans="1:11" x14ac:dyDescent="0.2">
      <c r="A18" s="88" t="s">
        <v>657</v>
      </c>
      <c r="B18" s="107" t="s">
        <v>213</v>
      </c>
      <c r="C18" s="9">
        <v>0</v>
      </c>
      <c r="D18" s="9" t="str">
        <f t="shared" si="4"/>
        <v>N/A</v>
      </c>
      <c r="E18" s="9">
        <v>0.26501766780000002</v>
      </c>
      <c r="F18" s="9" t="str">
        <f t="shared" si="5"/>
        <v>N/A</v>
      </c>
      <c r="G18" s="9">
        <v>9.31966449E-2</v>
      </c>
      <c r="H18" s="9" t="str">
        <f t="shared" si="6"/>
        <v>N/A</v>
      </c>
      <c r="I18" s="10" t="s">
        <v>1747</v>
      </c>
      <c r="J18" s="10">
        <v>-64.8</v>
      </c>
      <c r="K18" s="9" t="str">
        <f t="shared" si="7"/>
        <v>No</v>
      </c>
    </row>
    <row r="19" spans="1:11" x14ac:dyDescent="0.2">
      <c r="A19" s="88" t="s">
        <v>205</v>
      </c>
      <c r="B19" s="107" t="s">
        <v>213</v>
      </c>
      <c r="C19" s="9" t="s">
        <v>1747</v>
      </c>
      <c r="D19" s="9" t="str">
        <f t="shared" si="4"/>
        <v>N/A</v>
      </c>
      <c r="E19" s="9">
        <v>100</v>
      </c>
      <c r="F19" s="9" t="str">
        <f t="shared" si="5"/>
        <v>N/A</v>
      </c>
      <c r="G19" s="9">
        <v>100</v>
      </c>
      <c r="H19" s="9" t="str">
        <f t="shared" si="6"/>
        <v>N/A</v>
      </c>
      <c r="I19" s="10" t="s">
        <v>1747</v>
      </c>
      <c r="J19" s="10">
        <v>0</v>
      </c>
      <c r="K19" s="9" t="str">
        <f t="shared" si="7"/>
        <v>Yes</v>
      </c>
    </row>
    <row r="20" spans="1:11" x14ac:dyDescent="0.2">
      <c r="A20" s="88" t="s">
        <v>857</v>
      </c>
      <c r="B20" s="107" t="s">
        <v>213</v>
      </c>
      <c r="C20" s="10" t="s">
        <v>1747</v>
      </c>
      <c r="D20" s="9" t="str">
        <f t="shared" si="4"/>
        <v>N/A</v>
      </c>
      <c r="E20" s="10">
        <v>7.3333333332999997</v>
      </c>
      <c r="F20" s="9" t="str">
        <f t="shared" si="5"/>
        <v>N/A</v>
      </c>
      <c r="G20" s="10">
        <v>4</v>
      </c>
      <c r="H20" s="9" t="str">
        <f t="shared" si="6"/>
        <v>N/A</v>
      </c>
      <c r="I20" s="10" t="s">
        <v>1747</v>
      </c>
      <c r="J20" s="10">
        <v>-45.5</v>
      </c>
      <c r="K20" s="9" t="str">
        <f t="shared" si="7"/>
        <v>No</v>
      </c>
    </row>
    <row r="21" spans="1:11" x14ac:dyDescent="0.2">
      <c r="A21" s="88" t="s">
        <v>658</v>
      </c>
      <c r="B21" s="107" t="s">
        <v>213</v>
      </c>
      <c r="C21" s="9">
        <v>91.329479769000002</v>
      </c>
      <c r="D21" s="9" t="str">
        <f t="shared" si="4"/>
        <v>N/A</v>
      </c>
      <c r="E21" s="9">
        <v>91.872791519000003</v>
      </c>
      <c r="F21" s="9" t="str">
        <f t="shared" si="5"/>
        <v>N/A</v>
      </c>
      <c r="G21" s="9">
        <v>74.091332711999996</v>
      </c>
      <c r="H21" s="9" t="str">
        <f t="shared" si="6"/>
        <v>N/A</v>
      </c>
      <c r="I21" s="10">
        <v>0.59489999999999998</v>
      </c>
      <c r="J21" s="10">
        <v>-19.399999999999999</v>
      </c>
      <c r="K21" s="9" t="str">
        <f t="shared" si="7"/>
        <v>Yes</v>
      </c>
    </row>
    <row r="22" spans="1:11" x14ac:dyDescent="0.2">
      <c r="A22" s="88" t="s">
        <v>1711</v>
      </c>
      <c r="B22" s="107" t="s">
        <v>213</v>
      </c>
      <c r="C22" s="9">
        <v>100</v>
      </c>
      <c r="D22" s="9" t="str">
        <f t="shared" si="4"/>
        <v>N/A</v>
      </c>
      <c r="E22" s="9">
        <v>99.615384614999996</v>
      </c>
      <c r="F22" s="9" t="str">
        <f t="shared" si="5"/>
        <v>N/A</v>
      </c>
      <c r="G22" s="9">
        <v>99.496855346000004</v>
      </c>
      <c r="H22" s="9" t="str">
        <f t="shared" si="6"/>
        <v>N/A</v>
      </c>
      <c r="I22" s="10">
        <v>-0.38500000000000001</v>
      </c>
      <c r="J22" s="10">
        <v>-0.11899999999999999</v>
      </c>
      <c r="K22" s="9" t="str">
        <f t="shared" si="7"/>
        <v>Yes</v>
      </c>
    </row>
    <row r="23" spans="1:11" x14ac:dyDescent="0.2">
      <c r="A23" s="88" t="s">
        <v>858</v>
      </c>
      <c r="B23" s="107" t="s">
        <v>213</v>
      </c>
      <c r="C23" s="10">
        <v>6.2405063290999996</v>
      </c>
      <c r="D23" s="9" t="str">
        <f t="shared" si="4"/>
        <v>N/A</v>
      </c>
      <c r="E23" s="10">
        <v>5.5096525097000004</v>
      </c>
      <c r="F23" s="9" t="str">
        <f t="shared" si="5"/>
        <v>N/A</v>
      </c>
      <c r="G23" s="10">
        <v>6.1769911504000001</v>
      </c>
      <c r="H23" s="9" t="str">
        <f t="shared" si="6"/>
        <v>N/A</v>
      </c>
      <c r="I23" s="10">
        <v>-11.7</v>
      </c>
      <c r="J23" s="10">
        <v>12.11</v>
      </c>
      <c r="K23" s="9" t="str">
        <f t="shared" si="7"/>
        <v>Yes</v>
      </c>
    </row>
    <row r="24" spans="1:11" x14ac:dyDescent="0.2">
      <c r="A24" s="88" t="s">
        <v>15</v>
      </c>
      <c r="B24" s="107"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
      <c r="A26" s="88" t="s">
        <v>32</v>
      </c>
      <c r="B26" s="107" t="s">
        <v>213</v>
      </c>
      <c r="C26" s="9">
        <v>100</v>
      </c>
      <c r="D26" s="9" t="str">
        <f>IF($B26="N/A","N/A",IF(C26&lt;0,"No","Yes"))</f>
        <v>N/A</v>
      </c>
      <c r="E26" s="9">
        <v>98.939929328999995</v>
      </c>
      <c r="F26" s="9" t="str">
        <f>IF($B26="N/A","N/A",IF(E26&lt;0,"No","Yes"))</f>
        <v>N/A</v>
      </c>
      <c r="G26" s="9">
        <v>66.262814539000004</v>
      </c>
      <c r="H26" s="9" t="str">
        <f>IF($B26="N/A","N/A",IF(G26&lt;0,"No","Yes"))</f>
        <v>N/A</v>
      </c>
      <c r="I26" s="10">
        <v>-1.06</v>
      </c>
      <c r="J26" s="10">
        <v>-33</v>
      </c>
      <c r="K26" s="9" t="str">
        <f t="shared" si="8"/>
        <v>No</v>
      </c>
    </row>
    <row r="27" spans="1:11" x14ac:dyDescent="0.2">
      <c r="A27" s="88" t="s">
        <v>160</v>
      </c>
      <c r="B27" s="107" t="s">
        <v>213</v>
      </c>
      <c r="C27" s="9">
        <v>100</v>
      </c>
      <c r="D27" s="9" t="str">
        <f t="shared" ref="D27:D30" si="9">IF($B27="N/A","N/A",IF(C27&lt;0,"No","Yes"))</f>
        <v>N/A</v>
      </c>
      <c r="E27" s="9">
        <v>99.469964664000003</v>
      </c>
      <c r="F27" s="9" t="str">
        <f t="shared" ref="F27:F30" si="10">IF($B27="N/A","N/A",IF(E27&lt;0,"No","Yes"))</f>
        <v>N/A</v>
      </c>
      <c r="G27" s="9">
        <v>99.440820130000006</v>
      </c>
      <c r="H27" s="9" t="str">
        <f t="shared" ref="H27:H30" si="11">IF($B27="N/A","N/A",IF(G27&lt;0,"No","Yes"))</f>
        <v>N/A</v>
      </c>
      <c r="I27" s="10">
        <v>-0.53</v>
      </c>
      <c r="J27" s="10">
        <v>-2.9000000000000001E-2</v>
      </c>
      <c r="K27" s="9" t="str">
        <f t="shared" si="8"/>
        <v>Yes</v>
      </c>
    </row>
    <row r="28" spans="1:11" x14ac:dyDescent="0.2">
      <c r="A28" s="31" t="s">
        <v>374</v>
      </c>
      <c r="B28" s="107" t="s">
        <v>213</v>
      </c>
      <c r="C28" s="9">
        <v>42.774566473999997</v>
      </c>
      <c r="D28" s="9" t="str">
        <f t="shared" si="9"/>
        <v>N/A</v>
      </c>
      <c r="E28" s="9">
        <v>51.325088338999997</v>
      </c>
      <c r="F28" s="9" t="str">
        <f t="shared" si="10"/>
        <v>N/A</v>
      </c>
      <c r="G28" s="9">
        <v>71.295433364000004</v>
      </c>
      <c r="H28" s="9" t="str">
        <f t="shared" si="11"/>
        <v>N/A</v>
      </c>
      <c r="I28" s="10">
        <v>19.989999999999998</v>
      </c>
      <c r="J28" s="10">
        <v>38.909999999999997</v>
      </c>
      <c r="K28" s="9" t="str">
        <f t="shared" si="8"/>
        <v>No</v>
      </c>
    </row>
    <row r="29" spans="1:11" x14ac:dyDescent="0.2">
      <c r="A29" s="31" t="s">
        <v>376</v>
      </c>
      <c r="B29" s="107" t="s">
        <v>213</v>
      </c>
      <c r="C29" s="9">
        <v>57.225433526000003</v>
      </c>
      <c r="D29" s="9" t="str">
        <f t="shared" si="9"/>
        <v>N/A</v>
      </c>
      <c r="E29" s="9">
        <v>47.791519434999998</v>
      </c>
      <c r="F29" s="9" t="str">
        <f t="shared" si="10"/>
        <v>N/A</v>
      </c>
      <c r="G29" s="9">
        <v>26.561043802</v>
      </c>
      <c r="H29" s="9" t="str">
        <f t="shared" si="11"/>
        <v>N/A</v>
      </c>
      <c r="I29" s="10">
        <v>-16.5</v>
      </c>
      <c r="J29" s="10">
        <v>-44.4</v>
      </c>
      <c r="K29" s="9" t="str">
        <f t="shared" si="8"/>
        <v>No</v>
      </c>
    </row>
    <row r="30" spans="1:11" x14ac:dyDescent="0.2">
      <c r="A30" s="31" t="s">
        <v>377</v>
      </c>
      <c r="B30" s="107" t="s">
        <v>213</v>
      </c>
      <c r="C30" s="9">
        <v>0</v>
      </c>
      <c r="D30" s="9" t="str">
        <f t="shared" si="9"/>
        <v>N/A</v>
      </c>
      <c r="E30" s="9">
        <v>0</v>
      </c>
      <c r="F30" s="9" t="str">
        <f t="shared" si="10"/>
        <v>N/A</v>
      </c>
      <c r="G30" s="9">
        <v>0</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6658823</v>
      </c>
      <c r="D7" s="34" t="str">
        <f>IF($B7="N/A","N/A",IF(C7&gt;15,"No",IF(C7&lt;-15,"No","Yes")))</f>
        <v>N/A</v>
      </c>
      <c r="E7" s="33">
        <v>8788471</v>
      </c>
      <c r="F7" s="34" t="str">
        <f>IF($B7="N/A","N/A",IF(E7&gt;15,"No",IF(E7&lt;-15,"No","Yes")))</f>
        <v>N/A</v>
      </c>
      <c r="G7" s="33">
        <v>10708402</v>
      </c>
      <c r="H7" s="34" t="str">
        <f>IF($B7="N/A","N/A",IF(G7&gt;15,"No",IF(G7&lt;-15,"No","Yes")))</f>
        <v>N/A</v>
      </c>
      <c r="I7" s="35">
        <v>31.98</v>
      </c>
      <c r="J7" s="35">
        <v>21.85</v>
      </c>
      <c r="K7" s="34" t="str">
        <f t="shared" ref="K7:K54" si="0">IF(J7="Div by 0", "N/A", IF(J7="N/A","N/A", IF(J7&gt;30, "No", IF(J7&lt;-30, "No", "Yes"))))</f>
        <v>Yes</v>
      </c>
    </row>
    <row r="8" spans="1:11" x14ac:dyDescent="0.2">
      <c r="A8" s="91" t="s">
        <v>362</v>
      </c>
      <c r="B8" s="32" t="s">
        <v>213</v>
      </c>
      <c r="C8" s="144" t="s">
        <v>213</v>
      </c>
      <c r="D8" s="34" t="str">
        <f>IF($B8="N/A","N/A",IF(C8&gt;15,"No",IF(C8&lt;-15,"No","Yes")))</f>
        <v>N/A</v>
      </c>
      <c r="E8" s="36">
        <v>57.436350419</v>
      </c>
      <c r="F8" s="34" t="str">
        <f>IF($B8="N/A","N/A",IF(E8&gt;15,"No",IF(E8&lt;-15,"No","Yes")))</f>
        <v>N/A</v>
      </c>
      <c r="G8" s="36">
        <v>52.227746025999998</v>
      </c>
      <c r="H8" s="34" t="str">
        <f>IF($B8="N/A","N/A",IF(G8&gt;15,"No",IF(G8&lt;-15,"No","Yes")))</f>
        <v>N/A</v>
      </c>
      <c r="I8" s="35" t="s">
        <v>213</v>
      </c>
      <c r="J8" s="35">
        <v>-9.07</v>
      </c>
      <c r="K8" s="34" t="str">
        <f t="shared" si="0"/>
        <v>Yes</v>
      </c>
    </row>
    <row r="9" spans="1:11" x14ac:dyDescent="0.2">
      <c r="A9" s="91" t="s">
        <v>119</v>
      </c>
      <c r="B9" s="37" t="s">
        <v>213</v>
      </c>
      <c r="C9" s="100">
        <v>5.7382062865999997</v>
      </c>
      <c r="D9" s="9" t="str">
        <f>IF($B9="N/A","N/A",IF(C9&gt;15,"No",IF(C9&lt;-15,"No","Yes")))</f>
        <v>N/A</v>
      </c>
      <c r="E9" s="9">
        <v>20.123079430000001</v>
      </c>
      <c r="F9" s="9" t="str">
        <f>IF($B9="N/A","N/A",IF(E9&gt;15,"No",IF(E9&lt;-15,"No","Yes")))</f>
        <v>N/A</v>
      </c>
      <c r="G9" s="9">
        <v>25.842455298000001</v>
      </c>
      <c r="H9" s="9" t="str">
        <f>IF($B9="N/A","N/A",IF(G9&gt;15,"No",IF(G9&lt;-15,"No","Yes")))</f>
        <v>N/A</v>
      </c>
      <c r="I9" s="10">
        <v>250.7</v>
      </c>
      <c r="J9" s="10">
        <v>28.42</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23.708754535000001</v>
      </c>
      <c r="D11" s="9" t="str">
        <f>IF($B11="N/A","N/A",IF(C11&gt;15,"No",IF(C11&lt;-15,"No","Yes")))</f>
        <v>N/A</v>
      </c>
      <c r="E11" s="9">
        <v>22.440570151999999</v>
      </c>
      <c r="F11" s="9" t="str">
        <f>IF($B11="N/A","N/A",IF(E11&gt;15,"No",IF(E11&lt;-15,"No","Yes")))</f>
        <v>N/A</v>
      </c>
      <c r="G11" s="9">
        <v>21.929798676000001</v>
      </c>
      <c r="H11" s="9" t="str">
        <f>IF($B11="N/A","N/A",IF(G11&gt;15,"No",IF(G11&lt;-15,"No","Yes")))</f>
        <v>N/A</v>
      </c>
      <c r="I11" s="10">
        <v>-5.35</v>
      </c>
      <c r="J11" s="10">
        <v>-2.2799999999999998</v>
      </c>
      <c r="K11" s="9" t="str">
        <f t="shared" si="0"/>
        <v>Yes</v>
      </c>
    </row>
    <row r="12" spans="1:11" x14ac:dyDescent="0.2">
      <c r="A12" s="91" t="s">
        <v>860</v>
      </c>
      <c r="B12" s="102" t="s">
        <v>214</v>
      </c>
      <c r="C12" s="100">
        <v>95.233262186000005</v>
      </c>
      <c r="D12" s="9" t="str">
        <f>IF(OR($B12="N/A",$C12="N/A"),"N/A",IF(C12&gt;100,"No",IF(C12&lt;95,"No","Yes")))</f>
        <v>Yes</v>
      </c>
      <c r="E12" s="100">
        <v>78.284309582999995</v>
      </c>
      <c r="F12" s="9" t="str">
        <f>IF(OR($B12="N/A",$E12="N/A"),"N/A",IF(E12&gt;100,"No",IF(E12&lt;95,"No","Yes")))</f>
        <v>No</v>
      </c>
      <c r="G12" s="100">
        <v>72.939033652000006</v>
      </c>
      <c r="H12" s="9" t="str">
        <f>IF($B12="N/A","N/A",IF(G12&gt;100,"No",IF(G12&lt;95,"No","Yes")))</f>
        <v>No</v>
      </c>
      <c r="I12" s="103">
        <v>-17.8</v>
      </c>
      <c r="J12" s="103">
        <v>-6.83</v>
      </c>
      <c r="K12" s="9" t="str">
        <f t="shared" si="0"/>
        <v>Yes</v>
      </c>
    </row>
    <row r="13" spans="1:11" x14ac:dyDescent="0.2">
      <c r="A13" s="91" t="s">
        <v>347</v>
      </c>
      <c r="B13" s="102" t="s">
        <v>213</v>
      </c>
      <c r="C13" s="100">
        <v>1.6641986761000001</v>
      </c>
      <c r="D13" s="9" t="str">
        <f>IF($B13="N/A","N/A",IF(C13&gt;100,"No",IF(C13&lt;95,"No","Yes")))</f>
        <v>N/A</v>
      </c>
      <c r="E13" s="100">
        <v>0</v>
      </c>
      <c r="F13" s="9" t="str">
        <f>IF($B13="N/A","N/A",IF(E13&gt;100,"No",IF(E13&lt;95,"No","Yes")))</f>
        <v>N/A</v>
      </c>
      <c r="G13" s="100">
        <v>6.5597899999999998E-5</v>
      </c>
      <c r="H13" s="9" t="str">
        <f>IF($B13="N/A","N/A",IF(G13&gt;100,"No",IF(G13&lt;95,"No","Yes")))</f>
        <v>N/A</v>
      </c>
      <c r="I13" s="103">
        <v>-100</v>
      </c>
      <c r="J13" s="103" t="s">
        <v>1747</v>
      </c>
      <c r="K13" s="9" t="str">
        <f t="shared" si="0"/>
        <v>N/A</v>
      </c>
    </row>
    <row r="14" spans="1:11" x14ac:dyDescent="0.2">
      <c r="A14" s="91" t="s">
        <v>348</v>
      </c>
      <c r="B14" s="102" t="s">
        <v>213</v>
      </c>
      <c r="C14" s="100">
        <v>1.1614024469999999</v>
      </c>
      <c r="D14" s="9" t="str">
        <f t="shared" ref="D14" si="1">IF($B14="N/A","N/A",IF(C14&lt;0,"No","Yes"))</f>
        <v>N/A</v>
      </c>
      <c r="E14" s="100">
        <v>0</v>
      </c>
      <c r="F14" s="9" t="str">
        <f t="shared" ref="F14" si="2">IF($B14="N/A","N/A",IF(E14&lt;0,"No","Yes"))</f>
        <v>N/A</v>
      </c>
      <c r="G14" s="100">
        <v>6.5597899999999998E-5</v>
      </c>
      <c r="H14" s="9" t="str">
        <f t="shared" ref="H14" si="3">IF($B14="N/A","N/A",IF(G14&lt;0,"No","Yes"))</f>
        <v>N/A</v>
      </c>
      <c r="I14" s="103">
        <v>-100</v>
      </c>
      <c r="J14" s="103" t="s">
        <v>1747</v>
      </c>
      <c r="K14" s="9" t="str">
        <f t="shared" si="0"/>
        <v>N/A</v>
      </c>
    </row>
    <row r="15" spans="1:11" x14ac:dyDescent="0.2">
      <c r="A15" s="91" t="s">
        <v>861</v>
      </c>
      <c r="B15" s="102" t="s">
        <v>214</v>
      </c>
      <c r="C15" s="100">
        <v>79.094324736999994</v>
      </c>
      <c r="D15" s="9" t="str">
        <f>IF(OR($B15="N/A",$C15="N/A"),"N/A",IF(C15&gt;100,"No",IF(C15&lt;95,"No","Yes")))</f>
        <v>No</v>
      </c>
      <c r="E15" s="100">
        <v>69.840006759999994</v>
      </c>
      <c r="F15" s="9" t="str">
        <f>IF(OR($B15="N/A",$E15="N/A"),"N/A",IF(E15&gt;100,"No",IF(E15&lt;95,"No","Yes")))</f>
        <v>No</v>
      </c>
      <c r="G15" s="100">
        <v>64.491126929000004</v>
      </c>
      <c r="H15" s="9" t="str">
        <f>IF($B15="N/A","N/A",IF(G15&gt;100,"No",IF(G15&lt;95,"No","Yes")))</f>
        <v>No</v>
      </c>
      <c r="I15" s="103">
        <v>-11.7</v>
      </c>
      <c r="J15" s="103">
        <v>-7.66</v>
      </c>
      <c r="K15" s="9" t="str">
        <f t="shared" si="0"/>
        <v>Yes</v>
      </c>
    </row>
    <row r="16" spans="1:11" x14ac:dyDescent="0.2">
      <c r="A16" s="91" t="s">
        <v>331</v>
      </c>
      <c r="B16" s="37" t="s">
        <v>213</v>
      </c>
      <c r="C16" s="89">
        <v>4698002</v>
      </c>
      <c r="D16" s="9" t="str">
        <f>IF($B16="N/A","N/A",IF(C16&gt;15,"No",IF(C16&lt;-15,"No","Yes")))</f>
        <v>N/A</v>
      </c>
      <c r="E16" s="38">
        <v>5047777</v>
      </c>
      <c r="F16" s="9" t="str">
        <f>IF($B16="N/A","N/A",IF(E16&gt;15,"No",IF(E16&lt;-15,"No","Yes")))</f>
        <v>N/A</v>
      </c>
      <c r="G16" s="38">
        <v>5592757</v>
      </c>
      <c r="H16" s="9" t="str">
        <f>IF($B16="N/A","N/A",IF(G16&gt;15,"No",IF(G16&lt;-15,"No","Yes")))</f>
        <v>N/A</v>
      </c>
      <c r="I16" s="10">
        <v>7.4450000000000003</v>
      </c>
      <c r="J16" s="10">
        <v>10.8</v>
      </c>
      <c r="K16" s="9" t="str">
        <f t="shared" si="0"/>
        <v>Yes</v>
      </c>
    </row>
    <row r="17" spans="1:11" x14ac:dyDescent="0.2">
      <c r="A17" s="91" t="s">
        <v>442</v>
      </c>
      <c r="B17" s="37" t="s">
        <v>215</v>
      </c>
      <c r="C17" s="100">
        <v>14.590691958000001</v>
      </c>
      <c r="D17" s="9" t="str">
        <f>IF($B17="N/A","N/A",IF(C17&gt;20,"No",IF(C17&lt;5,"No","Yes")))</f>
        <v>Yes</v>
      </c>
      <c r="E17" s="9">
        <v>7.8981103958999999</v>
      </c>
      <c r="F17" s="9" t="str">
        <f>IF($B17="N/A","N/A",IF(E17&gt;20,"No",IF(E17&lt;5,"No","Yes")))</f>
        <v>Yes</v>
      </c>
      <c r="G17" s="9">
        <v>7.0292701793000001</v>
      </c>
      <c r="H17" s="9" t="str">
        <f>IF($B17="N/A","N/A",IF(G17&gt;20,"No",IF(G17&lt;5,"No","Yes")))</f>
        <v>Yes</v>
      </c>
      <c r="I17" s="10">
        <v>-45.9</v>
      </c>
      <c r="J17" s="10">
        <v>-11</v>
      </c>
      <c r="K17" s="9" t="str">
        <f t="shared" si="0"/>
        <v>Yes</v>
      </c>
    </row>
    <row r="18" spans="1:11" x14ac:dyDescent="0.2">
      <c r="A18" s="91" t="s">
        <v>443</v>
      </c>
      <c r="B18" s="32" t="s">
        <v>213</v>
      </c>
      <c r="C18" s="100" t="s">
        <v>213</v>
      </c>
      <c r="D18" s="9" t="str">
        <f>IF($B18="N/A","N/A",IF(C18&gt;15,"No",IF(C18&lt;-15,"No","Yes")))</f>
        <v>N/A</v>
      </c>
      <c r="E18" s="9">
        <v>92.101889603999993</v>
      </c>
      <c r="F18" s="9" t="str">
        <f>IF($B18="N/A","N/A",IF(E18&gt;15,"No",IF(E18&lt;-15,"No","Yes")))</f>
        <v>N/A</v>
      </c>
      <c r="G18" s="9">
        <v>92.970729821000006</v>
      </c>
      <c r="H18" s="9" t="str">
        <f>IF($B18="N/A","N/A",IF(G18&gt;15,"No",IF(G18&lt;-15,"No","Yes")))</f>
        <v>N/A</v>
      </c>
      <c r="I18" s="10" t="s">
        <v>213</v>
      </c>
      <c r="J18" s="10">
        <v>0.94330000000000003</v>
      </c>
      <c r="K18" s="9" t="str">
        <f t="shared" si="0"/>
        <v>Yes</v>
      </c>
    </row>
    <row r="19" spans="1:11" x14ac:dyDescent="0.2">
      <c r="A19" s="91" t="s">
        <v>444</v>
      </c>
      <c r="B19" s="37" t="s">
        <v>216</v>
      </c>
      <c r="C19" s="100">
        <v>2.7808204424</v>
      </c>
      <c r="D19" s="9" t="str">
        <f>IF($B19="N/A","N/A",IF(C19&gt;1,"Yes","No"))</f>
        <v>Yes</v>
      </c>
      <c r="E19" s="9">
        <v>4.0824703626999996</v>
      </c>
      <c r="F19" s="9" t="str">
        <f>IF($B19="N/A","N/A",IF(E19&gt;1,"Yes","No"))</f>
        <v>Yes</v>
      </c>
      <c r="G19" s="9">
        <v>3.9283308750999999</v>
      </c>
      <c r="H19" s="9" t="str">
        <f>IF($B19="N/A","N/A",IF(G19&gt;1,"Yes","No"))</f>
        <v>Yes</v>
      </c>
      <c r="I19" s="10">
        <v>46.81</v>
      </c>
      <c r="J19" s="10">
        <v>-3.78</v>
      </c>
      <c r="K19" s="9" t="str">
        <f t="shared" si="0"/>
        <v>Yes</v>
      </c>
    </row>
    <row r="20" spans="1:11" x14ac:dyDescent="0.2">
      <c r="A20" s="91" t="s">
        <v>862</v>
      </c>
      <c r="B20" s="37" t="s">
        <v>213</v>
      </c>
      <c r="C20" s="93">
        <v>187.74286413999999</v>
      </c>
      <c r="D20" s="9" t="str">
        <f>IF($B20="N/A","N/A",IF(C20&gt;15,"No",IF(C20&lt;-15,"No","Yes")))</f>
        <v>N/A</v>
      </c>
      <c r="E20" s="39">
        <v>94.513956152000006</v>
      </c>
      <c r="F20" s="9" t="str">
        <f>IF($B20="N/A","N/A",IF(E20&gt;15,"No",IF(E20&lt;-15,"No","Yes")))</f>
        <v>N/A</v>
      </c>
      <c r="G20" s="39">
        <v>121.10920247</v>
      </c>
      <c r="H20" s="9" t="str">
        <f>IF($B20="N/A","N/A",IF(G20&gt;15,"No",IF(G20&lt;-15,"No","Yes")))</f>
        <v>N/A</v>
      </c>
      <c r="I20" s="10">
        <v>-49.7</v>
      </c>
      <c r="J20" s="10">
        <v>28.14</v>
      </c>
      <c r="K20" s="9" t="str">
        <f t="shared" si="0"/>
        <v>Yes</v>
      </c>
    </row>
    <row r="21" spans="1:11" x14ac:dyDescent="0.2">
      <c r="A21" s="91" t="s">
        <v>34</v>
      </c>
      <c r="B21" s="37" t="s">
        <v>213</v>
      </c>
      <c r="C21" s="104">
        <v>17.724447427000001</v>
      </c>
      <c r="D21" s="9" t="str">
        <f>IF($B21="N/A","N/A",IF(C21&gt;15,"No",IF(C21&lt;-15,"No","Yes")))</f>
        <v>N/A</v>
      </c>
      <c r="E21" s="105">
        <v>20.49038741</v>
      </c>
      <c r="F21" s="9" t="str">
        <f>IF($B21="N/A","N/A",IF(E21&gt;15,"No",IF(E21&lt;-15,"No","Yes")))</f>
        <v>N/A</v>
      </c>
      <c r="G21" s="105">
        <v>21.772369226999999</v>
      </c>
      <c r="H21" s="9" t="str">
        <f>IF($B21="N/A","N/A",IF(G21&gt;15,"No",IF(G21&lt;-15,"No","Yes")))</f>
        <v>N/A</v>
      </c>
      <c r="I21" s="10">
        <v>15.61</v>
      </c>
      <c r="J21" s="10">
        <v>6.2569999999999997</v>
      </c>
      <c r="K21" s="9" t="str">
        <f t="shared" si="0"/>
        <v>Yes</v>
      </c>
    </row>
    <row r="22" spans="1:11" x14ac:dyDescent="0.2">
      <c r="A22" s="91" t="s">
        <v>1712</v>
      </c>
      <c r="B22" s="37" t="s">
        <v>213</v>
      </c>
      <c r="C22" s="104">
        <v>7.4275824688999998</v>
      </c>
      <c r="D22" s="9" t="str">
        <f>IF($B22="N/A","N/A",IF(C22&gt;15,"No",IF(C22&lt;-15,"No","Yes")))</f>
        <v>N/A</v>
      </c>
      <c r="E22" s="105">
        <v>7.6036330690999998</v>
      </c>
      <c r="F22" s="9" t="str">
        <f>IF($B22="N/A","N/A",IF(E22&gt;15,"No",IF(E22&lt;-15,"No","Yes")))</f>
        <v>N/A</v>
      </c>
      <c r="G22" s="105">
        <v>7.7995357815000004</v>
      </c>
      <c r="H22" s="9" t="str">
        <f>IF($B22="N/A","N/A",IF(G22&gt;15,"No",IF(G22&lt;-15,"No","Yes")))</f>
        <v>N/A</v>
      </c>
      <c r="I22" s="10">
        <v>2.37</v>
      </c>
      <c r="J22" s="10">
        <v>2.5760000000000001</v>
      </c>
      <c r="K22" s="9" t="str">
        <f t="shared" si="0"/>
        <v>Yes</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296.42785491000001</v>
      </c>
      <c r="D24" s="9" t="str">
        <f>IF($B24="N/A","N/A",IF(C24&gt;300,"No",IF(C24&lt;75,"No","Yes")))</f>
        <v>Yes</v>
      </c>
      <c r="E24" s="39">
        <v>323.27854022999998</v>
      </c>
      <c r="F24" s="9" t="str">
        <f>IF($B24="N/A","N/A",IF(E24&gt;300,"No",IF(E24&lt;75,"No","Yes")))</f>
        <v>No</v>
      </c>
      <c r="G24" s="39">
        <v>348.87684005</v>
      </c>
      <c r="H24" s="9" t="str">
        <f>IF($B24="N/A","N/A",IF(G24&gt;300,"No",IF(G24&lt;75,"No","Yes")))</f>
        <v>No</v>
      </c>
      <c r="I24" s="10">
        <v>9.0579999999999998</v>
      </c>
      <c r="J24" s="10">
        <v>7.9180000000000001</v>
      </c>
      <c r="K24" s="9" t="str">
        <f t="shared" si="0"/>
        <v>Yes</v>
      </c>
    </row>
    <row r="25" spans="1:11" x14ac:dyDescent="0.2">
      <c r="A25" s="91" t="s">
        <v>864</v>
      </c>
      <c r="B25" s="37" t="s">
        <v>244</v>
      </c>
      <c r="C25" s="93">
        <v>34.335326002000002</v>
      </c>
      <c r="D25" s="9" t="str">
        <f>IF($B25="N/A","N/A",IF(C25&gt;250,"No",IF(C25&lt;20,"No","Yes")))</f>
        <v>Yes</v>
      </c>
      <c r="E25" s="39">
        <v>33.496324272999999</v>
      </c>
      <c r="F25" s="9" t="str">
        <f>IF($B25="N/A","N/A",IF(E25&gt;250,"No",IF(E25&lt;20,"No","Yes")))</f>
        <v>Yes</v>
      </c>
      <c r="G25" s="39">
        <v>34.471328837999998</v>
      </c>
      <c r="H25" s="9" t="str">
        <f>IF($B25="N/A","N/A",IF(G25&gt;250,"No",IF(G25&lt;20,"No","Yes")))</f>
        <v>Yes</v>
      </c>
      <c r="I25" s="10">
        <v>-2.44</v>
      </c>
      <c r="J25" s="10">
        <v>2.911</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39184</v>
      </c>
      <c r="D27" s="37" t="s">
        <v>213</v>
      </c>
      <c r="E27" s="38">
        <v>4529</v>
      </c>
      <c r="F27" s="37" t="s">
        <v>213</v>
      </c>
      <c r="G27" s="38">
        <v>3144</v>
      </c>
      <c r="H27" s="9" t="str">
        <f>IF($B27="N/A","N/A",IF(G27&gt;15,"No",IF(G27&lt;-15,"No","Yes")))</f>
        <v>N/A</v>
      </c>
      <c r="I27" s="10">
        <v>-88.4</v>
      </c>
      <c r="J27" s="10">
        <v>-30.6</v>
      </c>
      <c r="K27" s="9" t="str">
        <f t="shared" si="0"/>
        <v>No</v>
      </c>
    </row>
    <row r="28" spans="1:11" x14ac:dyDescent="0.2">
      <c r="A28" s="91" t="s">
        <v>346</v>
      </c>
      <c r="B28" s="37" t="s">
        <v>213</v>
      </c>
      <c r="C28" s="90" t="s">
        <v>213</v>
      </c>
      <c r="D28" s="37" t="s">
        <v>213</v>
      </c>
      <c r="E28" s="8">
        <v>5.1533423699999997E-2</v>
      </c>
      <c r="F28" s="37" t="s">
        <v>213</v>
      </c>
      <c r="G28" s="8">
        <v>2.9360122999999998E-2</v>
      </c>
      <c r="H28" s="9" t="str">
        <f>IF($B28="N/A","N/A",IF(G28&gt;15,"No",IF(G28&lt;-15,"No","Yes")))</f>
        <v>N/A</v>
      </c>
      <c r="I28" s="10" t="s">
        <v>213</v>
      </c>
      <c r="J28" s="10">
        <v>-43</v>
      </c>
      <c r="K28" s="9" t="str">
        <f t="shared" si="0"/>
        <v>No</v>
      </c>
    </row>
    <row r="29" spans="1:11" ht="25.5" x14ac:dyDescent="0.2">
      <c r="A29" s="91" t="s">
        <v>841</v>
      </c>
      <c r="B29" s="37" t="s">
        <v>213</v>
      </c>
      <c r="C29" s="39">
        <v>127.625</v>
      </c>
      <c r="D29" s="37" t="s">
        <v>213</v>
      </c>
      <c r="E29" s="39">
        <v>179.78229189999999</v>
      </c>
      <c r="F29" s="37" t="s">
        <v>213</v>
      </c>
      <c r="G29" s="39">
        <v>186.73727735</v>
      </c>
      <c r="H29" s="37" t="s">
        <v>213</v>
      </c>
      <c r="I29" s="10">
        <v>40.869999999999997</v>
      </c>
      <c r="J29" s="10">
        <v>3.8690000000000002</v>
      </c>
      <c r="K29" s="9" t="str">
        <f t="shared" si="0"/>
        <v>Yes</v>
      </c>
    </row>
    <row r="30" spans="1:11" x14ac:dyDescent="0.2">
      <c r="A30" s="91" t="s">
        <v>27</v>
      </c>
      <c r="B30" s="37" t="s">
        <v>217</v>
      </c>
      <c r="C30" s="38">
        <v>27</v>
      </c>
      <c r="D30" s="9" t="str">
        <f>IF($B30="N/A","N/A",IF(C30="N/A","N/A",IF(C30=0,"Yes","No")))</f>
        <v>No</v>
      </c>
      <c r="E30" s="38">
        <v>0</v>
      </c>
      <c r="F30" s="9" t="str">
        <f>IF($B30="N/A","N/A",IF(E30="N/A","N/A",IF(E30=0,"Yes","No")))</f>
        <v>Yes</v>
      </c>
      <c r="G30" s="38">
        <v>0</v>
      </c>
      <c r="H30" s="9" t="str">
        <f>IF($B30="N/A","N/A",IF(G30=0,"Yes","No"))</f>
        <v>Yes</v>
      </c>
      <c r="I30" s="10">
        <v>-100</v>
      </c>
      <c r="J30" s="10" t="s">
        <v>1747</v>
      </c>
      <c r="K30" s="9" t="str">
        <f t="shared" si="0"/>
        <v>N/A</v>
      </c>
    </row>
    <row r="31" spans="1:11" x14ac:dyDescent="0.2">
      <c r="A31" s="91" t="s">
        <v>206</v>
      </c>
      <c r="B31" s="106" t="s">
        <v>213</v>
      </c>
      <c r="C31" s="89">
        <v>1112515</v>
      </c>
      <c r="D31" s="9" t="str">
        <f t="shared" ref="D31:F50" si="4">IF($B31="N/A","N/A",IF(C31&lt;0,"No","Yes"))</f>
        <v>N/A</v>
      </c>
      <c r="E31" s="89">
        <v>1438411</v>
      </c>
      <c r="F31" s="9" t="str">
        <f t="shared" si="4"/>
        <v>N/A</v>
      </c>
      <c r="G31" s="89">
        <v>1728963</v>
      </c>
      <c r="H31" s="9" t="str">
        <f t="shared" ref="H31:H50" si="5">IF($B31="N/A","N/A",IF(G31&lt;0,"No","Yes"))</f>
        <v>N/A</v>
      </c>
      <c r="I31" s="10">
        <v>29.29</v>
      </c>
      <c r="J31" s="10">
        <v>20.2</v>
      </c>
      <c r="K31" s="9" t="str">
        <f t="shared" si="0"/>
        <v>Yes</v>
      </c>
    </row>
    <row r="32" spans="1:11" ht="25.5" x14ac:dyDescent="0.2">
      <c r="A32" s="2" t="s">
        <v>659</v>
      </c>
      <c r="B32" s="106" t="s">
        <v>213</v>
      </c>
      <c r="C32" s="90">
        <v>99.724767756000006</v>
      </c>
      <c r="D32" s="9" t="str">
        <f t="shared" si="4"/>
        <v>N/A</v>
      </c>
      <c r="E32" s="90">
        <v>99.318762161999999</v>
      </c>
      <c r="F32" s="9" t="str">
        <f t="shared" si="4"/>
        <v>N/A</v>
      </c>
      <c r="G32" s="90">
        <v>99.572344810000004</v>
      </c>
      <c r="H32" s="9" t="str">
        <f t="shared" si="5"/>
        <v>N/A</v>
      </c>
      <c r="I32" s="10">
        <v>-0.40699999999999997</v>
      </c>
      <c r="J32" s="10">
        <v>0.25530000000000003</v>
      </c>
      <c r="K32" s="9" t="str">
        <f t="shared" si="0"/>
        <v>Yes</v>
      </c>
    </row>
    <row r="33" spans="1:11" x14ac:dyDescent="0.2">
      <c r="A33" s="2" t="s">
        <v>660</v>
      </c>
      <c r="B33" s="106" t="s">
        <v>213</v>
      </c>
      <c r="C33" s="90">
        <v>0</v>
      </c>
      <c r="D33" s="9" t="str">
        <f t="shared" si="4"/>
        <v>N/A</v>
      </c>
      <c r="E33" s="90">
        <v>0</v>
      </c>
      <c r="F33" s="9" t="str">
        <f t="shared" si="4"/>
        <v>N/A</v>
      </c>
      <c r="G33" s="90">
        <v>2.313526E-4</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0.27523224410000002</v>
      </c>
      <c r="D35" s="9" t="str">
        <f t="shared" si="4"/>
        <v>N/A</v>
      </c>
      <c r="E35" s="90">
        <v>0.68123783810000005</v>
      </c>
      <c r="F35" s="9" t="str">
        <f t="shared" si="4"/>
        <v>N/A</v>
      </c>
      <c r="G35" s="90">
        <v>0.4274238373</v>
      </c>
      <c r="H35" s="9" t="str">
        <f t="shared" si="5"/>
        <v>N/A</v>
      </c>
      <c r="I35" s="10">
        <v>147.5</v>
      </c>
      <c r="J35" s="10">
        <v>-37.299999999999997</v>
      </c>
      <c r="K35" s="9" t="str">
        <f t="shared" si="0"/>
        <v>No</v>
      </c>
    </row>
    <row r="36" spans="1:11" x14ac:dyDescent="0.2">
      <c r="A36" s="2" t="s">
        <v>349</v>
      </c>
      <c r="B36" s="106" t="s">
        <v>213</v>
      </c>
      <c r="C36" s="89">
        <v>466209</v>
      </c>
      <c r="D36" s="9" t="str">
        <f t="shared" si="4"/>
        <v>N/A</v>
      </c>
      <c r="E36" s="89">
        <v>533772</v>
      </c>
      <c r="F36" s="9" t="str">
        <f t="shared" si="4"/>
        <v>N/A</v>
      </c>
      <c r="G36" s="89">
        <v>619368</v>
      </c>
      <c r="H36" s="9" t="str">
        <f t="shared" si="5"/>
        <v>N/A</v>
      </c>
      <c r="I36" s="10">
        <v>14.49</v>
      </c>
      <c r="J36" s="10">
        <v>16.04</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95.865588180000003</v>
      </c>
      <c r="D41" s="9" t="str">
        <f t="shared" si="4"/>
        <v>N/A</v>
      </c>
      <c r="E41" s="90">
        <v>98.786935245999999</v>
      </c>
      <c r="F41" s="9" t="str">
        <f t="shared" si="4"/>
        <v>N/A</v>
      </c>
      <c r="G41" s="90">
        <v>99.427642371000005</v>
      </c>
      <c r="H41" s="9" t="str">
        <f t="shared" si="5"/>
        <v>N/A</v>
      </c>
      <c r="I41" s="10">
        <v>3.0470000000000002</v>
      </c>
      <c r="J41" s="10">
        <v>0.64859999999999995</v>
      </c>
      <c r="K41" s="9" t="str">
        <f t="shared" si="0"/>
        <v>Yes</v>
      </c>
    </row>
    <row r="42" spans="1:11" x14ac:dyDescent="0.2">
      <c r="A42" s="2" t="s">
        <v>668</v>
      </c>
      <c r="B42" s="106" t="s">
        <v>213</v>
      </c>
      <c r="C42" s="90">
        <v>95.865588180000003</v>
      </c>
      <c r="D42" s="9" t="str">
        <f t="shared" si="4"/>
        <v>N/A</v>
      </c>
      <c r="E42" s="90">
        <v>98.786935245999999</v>
      </c>
      <c r="F42" s="9" t="str">
        <f t="shared" si="4"/>
        <v>N/A</v>
      </c>
      <c r="G42" s="90">
        <v>99.427642371000005</v>
      </c>
      <c r="H42" s="9" t="str">
        <f t="shared" si="5"/>
        <v>N/A</v>
      </c>
      <c r="I42" s="10">
        <v>3.0470000000000002</v>
      </c>
      <c r="J42" s="10">
        <v>0.64859999999999995</v>
      </c>
      <c r="K42" s="9" t="str">
        <f t="shared" si="0"/>
        <v>Yes</v>
      </c>
    </row>
    <row r="43" spans="1:11" x14ac:dyDescent="0.2">
      <c r="A43" s="2" t="s">
        <v>669</v>
      </c>
      <c r="B43" s="106" t="s">
        <v>213</v>
      </c>
      <c r="C43" s="90">
        <v>0</v>
      </c>
      <c r="D43" s="9" t="str">
        <f t="shared" si="4"/>
        <v>N/A</v>
      </c>
      <c r="E43" s="90">
        <v>1.6861132E-3</v>
      </c>
      <c r="F43" s="9" t="str">
        <f t="shared" si="4"/>
        <v>N/A</v>
      </c>
      <c r="G43" s="90">
        <v>5.8123764999999999E-3</v>
      </c>
      <c r="H43" s="9" t="str">
        <f t="shared" si="5"/>
        <v>N/A</v>
      </c>
      <c r="I43" s="10" t="s">
        <v>1747</v>
      </c>
      <c r="J43" s="10">
        <v>244.7</v>
      </c>
      <c r="K43" s="9" t="str">
        <f t="shared" si="0"/>
        <v>No</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4.1344118196000004</v>
      </c>
      <c r="D45" s="9" t="str">
        <f t="shared" si="4"/>
        <v>N/A</v>
      </c>
      <c r="E45" s="90">
        <v>1.2113786411</v>
      </c>
      <c r="F45" s="9" t="str">
        <f t="shared" si="4"/>
        <v>N/A</v>
      </c>
      <c r="G45" s="90">
        <v>0.56654525259999999</v>
      </c>
      <c r="H45" s="9" t="str">
        <f t="shared" si="5"/>
        <v>N/A</v>
      </c>
      <c r="I45" s="10">
        <v>-70.7</v>
      </c>
      <c r="J45" s="10">
        <v>-53.2</v>
      </c>
      <c r="K45" s="9" t="str">
        <f t="shared" si="0"/>
        <v>No</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382097</v>
      </c>
      <c r="D51" s="37" t="s">
        <v>213</v>
      </c>
      <c r="E51" s="38">
        <v>1768511</v>
      </c>
      <c r="F51" s="37" t="s">
        <v>213</v>
      </c>
      <c r="G51" s="38">
        <v>2767314</v>
      </c>
      <c r="H51" s="37" t="s">
        <v>213</v>
      </c>
      <c r="I51" s="10">
        <v>362.8</v>
      </c>
      <c r="J51" s="10">
        <v>56.48</v>
      </c>
      <c r="K51" s="9" t="str">
        <f t="shared" si="0"/>
        <v>No</v>
      </c>
    </row>
    <row r="52" spans="1:11" x14ac:dyDescent="0.2">
      <c r="A52" s="2" t="s">
        <v>352</v>
      </c>
      <c r="B52" s="37" t="s">
        <v>213</v>
      </c>
      <c r="C52" s="90">
        <v>95.154895222999997</v>
      </c>
      <c r="D52" s="9" t="str">
        <f t="shared" ref="D52:D54" si="6">IF($B52="N/A","N/A",IF(C52&gt;15,"No",IF(C52&lt;-15,"No","Yes")))</f>
        <v>N/A</v>
      </c>
      <c r="E52" s="8">
        <v>95.459570225999997</v>
      </c>
      <c r="F52" s="9" t="str">
        <f t="shared" ref="F52:F54" si="7">IF($B52="N/A","N/A",IF(E52&gt;15,"No",IF(E52&lt;-15,"No","Yes")))</f>
        <v>N/A</v>
      </c>
      <c r="G52" s="8">
        <v>94.813237674000007</v>
      </c>
      <c r="H52" s="9" t="str">
        <f t="shared" ref="H52:H54" si="8">IF($B52="N/A","N/A",IF(G52&gt;15,"No",IF(G52&lt;-15,"No","Yes")))</f>
        <v>N/A</v>
      </c>
      <c r="I52" s="10">
        <v>0.32019999999999998</v>
      </c>
      <c r="J52" s="10">
        <v>-0.67700000000000005</v>
      </c>
      <c r="K52" s="9" t="str">
        <f t="shared" si="0"/>
        <v>Yes</v>
      </c>
    </row>
    <row r="53" spans="1:11" x14ac:dyDescent="0.2">
      <c r="A53" s="2" t="s">
        <v>353</v>
      </c>
      <c r="B53" s="37" t="s">
        <v>213</v>
      </c>
      <c r="C53" s="90">
        <v>0.69589659169999996</v>
      </c>
      <c r="D53" s="9" t="str">
        <f t="shared" si="6"/>
        <v>N/A</v>
      </c>
      <c r="E53" s="8">
        <v>0.35900257340000002</v>
      </c>
      <c r="F53" s="9" t="str">
        <f t="shared" si="7"/>
        <v>N/A</v>
      </c>
      <c r="G53" s="8">
        <v>4.58567405E-2</v>
      </c>
      <c r="H53" s="9" t="str">
        <f t="shared" si="8"/>
        <v>N/A</v>
      </c>
      <c r="I53" s="10">
        <v>-48.4</v>
      </c>
      <c r="J53" s="10">
        <v>-87.2</v>
      </c>
      <c r="K53" s="9" t="str">
        <f t="shared" si="0"/>
        <v>No</v>
      </c>
    </row>
    <row r="54" spans="1:11" x14ac:dyDescent="0.2">
      <c r="A54" s="2" t="s">
        <v>354</v>
      </c>
      <c r="B54" s="37" t="s">
        <v>213</v>
      </c>
      <c r="C54" s="90" t="s">
        <v>213</v>
      </c>
      <c r="D54" s="9" t="str">
        <f t="shared" si="6"/>
        <v>N/A</v>
      </c>
      <c r="E54" s="8">
        <v>2.9505046900999998</v>
      </c>
      <c r="F54" s="9" t="str">
        <f t="shared" si="7"/>
        <v>N/A</v>
      </c>
      <c r="G54" s="8">
        <v>2.5242166231000001</v>
      </c>
      <c r="H54" s="9" t="str">
        <f t="shared" si="8"/>
        <v>N/A</v>
      </c>
      <c r="I54" s="10" t="s">
        <v>213</v>
      </c>
      <c r="J54" s="10">
        <v>-14.4</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4012531</v>
      </c>
      <c r="D6" s="9" t="str">
        <f>IF($B6="N/A","N/A",IF(C6&gt;15,"No",IF(C6&lt;-15,"No","Yes")))</f>
        <v>N/A</v>
      </c>
      <c r="E6" s="38">
        <v>4649098</v>
      </c>
      <c r="F6" s="9" t="str">
        <f>IF($B6="N/A","N/A",IF(E6&gt;15,"No",IF(E6&lt;-15,"No","Yes")))</f>
        <v>N/A</v>
      </c>
      <c r="G6" s="38">
        <v>5199627</v>
      </c>
      <c r="H6" s="9" t="str">
        <f>IF($B6="N/A","N/A",IF(G6&gt;15,"No",IF(G6&lt;-15,"No","Yes")))</f>
        <v>N/A</v>
      </c>
      <c r="I6" s="10">
        <v>15.86</v>
      </c>
      <c r="J6" s="10">
        <v>11.84</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1.4075405273999999</v>
      </c>
      <c r="D9" s="9" t="str">
        <f t="shared" ref="D9:D15" si="1">IF($B9="N/A","N/A",IF(C9&gt;15,"No",IF(C9&lt;-15,"No","Yes")))</f>
        <v>N/A</v>
      </c>
      <c r="E9" s="8">
        <v>1.0080450014</v>
      </c>
      <c r="F9" s="9" t="str">
        <f t="shared" ref="F9:F15" si="2">IF($B9="N/A","N/A",IF(E9&gt;15,"No",IF(E9&lt;-15,"No","Yes")))</f>
        <v>N/A</v>
      </c>
      <c r="G9" s="8">
        <v>1.4486808381</v>
      </c>
      <c r="H9" s="9" t="str">
        <f t="shared" ref="H9:H15" si="3">IF($B9="N/A","N/A",IF(G9&gt;15,"No",IF(G9&lt;-15,"No","Yes")))</f>
        <v>N/A</v>
      </c>
      <c r="I9" s="10">
        <v>-28.4</v>
      </c>
      <c r="J9" s="10">
        <v>43.71</v>
      </c>
      <c r="K9" s="9" t="str">
        <f t="shared" si="0"/>
        <v>No</v>
      </c>
    </row>
    <row r="10" spans="1:11" x14ac:dyDescent="0.2">
      <c r="A10" s="91" t="s">
        <v>36</v>
      </c>
      <c r="B10" s="37" t="s">
        <v>213</v>
      </c>
      <c r="C10" s="90">
        <v>3.3908327692000002</v>
      </c>
      <c r="D10" s="9" t="str">
        <f t="shared" si="1"/>
        <v>N/A</v>
      </c>
      <c r="E10" s="8">
        <v>0.32001817220000001</v>
      </c>
      <c r="F10" s="9" t="str">
        <f t="shared" si="2"/>
        <v>N/A</v>
      </c>
      <c r="G10" s="8">
        <v>1.2119178501000001</v>
      </c>
      <c r="H10" s="9" t="str">
        <f t="shared" si="3"/>
        <v>N/A</v>
      </c>
      <c r="I10" s="10">
        <v>-90.6</v>
      </c>
      <c r="J10" s="10">
        <v>278.7</v>
      </c>
      <c r="K10" s="9" t="str">
        <f t="shared" si="0"/>
        <v>No</v>
      </c>
    </row>
    <row r="11" spans="1:11" x14ac:dyDescent="0.2">
      <c r="A11" s="91" t="s">
        <v>37</v>
      </c>
      <c r="B11" s="37" t="s">
        <v>213</v>
      </c>
      <c r="C11" s="90">
        <v>1.02591786E-2</v>
      </c>
      <c r="D11" s="9" t="str">
        <f t="shared" si="1"/>
        <v>N/A</v>
      </c>
      <c r="E11" s="8">
        <v>4.5467125300000001E-2</v>
      </c>
      <c r="F11" s="9" t="str">
        <f t="shared" si="2"/>
        <v>N/A</v>
      </c>
      <c r="G11" s="8">
        <v>2.4992710500000001E-2</v>
      </c>
      <c r="H11" s="9" t="str">
        <f t="shared" si="3"/>
        <v>N/A</v>
      </c>
      <c r="I11" s="10">
        <v>343.2</v>
      </c>
      <c r="J11" s="10">
        <v>-45</v>
      </c>
      <c r="K11" s="9" t="str">
        <f t="shared" si="0"/>
        <v>No</v>
      </c>
    </row>
    <row r="12" spans="1:11" x14ac:dyDescent="0.2">
      <c r="A12" s="91" t="s">
        <v>38</v>
      </c>
      <c r="B12" s="37" t="s">
        <v>213</v>
      </c>
      <c r="C12" s="90">
        <v>1.6976219395000001</v>
      </c>
      <c r="D12" s="9" t="str">
        <f t="shared" si="1"/>
        <v>N/A</v>
      </c>
      <c r="E12" s="8">
        <v>1.0536015826</v>
      </c>
      <c r="F12" s="9" t="str">
        <f t="shared" si="2"/>
        <v>N/A</v>
      </c>
      <c r="G12" s="8">
        <v>1.5155724853999999</v>
      </c>
      <c r="H12" s="9" t="str">
        <f t="shared" si="3"/>
        <v>N/A</v>
      </c>
      <c r="I12" s="10">
        <v>-37.9</v>
      </c>
      <c r="J12" s="10">
        <v>43.85</v>
      </c>
      <c r="K12" s="9" t="str">
        <f t="shared" si="0"/>
        <v>No</v>
      </c>
    </row>
    <row r="13" spans="1:11" x14ac:dyDescent="0.2">
      <c r="A13" s="91" t="s">
        <v>866</v>
      </c>
      <c r="B13" s="37" t="s">
        <v>213</v>
      </c>
      <c r="C13" s="90">
        <v>2.93799904E-2</v>
      </c>
      <c r="D13" s="9" t="str">
        <f t="shared" si="1"/>
        <v>N/A</v>
      </c>
      <c r="E13" s="8">
        <v>0.23150317270000001</v>
      </c>
      <c r="F13" s="9" t="str">
        <f t="shared" si="2"/>
        <v>N/A</v>
      </c>
      <c r="G13" s="8">
        <v>0.31593491839999999</v>
      </c>
      <c r="H13" s="9" t="str">
        <f t="shared" si="3"/>
        <v>N/A</v>
      </c>
      <c r="I13" s="10">
        <v>688</v>
      </c>
      <c r="J13" s="10">
        <v>36.47</v>
      </c>
      <c r="K13" s="9" t="str">
        <f t="shared" si="0"/>
        <v>No</v>
      </c>
    </row>
    <row r="14" spans="1:11" x14ac:dyDescent="0.2">
      <c r="A14" s="91" t="s">
        <v>867</v>
      </c>
      <c r="B14" s="37" t="s">
        <v>213</v>
      </c>
      <c r="C14" s="90">
        <v>2.2282197E-2</v>
      </c>
      <c r="D14" s="9" t="str">
        <f t="shared" si="1"/>
        <v>N/A</v>
      </c>
      <c r="E14" s="8">
        <v>0.1177503053</v>
      </c>
      <c r="F14" s="9" t="str">
        <f t="shared" si="2"/>
        <v>N/A</v>
      </c>
      <c r="G14" s="8">
        <v>0.1995391064</v>
      </c>
      <c r="H14" s="9" t="str">
        <f t="shared" si="3"/>
        <v>N/A</v>
      </c>
      <c r="I14" s="10">
        <v>428.5</v>
      </c>
      <c r="J14" s="10">
        <v>69.459999999999994</v>
      </c>
      <c r="K14" s="9" t="str">
        <f t="shared" si="0"/>
        <v>No</v>
      </c>
    </row>
    <row r="15" spans="1:11" x14ac:dyDescent="0.2">
      <c r="A15" s="91" t="s">
        <v>161</v>
      </c>
      <c r="B15" s="37" t="s">
        <v>213</v>
      </c>
      <c r="C15" s="90">
        <v>68.789748914</v>
      </c>
      <c r="D15" s="9" t="str">
        <f t="shared" si="1"/>
        <v>N/A</v>
      </c>
      <c r="E15" s="8">
        <v>83.136879454999999</v>
      </c>
      <c r="F15" s="9" t="str">
        <f t="shared" si="2"/>
        <v>N/A</v>
      </c>
      <c r="G15" s="8">
        <v>88.682995915000006</v>
      </c>
      <c r="H15" s="9" t="str">
        <f t="shared" si="3"/>
        <v>N/A</v>
      </c>
      <c r="I15" s="10">
        <v>20.86</v>
      </c>
      <c r="J15" s="10">
        <v>6.6710000000000003</v>
      </c>
      <c r="K15" s="9" t="str">
        <f t="shared" si="0"/>
        <v>Yes</v>
      </c>
    </row>
    <row r="16" spans="1:11" x14ac:dyDescent="0.2">
      <c r="A16" s="91" t="s">
        <v>162</v>
      </c>
      <c r="B16" s="37" t="s">
        <v>246</v>
      </c>
      <c r="C16" s="90">
        <v>91.166323699000003</v>
      </c>
      <c r="D16" s="9" t="str">
        <f>IF($B16="N/A","N/A",IF(C16&gt;95,"Yes","No"))</f>
        <v>No</v>
      </c>
      <c r="E16" s="8">
        <v>90.615383886999993</v>
      </c>
      <c r="F16" s="9" t="str">
        <f>IF($B16="N/A","N/A",IF(E16&gt;95,"Yes","No"))</f>
        <v>No</v>
      </c>
      <c r="G16" s="8">
        <v>90.485125182999994</v>
      </c>
      <c r="H16" s="9" t="str">
        <f>IF($B16="N/A","N/A",IF(G16&gt;95,"Yes","No"))</f>
        <v>No</v>
      </c>
      <c r="I16" s="10">
        <v>-0.60399999999999998</v>
      </c>
      <c r="J16" s="10">
        <v>-0.14399999999999999</v>
      </c>
      <c r="K16" s="9" t="str">
        <f t="shared" ref="K16:K26" si="4">IF(J16="Div by 0", "N/A", IF(J16="N/A","N/A", IF(J16&gt;30, "No", IF(J16&lt;-30, "No", "Yes"))))</f>
        <v>Yes</v>
      </c>
    </row>
    <row r="17" spans="1:11" x14ac:dyDescent="0.2">
      <c r="A17" s="91" t="s">
        <v>868</v>
      </c>
      <c r="B17" s="62" t="s">
        <v>247</v>
      </c>
      <c r="C17" s="90">
        <v>14.086271234</v>
      </c>
      <c r="D17" s="9" t="str">
        <f>IF($B17="N/A","N/A",IF(C17&gt;90,"No",IF(C17&lt;50,"No","Yes")))</f>
        <v>No</v>
      </c>
      <c r="E17" s="8">
        <v>15.830511638999999</v>
      </c>
      <c r="F17" s="9" t="str">
        <f>IF($B17="N/A","N/A",IF(E17&gt;90,"No",IF(E17&lt;50,"No","Yes")))</f>
        <v>No</v>
      </c>
      <c r="G17" s="8">
        <v>12.60311557</v>
      </c>
      <c r="H17" s="9" t="str">
        <f>IF($B17="N/A","N/A",IF(G17&gt;90,"No",IF(G17&lt;50,"No","Yes")))</f>
        <v>No</v>
      </c>
      <c r="I17" s="10">
        <v>12.38</v>
      </c>
      <c r="J17" s="10">
        <v>-20.399999999999999</v>
      </c>
      <c r="K17" s="9" t="str">
        <f t="shared" si="4"/>
        <v>Yes</v>
      </c>
    </row>
    <row r="18" spans="1:11" x14ac:dyDescent="0.2">
      <c r="A18" s="91" t="s">
        <v>869</v>
      </c>
      <c r="B18" s="62" t="s">
        <v>224</v>
      </c>
      <c r="C18" s="90">
        <v>44.840176935999999</v>
      </c>
      <c r="D18" s="9" t="str">
        <f t="shared" ref="D18:D23" si="5">IF($B18="N/A","N/A",IF(C18&gt;5,"No",IF(C18&lt;=0,"No","Yes")))</f>
        <v>No</v>
      </c>
      <c r="E18" s="8">
        <v>44.732849254000001</v>
      </c>
      <c r="F18" s="9" t="str">
        <f t="shared" ref="F18:F23" si="6">IF($B18="N/A","N/A",IF(E18&gt;5,"No",IF(E18&lt;=0,"No","Yes")))</f>
        <v>No</v>
      </c>
      <c r="G18" s="8">
        <v>43.913034531000001</v>
      </c>
      <c r="H18" s="9" t="str">
        <f t="shared" ref="H18:H23" si="7">IF($B18="N/A","N/A",IF(G18&gt;5,"No",IF(G18&lt;=0,"No","Yes")))</f>
        <v>No</v>
      </c>
      <c r="I18" s="10">
        <v>-0.23899999999999999</v>
      </c>
      <c r="J18" s="10">
        <v>-1.83</v>
      </c>
      <c r="K18" s="9" t="str">
        <f t="shared" si="4"/>
        <v>Yes</v>
      </c>
    </row>
    <row r="19" spans="1:11" x14ac:dyDescent="0.2">
      <c r="A19" s="91" t="s">
        <v>870</v>
      </c>
      <c r="B19" s="62" t="s">
        <v>224</v>
      </c>
      <c r="C19" s="90">
        <v>5.1925330919999997</v>
      </c>
      <c r="D19" s="9" t="str">
        <f t="shared" si="5"/>
        <v>No</v>
      </c>
      <c r="E19" s="8">
        <v>4.8623625486000002</v>
      </c>
      <c r="F19" s="9" t="str">
        <f t="shared" si="6"/>
        <v>Yes</v>
      </c>
      <c r="G19" s="8">
        <v>4.1628178329000001</v>
      </c>
      <c r="H19" s="9" t="str">
        <f t="shared" si="7"/>
        <v>Yes</v>
      </c>
      <c r="I19" s="10">
        <v>-6.36</v>
      </c>
      <c r="J19" s="10">
        <v>-14.4</v>
      </c>
      <c r="K19" s="9" t="str">
        <f t="shared" si="4"/>
        <v>Yes</v>
      </c>
    </row>
    <row r="20" spans="1:11" x14ac:dyDescent="0.2">
      <c r="A20" s="91" t="s">
        <v>871</v>
      </c>
      <c r="B20" s="62" t="s">
        <v>224</v>
      </c>
      <c r="C20" s="90">
        <v>0.26449639889999998</v>
      </c>
      <c r="D20" s="9" t="str">
        <f t="shared" si="5"/>
        <v>Yes</v>
      </c>
      <c r="E20" s="8">
        <v>0.32468663809999998</v>
      </c>
      <c r="F20" s="9" t="str">
        <f t="shared" si="6"/>
        <v>Yes</v>
      </c>
      <c r="G20" s="8">
        <v>0.26594215319999998</v>
      </c>
      <c r="H20" s="9" t="str">
        <f t="shared" si="7"/>
        <v>Yes</v>
      </c>
      <c r="I20" s="10">
        <v>22.76</v>
      </c>
      <c r="J20" s="10">
        <v>-18.100000000000001</v>
      </c>
      <c r="K20" s="9" t="str">
        <f t="shared" si="4"/>
        <v>Yes</v>
      </c>
    </row>
    <row r="21" spans="1:11" x14ac:dyDescent="0.2">
      <c r="A21" s="91" t="s">
        <v>872</v>
      </c>
      <c r="B21" s="37" t="s">
        <v>213</v>
      </c>
      <c r="C21" s="90">
        <v>1.5675891399999999E-2</v>
      </c>
      <c r="D21" s="9" t="str">
        <f t="shared" si="5"/>
        <v>N/A</v>
      </c>
      <c r="E21" s="8">
        <v>2.0649167000000002E-3</v>
      </c>
      <c r="F21" s="9" t="str">
        <f t="shared" si="6"/>
        <v>N/A</v>
      </c>
      <c r="G21" s="8">
        <v>1.7885898E-3</v>
      </c>
      <c r="H21" s="9" t="str">
        <f t="shared" si="7"/>
        <v>N/A</v>
      </c>
      <c r="I21" s="10">
        <v>-86.8</v>
      </c>
      <c r="J21" s="10">
        <v>-13.4</v>
      </c>
      <c r="K21" s="9" t="str">
        <f t="shared" si="4"/>
        <v>Yes</v>
      </c>
    </row>
    <row r="22" spans="1:11" x14ac:dyDescent="0.2">
      <c r="A22" s="91" t="s">
        <v>1742</v>
      </c>
      <c r="B22" s="37" t="s">
        <v>213</v>
      </c>
      <c r="C22" s="90">
        <v>5.9887387799999997E-2</v>
      </c>
      <c r="D22" s="9" t="str">
        <f t="shared" si="5"/>
        <v>N/A</v>
      </c>
      <c r="E22" s="8">
        <v>3.63296278E-2</v>
      </c>
      <c r="F22" s="9" t="str">
        <f t="shared" si="6"/>
        <v>N/A</v>
      </c>
      <c r="G22" s="8">
        <v>9.9237887600000005E-2</v>
      </c>
      <c r="H22" s="9" t="str">
        <f t="shared" si="7"/>
        <v>N/A</v>
      </c>
      <c r="I22" s="10">
        <v>-39.299999999999997</v>
      </c>
      <c r="J22" s="10">
        <v>173.2</v>
      </c>
      <c r="K22" s="9" t="str">
        <f t="shared" si="4"/>
        <v>No</v>
      </c>
    </row>
    <row r="23" spans="1:11" x14ac:dyDescent="0.2">
      <c r="A23" s="91" t="s">
        <v>873</v>
      </c>
      <c r="B23" s="37" t="s">
        <v>213</v>
      </c>
      <c r="C23" s="90">
        <v>5.1463776900000001E-2</v>
      </c>
      <c r="D23" s="9" t="str">
        <f t="shared" si="5"/>
        <v>N/A</v>
      </c>
      <c r="E23" s="8">
        <v>2.3552955899999999E-2</v>
      </c>
      <c r="F23" s="9" t="str">
        <f t="shared" si="6"/>
        <v>N/A</v>
      </c>
      <c r="G23" s="8">
        <v>1.5212629700000001E-2</v>
      </c>
      <c r="H23" s="9" t="str">
        <f t="shared" si="7"/>
        <v>N/A</v>
      </c>
      <c r="I23" s="10">
        <v>-54.2</v>
      </c>
      <c r="J23" s="10">
        <v>-35.4</v>
      </c>
      <c r="K23" s="9" t="str">
        <f t="shared" si="4"/>
        <v>No</v>
      </c>
    </row>
    <row r="24" spans="1:11" x14ac:dyDescent="0.2">
      <c r="A24" s="91" t="s">
        <v>874</v>
      </c>
      <c r="B24" s="37" t="s">
        <v>232</v>
      </c>
      <c r="C24" s="90">
        <v>1.5318261715999999</v>
      </c>
      <c r="D24" s="9" t="str">
        <f>IF($B24="N/A","N/A",IF(C24&gt;10,"No",IF(C24&lt;1,"No","Yes")))</f>
        <v>Yes</v>
      </c>
      <c r="E24" s="8">
        <v>2.5153481384999998</v>
      </c>
      <c r="F24" s="9" t="str">
        <f>IF($B24="N/A","N/A",IF(E24&gt;10,"No",IF(E24&lt;1,"No","Yes")))</f>
        <v>Yes</v>
      </c>
      <c r="G24" s="8">
        <v>2.4387326245000001</v>
      </c>
      <c r="H24" s="9" t="str">
        <f>IF($B24="N/A","N/A",IF(G24&gt;10,"No",IF(G24&lt;1,"No","Yes")))</f>
        <v>Yes</v>
      </c>
      <c r="I24" s="10">
        <v>64.209999999999994</v>
      </c>
      <c r="J24" s="10">
        <v>-3.05</v>
      </c>
      <c r="K24" s="9" t="str">
        <f t="shared" si="4"/>
        <v>Yes</v>
      </c>
    </row>
    <row r="25" spans="1:11" x14ac:dyDescent="0.2">
      <c r="A25" s="91" t="s">
        <v>875</v>
      </c>
      <c r="B25" s="94" t="s">
        <v>239</v>
      </c>
      <c r="C25" s="90">
        <v>9.7393390854999993</v>
      </c>
      <c r="D25" s="9" t="str">
        <f>IF($B25="N/A","N/A",IF(C25&gt;10,"No",IF(C25&lt;=0,"No","Yes")))</f>
        <v>Yes</v>
      </c>
      <c r="E25" s="8">
        <v>8.2749384934000005</v>
      </c>
      <c r="F25" s="9" t="str">
        <f>IF($B25="N/A","N/A",IF(E25&gt;10,"No",IF(E25&lt;=0,"No","Yes")))</f>
        <v>Yes</v>
      </c>
      <c r="G25" s="8">
        <v>12.853595074999999</v>
      </c>
      <c r="H25" s="9" t="str">
        <f>IF($B25="N/A","N/A",IF(G25&gt;10,"No",IF(G25&lt;=0,"No","Yes")))</f>
        <v>No</v>
      </c>
      <c r="I25" s="10">
        <v>-15</v>
      </c>
      <c r="J25" s="10">
        <v>55.33</v>
      </c>
      <c r="K25" s="9" t="str">
        <f t="shared" si="4"/>
        <v>No</v>
      </c>
    </row>
    <row r="26" spans="1:11" x14ac:dyDescent="0.2">
      <c r="A26" s="91" t="s">
        <v>876</v>
      </c>
      <c r="B26" s="62" t="s">
        <v>248</v>
      </c>
      <c r="C26" s="90">
        <v>8.8336763006000005</v>
      </c>
      <c r="D26" s="9" t="str">
        <f>IF($B26="N/A","N/A",IF(C26&gt;=5,"No",IF(C26&lt;0,"No","Yes")))</f>
        <v>No</v>
      </c>
      <c r="E26" s="8">
        <v>9.3844870552999993</v>
      </c>
      <c r="F26" s="9" t="str">
        <f>IF($B26="N/A","N/A",IF(E26&gt;=5,"No",IF(E26&lt;0,"No","Yes")))</f>
        <v>No</v>
      </c>
      <c r="G26" s="8">
        <v>9.5148748170000008</v>
      </c>
      <c r="H26" s="9" t="str">
        <f>IF($B26="N/A","N/A",IF(G26&gt;=5,"No",IF(G26&lt;0,"No","Yes")))</f>
        <v>No</v>
      </c>
      <c r="I26" s="10">
        <v>6.2350000000000003</v>
      </c>
      <c r="J26" s="10">
        <v>1.389</v>
      </c>
      <c r="K26" s="9" t="str">
        <f t="shared" si="4"/>
        <v>Yes</v>
      </c>
    </row>
    <row r="27" spans="1:11" x14ac:dyDescent="0.2">
      <c r="A27" s="91" t="s">
        <v>14</v>
      </c>
      <c r="B27" s="62" t="s">
        <v>249</v>
      </c>
      <c r="C27" s="90">
        <v>9.4952536999999993E-3</v>
      </c>
      <c r="D27" s="9" t="str">
        <f>IF($B27="N/A","N/A",IF(C27&gt;15,"No",IF(C27&lt;=0,"No","Yes")))</f>
        <v>Yes</v>
      </c>
      <c r="E27" s="8">
        <v>3.3189233700000001E-2</v>
      </c>
      <c r="F27" s="9" t="str">
        <f>IF($B27="N/A","N/A",IF(E27&gt;15,"No",IF(E27&lt;=0,"No","Yes")))</f>
        <v>Yes</v>
      </c>
      <c r="G27" s="8">
        <v>3.9849012199999999E-2</v>
      </c>
      <c r="H27" s="9" t="str">
        <f>IF($B27="N/A","N/A",IF(G27&gt;15,"No",IF(G27&lt;=0,"No","Yes")))</f>
        <v>Yes</v>
      </c>
      <c r="I27" s="10">
        <v>249.5</v>
      </c>
      <c r="J27" s="10">
        <v>20.07</v>
      </c>
      <c r="K27" s="9" t="str">
        <f>IF(J27="Div by 0", "N/A", IF(J27="N/A","N/A", IF(J27&gt;30, "No", IF(J27&lt;-30, "No", "Yes"))))</f>
        <v>Yes</v>
      </c>
    </row>
    <row r="28" spans="1:11" x14ac:dyDescent="0.2">
      <c r="A28" s="91" t="s">
        <v>877</v>
      </c>
      <c r="B28" s="37" t="s">
        <v>213</v>
      </c>
      <c r="C28" s="93">
        <v>111.03412073</v>
      </c>
      <c r="D28" s="9" t="str">
        <f>IF($B28="N/A","N/A",IF(C28&gt;15,"No",IF(C28&lt;-15,"No","Yes")))</f>
        <v>N/A</v>
      </c>
      <c r="E28" s="39">
        <v>84.700583279</v>
      </c>
      <c r="F28" s="9" t="str">
        <f>IF($B28="N/A","N/A",IF(E28&gt;15,"No",IF(E28&lt;-15,"No","Yes")))</f>
        <v>N/A</v>
      </c>
      <c r="G28" s="39">
        <v>77.020752896000005</v>
      </c>
      <c r="H28" s="9" t="str">
        <f>IF($B28="N/A","N/A",IF(G28&gt;15,"No",IF(G28&lt;-15,"No","Yes")))</f>
        <v>N/A</v>
      </c>
      <c r="I28" s="10">
        <v>-23.7</v>
      </c>
      <c r="J28" s="10">
        <v>-9.07</v>
      </c>
      <c r="K28" s="9" t="str">
        <f>IF(J28="Div by 0", "N/A", IF(J28="N/A","N/A", IF(J28&gt;30, "No", IF(J28&lt;-30, "No", "Yes"))))</f>
        <v>Yes</v>
      </c>
    </row>
    <row r="29" spans="1:11" x14ac:dyDescent="0.2">
      <c r="A29" s="91" t="s">
        <v>378</v>
      </c>
      <c r="B29" s="37" t="s">
        <v>250</v>
      </c>
      <c r="C29" s="90">
        <v>8.0114770452999995</v>
      </c>
      <c r="D29" s="9" t="str">
        <f>IF($B29="N/A","N/A",IF(C29&gt;35,"No",IF(C29&lt;10,"No","Yes")))</f>
        <v>No</v>
      </c>
      <c r="E29" s="8">
        <v>8.2631834345000001</v>
      </c>
      <c r="F29" s="9" t="str">
        <f>IF($B29="N/A","N/A",IF(E29&gt;35,"No",IF(E29&lt;10,"No","Yes")))</f>
        <v>No</v>
      </c>
      <c r="G29" s="8">
        <v>7.5770050428999998</v>
      </c>
      <c r="H29" s="9" t="str">
        <f>IF($B29="N/A","N/A",IF(G29&gt;35,"No",IF(G29&lt;10,"No","Yes")))</f>
        <v>No</v>
      </c>
      <c r="I29" s="10">
        <v>3.1419999999999999</v>
      </c>
      <c r="J29" s="10">
        <v>-8.3000000000000007</v>
      </c>
      <c r="K29" s="9" t="str">
        <f t="shared" ref="K29:K54" si="8">IF(J29="Div by 0", "N/A", IF(J29="N/A","N/A", IF(J29&gt;30, "No", IF(J29&lt;-30, "No", "Yes"))))</f>
        <v>Yes</v>
      </c>
    </row>
    <row r="30" spans="1:11" x14ac:dyDescent="0.2">
      <c r="A30" s="91" t="s">
        <v>379</v>
      </c>
      <c r="B30" s="37" t="s">
        <v>251</v>
      </c>
      <c r="C30" s="90">
        <v>3.0422194869000001</v>
      </c>
      <c r="D30" s="9" t="str">
        <f>IF($B30="N/A","N/A",IF(C30&gt;20,"No",IF(C30&lt;2,"No","Yes")))</f>
        <v>Yes</v>
      </c>
      <c r="E30" s="8">
        <v>2.7366849269000002</v>
      </c>
      <c r="F30" s="9" t="str">
        <f>IF($B30="N/A","N/A",IF(E30&gt;20,"No",IF(E30&lt;2,"No","Yes")))</f>
        <v>Yes</v>
      </c>
      <c r="G30" s="8">
        <v>3.1073767406999999</v>
      </c>
      <c r="H30" s="9" t="str">
        <f>IF($B30="N/A","N/A",IF(G30&gt;20,"No",IF(G30&lt;2,"No","Yes")))</f>
        <v>Yes</v>
      </c>
      <c r="I30" s="10">
        <v>-10</v>
      </c>
      <c r="J30" s="10">
        <v>13.55</v>
      </c>
      <c r="K30" s="9" t="str">
        <f t="shared" si="8"/>
        <v>Yes</v>
      </c>
    </row>
    <row r="31" spans="1:11" x14ac:dyDescent="0.2">
      <c r="A31" s="91" t="s">
        <v>380</v>
      </c>
      <c r="B31" s="37" t="s">
        <v>252</v>
      </c>
      <c r="C31" s="90">
        <v>0.54875588500000005</v>
      </c>
      <c r="D31" s="9" t="str">
        <f>IF($B31="N/A","N/A",IF(C31&gt;8,"No",IF(C31&lt;0.5,"No","Yes")))</f>
        <v>Yes</v>
      </c>
      <c r="E31" s="8">
        <v>0.56531468939999996</v>
      </c>
      <c r="F31" s="9" t="str">
        <f>IF($B31="N/A","N/A",IF(E31&gt;8,"No",IF(E31&lt;0.5,"No","Yes")))</f>
        <v>Yes</v>
      </c>
      <c r="G31" s="8">
        <v>0.46639883980000002</v>
      </c>
      <c r="H31" s="9" t="str">
        <f>IF($B31="N/A","N/A",IF(G31&gt;8,"No",IF(G31&lt;0.5,"No","Yes")))</f>
        <v>No</v>
      </c>
      <c r="I31" s="10">
        <v>3.0179999999999998</v>
      </c>
      <c r="J31" s="10">
        <v>-17.5</v>
      </c>
      <c r="K31" s="9" t="str">
        <f t="shared" si="8"/>
        <v>Yes</v>
      </c>
    </row>
    <row r="32" spans="1:11" x14ac:dyDescent="0.2">
      <c r="A32" s="91" t="s">
        <v>381</v>
      </c>
      <c r="B32" s="37" t="s">
        <v>253</v>
      </c>
      <c r="C32" s="90">
        <v>3.2030406742999999</v>
      </c>
      <c r="D32" s="9" t="str">
        <f>IF($B32="N/A","N/A",IF(C32&gt;25,"No",IF(C32&lt;3,"No","Yes")))</f>
        <v>Yes</v>
      </c>
      <c r="E32" s="8">
        <v>3.2195318999999998</v>
      </c>
      <c r="F32" s="9" t="str">
        <f>IF($B32="N/A","N/A",IF(E32&gt;25,"No",IF(E32&lt;3,"No","Yes")))</f>
        <v>Yes</v>
      </c>
      <c r="G32" s="8">
        <v>3.8974718763</v>
      </c>
      <c r="H32" s="9" t="str">
        <f>IF($B32="N/A","N/A",IF(G32&gt;25,"No",IF(G32&lt;3,"No","Yes")))</f>
        <v>Yes</v>
      </c>
      <c r="I32" s="10">
        <v>0.51490000000000002</v>
      </c>
      <c r="J32" s="10">
        <v>21.06</v>
      </c>
      <c r="K32" s="9" t="str">
        <f t="shared" si="8"/>
        <v>Yes</v>
      </c>
    </row>
    <row r="33" spans="1:11" x14ac:dyDescent="0.2">
      <c r="A33" s="91" t="s">
        <v>382</v>
      </c>
      <c r="B33" s="37" t="s">
        <v>254</v>
      </c>
      <c r="C33" s="90">
        <v>4.3712061040999997</v>
      </c>
      <c r="D33" s="9" t="str">
        <f>IF($B33="N/A","N/A",IF(C33&gt;25,"No",IF(C33&lt;2,"No","Yes")))</f>
        <v>Yes</v>
      </c>
      <c r="E33" s="8">
        <v>3.7825880838999999</v>
      </c>
      <c r="F33" s="9" t="str">
        <f>IF($B33="N/A","N/A",IF(E33&gt;25,"No",IF(E33&lt;2,"No","Yes")))</f>
        <v>Yes</v>
      </c>
      <c r="G33" s="8">
        <v>6.2414861680999998</v>
      </c>
      <c r="H33" s="9" t="str">
        <f>IF($B33="N/A","N/A",IF(G33&gt;25,"No",IF(G33&lt;2,"No","Yes")))</f>
        <v>Yes</v>
      </c>
      <c r="I33" s="10">
        <v>-13.5</v>
      </c>
      <c r="J33" s="10">
        <v>65.010000000000005</v>
      </c>
      <c r="K33" s="9" t="str">
        <f t="shared" si="8"/>
        <v>No</v>
      </c>
    </row>
    <row r="34" spans="1:11" x14ac:dyDescent="0.2">
      <c r="A34" s="91" t="s">
        <v>383</v>
      </c>
      <c r="B34" s="37" t="s">
        <v>255</v>
      </c>
      <c r="C34" s="90">
        <v>20.405549515000001</v>
      </c>
      <c r="D34" s="9" t="str">
        <f>IF($B34="N/A","N/A",IF(C34&gt;25,"No",IF(C34&lt;=0,"No","Yes")))</f>
        <v>Yes</v>
      </c>
      <c r="E34" s="8">
        <v>2.1761668730000001</v>
      </c>
      <c r="F34" s="9" t="str">
        <f>IF($B34="N/A","N/A",IF(E34&gt;25,"No",IF(E34&lt;=0,"No","Yes")))</f>
        <v>Yes</v>
      </c>
      <c r="G34" s="8">
        <v>3.6936495637000002</v>
      </c>
      <c r="H34" s="9" t="str">
        <f>IF($B34="N/A","N/A",IF(G34&gt;25,"No",IF(G34&lt;=0,"No","Yes")))</f>
        <v>Yes</v>
      </c>
      <c r="I34" s="10">
        <v>-89.3</v>
      </c>
      <c r="J34" s="10">
        <v>69.73</v>
      </c>
      <c r="K34" s="9" t="str">
        <f t="shared" si="8"/>
        <v>No</v>
      </c>
    </row>
    <row r="35" spans="1:11" x14ac:dyDescent="0.2">
      <c r="A35" s="91" t="s">
        <v>384</v>
      </c>
      <c r="B35" s="37" t="s">
        <v>256</v>
      </c>
      <c r="C35" s="90">
        <v>10.203111203000001</v>
      </c>
      <c r="D35" s="9" t="str">
        <f>IF($B35="N/A","N/A",IF(C35&gt;20,"No",IF(C35&lt;4,"No","Yes")))</f>
        <v>Yes</v>
      </c>
      <c r="E35" s="8">
        <v>9.9529327447</v>
      </c>
      <c r="F35" s="9" t="str">
        <f>IF($B35="N/A","N/A",IF(E35&gt;20,"No",IF(E35&lt;4,"No","Yes")))</f>
        <v>Yes</v>
      </c>
      <c r="G35" s="8">
        <v>11.189398777999999</v>
      </c>
      <c r="H35" s="9" t="str">
        <f>IF($B35="N/A","N/A",IF(G35&gt;20,"No",IF(G35&lt;4,"No","Yes")))</f>
        <v>Yes</v>
      </c>
      <c r="I35" s="10">
        <v>-2.4500000000000002</v>
      </c>
      <c r="J35" s="10">
        <v>12.42</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22.367553048000001</v>
      </c>
      <c r="D37" s="9" t="str">
        <f>IF($B37="N/A","N/A",IF(C37&gt;=25,"No",IF(C37&lt;0,"No","Yes")))</f>
        <v>Yes</v>
      </c>
      <c r="E37" s="8">
        <v>16.881038276000002</v>
      </c>
      <c r="F37" s="9" t="str">
        <f>IF($B37="N/A","N/A",IF(E37&gt;=25,"No",IF(E37&lt;0,"No","Yes")))</f>
        <v>Yes</v>
      </c>
      <c r="G37" s="8">
        <v>22.113470832000001</v>
      </c>
      <c r="H37" s="9" t="str">
        <f>IF($B37="N/A","N/A",IF(G37&gt;=25,"No",IF(G37&lt;0,"No","Yes")))</f>
        <v>Yes</v>
      </c>
      <c r="I37" s="10">
        <v>-24.5</v>
      </c>
      <c r="J37" s="10">
        <v>31</v>
      </c>
      <c r="K37" s="9" t="str">
        <f t="shared" si="8"/>
        <v>No</v>
      </c>
    </row>
    <row r="38" spans="1:11" x14ac:dyDescent="0.2">
      <c r="A38" s="91" t="s">
        <v>387</v>
      </c>
      <c r="B38" s="37" t="s">
        <v>221</v>
      </c>
      <c r="C38" s="90">
        <v>4.8980556162999997</v>
      </c>
      <c r="D38" s="9" t="str">
        <f>IF($B38="N/A","N/A",IF(C38&gt;3,"Yes","No"))</f>
        <v>Yes</v>
      </c>
      <c r="E38" s="8">
        <v>4.9723042693000004</v>
      </c>
      <c r="F38" s="9" t="str">
        <f>IF($B38="N/A","N/A",IF(E38&gt;3,"Yes","No"))</f>
        <v>Yes</v>
      </c>
      <c r="G38" s="8">
        <v>4.8388278620999996</v>
      </c>
      <c r="H38" s="9" t="str">
        <f>IF($B38="N/A","N/A",IF(G38&gt;3,"Yes","No"))</f>
        <v>Yes</v>
      </c>
      <c r="I38" s="10">
        <v>1.516</v>
      </c>
      <c r="J38" s="10">
        <v>-2.68</v>
      </c>
      <c r="K38" s="9" t="str">
        <f t="shared" si="8"/>
        <v>Yes</v>
      </c>
    </row>
    <row r="39" spans="1:11" x14ac:dyDescent="0.2">
      <c r="A39" s="91" t="s">
        <v>388</v>
      </c>
      <c r="B39" s="37" t="s">
        <v>220</v>
      </c>
      <c r="C39" s="90">
        <v>1.6452209340999999</v>
      </c>
      <c r="D39" s="9" t="str">
        <f>IF($B39="N/A","N/A",IF(C39&gt;1,"Yes","No"))</f>
        <v>Yes</v>
      </c>
      <c r="E39" s="8">
        <v>1.8926921644000001</v>
      </c>
      <c r="F39" s="9" t="str">
        <f>IF($B39="N/A","N/A",IF(E39&gt;1,"Yes","No"))</f>
        <v>Yes</v>
      </c>
      <c r="G39" s="8">
        <v>1.0011102719</v>
      </c>
      <c r="H39" s="9" t="str">
        <f>IF($B39="N/A","N/A",IF(G39&gt;1,"Yes","No"))</f>
        <v>Yes</v>
      </c>
      <c r="I39" s="10">
        <v>15.04</v>
      </c>
      <c r="J39" s="10">
        <v>-47.1</v>
      </c>
      <c r="K39" s="9" t="str">
        <f t="shared" si="8"/>
        <v>No</v>
      </c>
    </row>
    <row r="40" spans="1:11" x14ac:dyDescent="0.2">
      <c r="A40" s="91" t="s">
        <v>389</v>
      </c>
      <c r="B40" s="37" t="s">
        <v>213</v>
      </c>
      <c r="C40" s="90">
        <v>8.7226739999999995E-4</v>
      </c>
      <c r="D40" s="9" t="str">
        <f>IF($B40="N/A","N/A",IF(C40&gt;15,"No",IF(C40&lt;-15,"No","Yes")))</f>
        <v>N/A</v>
      </c>
      <c r="E40" s="8">
        <v>6.0226810000000002E-4</v>
      </c>
      <c r="F40" s="9" t="str">
        <f>IF($B40="N/A","N/A",IF(E40&gt;15,"No",IF(E40&lt;-15,"No","Yes")))</f>
        <v>N/A</v>
      </c>
      <c r="G40" s="8">
        <v>1.9232099999999998E-5</v>
      </c>
      <c r="H40" s="9" t="str">
        <f>IF($B40="N/A","N/A",IF(G40&gt;15,"No",IF(G40&lt;-15,"No","Yes")))</f>
        <v>N/A</v>
      </c>
      <c r="I40" s="10">
        <v>-31</v>
      </c>
      <c r="J40" s="10">
        <v>-96.8</v>
      </c>
      <c r="K40" s="9" t="str">
        <f t="shared" si="8"/>
        <v>No</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1.6357506022999999</v>
      </c>
      <c r="D42" s="9" t="str">
        <f>IF($B42="N/A","N/A",IF(C42&gt;0,"Yes","No"))</f>
        <v>Yes</v>
      </c>
      <c r="E42" s="8">
        <v>21.878852902999999</v>
      </c>
      <c r="F42" s="9" t="str">
        <f>IF($B42="N/A","N/A",IF(E42&gt;0,"Yes","No"))</f>
        <v>Yes</v>
      </c>
      <c r="G42" s="8">
        <v>13.160847884000001</v>
      </c>
      <c r="H42" s="9" t="str">
        <f>IF($B42="N/A","N/A",IF(G42&gt;0,"Yes","No"))</f>
        <v>Yes</v>
      </c>
      <c r="I42" s="10">
        <v>1238</v>
      </c>
      <c r="J42" s="10">
        <v>-39.799999999999997</v>
      </c>
      <c r="K42" s="9" t="str">
        <f t="shared" si="8"/>
        <v>No</v>
      </c>
    </row>
    <row r="43" spans="1:11" x14ac:dyDescent="0.2">
      <c r="A43" s="91" t="s">
        <v>392</v>
      </c>
      <c r="B43" s="37" t="s">
        <v>259</v>
      </c>
      <c r="C43" s="90">
        <v>0</v>
      </c>
      <c r="D43" s="9" t="str">
        <f>IF($B43="N/A","N/A",IF(C43&gt;0,"Yes","No"))</f>
        <v>No</v>
      </c>
      <c r="E43" s="8">
        <v>0</v>
      </c>
      <c r="F43" s="9" t="str">
        <f>IF($B43="N/A","N/A",IF(E43&gt;0,"Yes","No"))</f>
        <v>No</v>
      </c>
      <c r="G43" s="8">
        <v>0</v>
      </c>
      <c r="H43" s="9" t="str">
        <f>IF($B43="N/A","N/A",IF(G43&gt;0,"Yes","No"))</f>
        <v>No</v>
      </c>
      <c r="I43" s="10" t="s">
        <v>1747</v>
      </c>
      <c r="J43" s="10" t="s">
        <v>1747</v>
      </c>
      <c r="K43" s="9" t="str">
        <f t="shared" si="8"/>
        <v>N/A</v>
      </c>
    </row>
    <row r="44" spans="1:11" x14ac:dyDescent="0.2">
      <c r="A44" s="91" t="s">
        <v>393</v>
      </c>
      <c r="B44" s="37" t="s">
        <v>259</v>
      </c>
      <c r="C44" s="90">
        <v>0.42581602480000003</v>
      </c>
      <c r="D44" s="9" t="str">
        <f>IF($B44="N/A","N/A",IF(C44&gt;0,"Yes","No"))</f>
        <v>Yes</v>
      </c>
      <c r="E44" s="8">
        <v>3.906762869</v>
      </c>
      <c r="F44" s="9" t="str">
        <f>IF($B44="N/A","N/A",IF(E44&gt;0,"Yes","No"))</f>
        <v>Yes</v>
      </c>
      <c r="G44" s="8">
        <v>4.0155957340999997</v>
      </c>
      <c r="H44" s="9" t="str">
        <f>IF($B44="N/A","N/A",IF(G44&gt;0,"Yes","No"))</f>
        <v>Yes</v>
      </c>
      <c r="I44" s="10">
        <v>817.5</v>
      </c>
      <c r="J44" s="10">
        <v>2.786</v>
      </c>
      <c r="K44" s="9" t="str">
        <f t="shared" si="8"/>
        <v>Yes</v>
      </c>
    </row>
    <row r="45" spans="1:11" x14ac:dyDescent="0.2">
      <c r="A45" s="91" t="s">
        <v>394</v>
      </c>
      <c r="B45" s="37" t="s">
        <v>220</v>
      </c>
      <c r="C45" s="90">
        <v>1.0716428000000001E-3</v>
      </c>
      <c r="D45" s="9" t="str">
        <f>IF($B45="N/A","N/A",IF(C45&gt;1,"Yes","No"))</f>
        <v>No</v>
      </c>
      <c r="E45" s="8">
        <v>1.1227998899999999E-2</v>
      </c>
      <c r="F45" s="9" t="str">
        <f>IF($B45="N/A","N/A",IF(E45&gt;1,"Yes","No"))</f>
        <v>No</v>
      </c>
      <c r="G45" s="8">
        <v>1.20777894E-2</v>
      </c>
      <c r="H45" s="9" t="str">
        <f>IF($B45="N/A","N/A",IF(G45&gt;1,"Yes","No"))</f>
        <v>No</v>
      </c>
      <c r="I45" s="10">
        <v>947.7</v>
      </c>
      <c r="J45" s="10">
        <v>7.5679999999999996</v>
      </c>
      <c r="K45" s="9" t="str">
        <f t="shared" si="8"/>
        <v>Yes</v>
      </c>
    </row>
    <row r="46" spans="1:11" x14ac:dyDescent="0.2">
      <c r="A46" s="91" t="s">
        <v>395</v>
      </c>
      <c r="B46" s="37" t="s">
        <v>259</v>
      </c>
      <c r="C46" s="90">
        <v>2.9158653199999999E-2</v>
      </c>
      <c r="D46" s="9" t="str">
        <f>IF($B46="N/A","N/A",IF(C46&gt;0,"Yes","No"))</f>
        <v>Yes</v>
      </c>
      <c r="E46" s="8">
        <v>2.8048487699999999E-2</v>
      </c>
      <c r="F46" s="9" t="str">
        <f>IF($B46="N/A","N/A",IF(E46&gt;0,"Yes","No"))</f>
        <v>Yes</v>
      </c>
      <c r="G46" s="8">
        <v>2.98098306E-2</v>
      </c>
      <c r="H46" s="9" t="str">
        <f>IF($B46="N/A","N/A",IF(G46&gt;0,"Yes","No"))</f>
        <v>Yes</v>
      </c>
      <c r="I46" s="10">
        <v>-3.81</v>
      </c>
      <c r="J46" s="10">
        <v>6.28</v>
      </c>
      <c r="K46" s="9" t="str">
        <f t="shared" si="8"/>
        <v>Yes</v>
      </c>
    </row>
    <row r="47" spans="1:11" x14ac:dyDescent="0.2">
      <c r="A47" s="91" t="s">
        <v>396</v>
      </c>
      <c r="B47" s="37" t="s">
        <v>213</v>
      </c>
      <c r="C47" s="90">
        <v>1.4953159999999999E-4</v>
      </c>
      <c r="D47" s="9" t="str">
        <f>IF($B47="N/A","N/A",IF(C47&gt;15,"No",IF(C47&lt;-15,"No","Yes")))</f>
        <v>N/A</v>
      </c>
      <c r="E47" s="8">
        <v>6.5604208000000002E-3</v>
      </c>
      <c r="F47" s="9" t="str">
        <f>IF($B47="N/A","N/A",IF(E47&gt;15,"No",IF(E47&lt;-15,"No","Yes")))</f>
        <v>N/A</v>
      </c>
      <c r="G47" s="8">
        <v>4.8272693E-3</v>
      </c>
      <c r="H47" s="9" t="str">
        <f>IF($B47="N/A","N/A",IF(G47&gt;15,"No",IF(G47&lt;-15,"No","Yes")))</f>
        <v>N/A</v>
      </c>
      <c r="I47" s="10">
        <v>4287</v>
      </c>
      <c r="J47" s="10">
        <v>-26.4</v>
      </c>
      <c r="K47" s="9" t="str">
        <f t="shared" si="8"/>
        <v>Yes</v>
      </c>
    </row>
    <row r="48" spans="1:11" x14ac:dyDescent="0.2">
      <c r="A48" s="91" t="s">
        <v>397</v>
      </c>
      <c r="B48" s="37" t="s">
        <v>213</v>
      </c>
      <c r="C48" s="90">
        <v>9.4902693600000004E-2</v>
      </c>
      <c r="D48" s="9" t="str">
        <f>IF($B48="N/A","N/A",IF(C48&gt;15,"No",IF(C48&lt;-15,"No","Yes")))</f>
        <v>N/A</v>
      </c>
      <c r="E48" s="8">
        <v>0.1120218744</v>
      </c>
      <c r="F48" s="9" t="str">
        <f>IF($B48="N/A","N/A",IF(E48&gt;15,"No",IF(E48&lt;-15,"No","Yes")))</f>
        <v>N/A</v>
      </c>
      <c r="G48" s="8">
        <v>0.16143465679999999</v>
      </c>
      <c r="H48" s="9" t="str">
        <f>IF($B48="N/A","N/A",IF(G48&gt;15,"No",IF(G48&lt;-15,"No","Yes")))</f>
        <v>N/A</v>
      </c>
      <c r="I48" s="10">
        <v>18.04</v>
      </c>
      <c r="J48" s="10">
        <v>44.11</v>
      </c>
      <c r="K48" s="9" t="str">
        <f t="shared" si="8"/>
        <v>No</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6.8115112381999996</v>
      </c>
      <c r="D51" s="9" t="str">
        <f>IF($B51="N/A","N/A",IF(C51&gt;15,"No",IF(C51&lt;-15,"No","Yes")))</f>
        <v>N/A</v>
      </c>
      <c r="E51" s="8">
        <v>6.3358178328000001</v>
      </c>
      <c r="F51" s="9" t="str">
        <f>IF($B51="N/A","N/A",IF(E51&gt;15,"No",IF(E51&lt;-15,"No","Yes")))</f>
        <v>N/A</v>
      </c>
      <c r="G51" s="8">
        <v>5.7994736930000004</v>
      </c>
      <c r="H51" s="9" t="str">
        <f>IF($B51="N/A","N/A",IF(G51&gt;15,"No",IF(G51&lt;-15,"No","Yes")))</f>
        <v>N/A</v>
      </c>
      <c r="I51" s="10">
        <v>-6.98</v>
      </c>
      <c r="J51" s="10">
        <v>-8.4700000000000006</v>
      </c>
      <c r="K51" s="9" t="str">
        <f t="shared" si="8"/>
        <v>Yes</v>
      </c>
    </row>
    <row r="52" spans="1:11" x14ac:dyDescent="0.2">
      <c r="A52" s="91" t="s">
        <v>401</v>
      </c>
      <c r="B52" s="37" t="s">
        <v>220</v>
      </c>
      <c r="C52" s="90">
        <v>12.303954786</v>
      </c>
      <c r="D52" s="9" t="str">
        <f>IF($B52="N/A","N/A",IF(C52&gt;1,"Yes","No"))</f>
        <v>Yes</v>
      </c>
      <c r="E52" s="8">
        <v>13.277667983000001</v>
      </c>
      <c r="F52" s="9" t="str">
        <f>IF($B52="N/A","N/A",IF(E52&gt;1,"Yes","No"))</f>
        <v>Yes</v>
      </c>
      <c r="G52" s="8">
        <v>12.689717935999999</v>
      </c>
      <c r="H52" s="9" t="str">
        <f>IF($B52="N/A","N/A",IF(G52&gt;1,"Yes","No"))</f>
        <v>Yes</v>
      </c>
      <c r="I52" s="10">
        <v>7.9139999999999997</v>
      </c>
      <c r="J52" s="10">
        <v>-4.43</v>
      </c>
      <c r="K52" s="9" t="str">
        <f t="shared" si="8"/>
        <v>Yes</v>
      </c>
    </row>
    <row r="53" spans="1:11" x14ac:dyDescent="0.2">
      <c r="A53" s="91" t="s">
        <v>402</v>
      </c>
      <c r="B53" s="37" t="s">
        <v>259</v>
      </c>
      <c r="C53" s="90">
        <v>0</v>
      </c>
      <c r="D53" s="9" t="str">
        <f>IF($B53="N/A","N/A",IF(C53&gt;0,"Yes","No"))</f>
        <v>No</v>
      </c>
      <c r="E53" s="8">
        <v>0</v>
      </c>
      <c r="F53" s="9" t="str">
        <f>IF($B53="N/A","N/A",IF(E53&gt;0,"Yes","No"))</f>
        <v>No</v>
      </c>
      <c r="G53" s="8">
        <v>0</v>
      </c>
      <c r="H53" s="9" t="str">
        <f>IF($B53="N/A","N/A",IF(G53&gt;0,"Yes","No"))</f>
        <v>No</v>
      </c>
      <c r="I53" s="10" t="s">
        <v>1747</v>
      </c>
      <c r="J53" s="10" t="s">
        <v>1747</v>
      </c>
      <c r="K53" s="9" t="str">
        <f t="shared" si="8"/>
        <v>N/A</v>
      </c>
    </row>
    <row r="54" spans="1:11" x14ac:dyDescent="0.2">
      <c r="A54" s="91" t="s">
        <v>403</v>
      </c>
      <c r="B54" s="37" t="s">
        <v>260</v>
      </c>
      <c r="C54" s="90">
        <v>6.230481E-4</v>
      </c>
      <c r="D54" s="9" t="str">
        <f>IF($B54="N/A","N/A",IF(C54&gt;=1,"No",IF(C54&lt;0,"No","Yes")))</f>
        <v>Yes</v>
      </c>
      <c r="E54" s="8">
        <v>0</v>
      </c>
      <c r="F54" s="9" t="str">
        <f>IF($B54="N/A","N/A",IF(E54&gt;=1,"No",IF(E54&lt;0,"No","Yes")))</f>
        <v>Yes</v>
      </c>
      <c r="G54" s="8">
        <v>0</v>
      </c>
      <c r="H54" s="9" t="str">
        <f>IF($B54="N/A","N/A",IF(G54&gt;=1,"No",IF(G54&lt;0,"No","Yes")))</f>
        <v>Yes</v>
      </c>
      <c r="I54" s="10">
        <v>-100</v>
      </c>
      <c r="J54" s="10" t="s">
        <v>1747</v>
      </c>
      <c r="K54" s="9" t="str">
        <f t="shared" si="8"/>
        <v>N/A</v>
      </c>
    </row>
    <row r="55" spans="1:11" x14ac:dyDescent="0.2">
      <c r="A55" s="91" t="s">
        <v>878</v>
      </c>
      <c r="B55" s="37" t="s">
        <v>213</v>
      </c>
      <c r="C55" s="93">
        <v>134.92113307</v>
      </c>
      <c r="D55" s="9" t="str">
        <f>IF($B55="N/A","N/A",IF(C55&gt;15,"No",IF(C55&lt;-15,"No","Yes")))</f>
        <v>N/A</v>
      </c>
      <c r="E55" s="39">
        <v>132.19264597</v>
      </c>
      <c r="F55" s="9" t="str">
        <f>IF($B55="N/A","N/A",IF(E55&gt;15,"No",IF(E55&lt;-15,"No","Yes")))</f>
        <v>N/A</v>
      </c>
      <c r="G55" s="39">
        <v>130.89115373000001</v>
      </c>
      <c r="H55" s="9" t="str">
        <f>IF($B55="N/A","N/A",IF(G55&gt;15,"No",IF(G55&lt;-15,"No","Yes")))</f>
        <v>N/A</v>
      </c>
      <c r="I55" s="10">
        <v>-2.02</v>
      </c>
      <c r="J55" s="10">
        <v>-0.98499999999999999</v>
      </c>
      <c r="K55" s="9" t="str">
        <f t="shared" ref="K55:K74" si="9">IF(J55="Div by 0", "N/A", IF(J55="N/A","N/A", IF(J55&gt;30, "No", IF(J55&lt;-30, "No", "Yes"))))</f>
        <v>Yes</v>
      </c>
    </row>
    <row r="56" spans="1:11" x14ac:dyDescent="0.2">
      <c r="A56" s="91" t="s">
        <v>879</v>
      </c>
      <c r="B56" s="37" t="s">
        <v>261</v>
      </c>
      <c r="C56" s="93">
        <v>115.25306489</v>
      </c>
      <c r="D56" s="9" t="str">
        <f>IF($B56="N/A","N/A",IF(C56&gt;90,"No",IF(C56&lt;20,"No","Yes")))</f>
        <v>No</v>
      </c>
      <c r="E56" s="39">
        <v>122.55410334</v>
      </c>
      <c r="F56" s="9" t="str">
        <f>IF($B56="N/A","N/A",IF(E56&gt;90,"No",IF(E56&lt;20,"No","Yes")))</f>
        <v>No</v>
      </c>
      <c r="G56" s="39">
        <v>112.2138709</v>
      </c>
      <c r="H56" s="9" t="str">
        <f>IF($B56="N/A","N/A",IF(G56&gt;90,"No",IF(G56&lt;20,"No","Yes")))</f>
        <v>No</v>
      </c>
      <c r="I56" s="10">
        <v>6.335</v>
      </c>
      <c r="J56" s="10">
        <v>-8.44</v>
      </c>
      <c r="K56" s="9" t="str">
        <f t="shared" si="9"/>
        <v>Yes</v>
      </c>
    </row>
    <row r="57" spans="1:11" x14ac:dyDescent="0.2">
      <c r="A57" s="91" t="s">
        <v>880</v>
      </c>
      <c r="B57" s="37" t="s">
        <v>262</v>
      </c>
      <c r="C57" s="93">
        <v>139.09161956</v>
      </c>
      <c r="D57" s="9" t="str">
        <f>IF($B57="N/A","N/A",IF(C57&gt;60,"No",IF(C57&lt;10,"No","Yes")))</f>
        <v>No</v>
      </c>
      <c r="E57" s="39">
        <v>121.9596482</v>
      </c>
      <c r="F57" s="9" t="str">
        <f>IF($B57="N/A","N/A",IF(E57&gt;60,"No",IF(E57&lt;10,"No","Yes")))</f>
        <v>No</v>
      </c>
      <c r="G57" s="39">
        <v>167.14133637</v>
      </c>
      <c r="H57" s="9" t="str">
        <f>IF($B57="N/A","N/A",IF(G57&gt;60,"No",IF(G57&lt;10,"No","Yes")))</f>
        <v>No</v>
      </c>
      <c r="I57" s="10">
        <v>-12.3</v>
      </c>
      <c r="J57" s="10">
        <v>37.049999999999997</v>
      </c>
      <c r="K57" s="9" t="str">
        <f t="shared" si="9"/>
        <v>No</v>
      </c>
    </row>
    <row r="58" spans="1:11" ht="25.5" x14ac:dyDescent="0.2">
      <c r="A58" s="91" t="s">
        <v>881</v>
      </c>
      <c r="B58" s="37" t="s">
        <v>263</v>
      </c>
      <c r="C58" s="93">
        <v>52.731141287</v>
      </c>
      <c r="D58" s="9" t="str">
        <f>IF($B58="N/A","N/A",IF(C58&gt;100,"No",IF(C58&lt;10,"No","Yes")))</f>
        <v>Yes</v>
      </c>
      <c r="E58" s="39">
        <v>54.865687543</v>
      </c>
      <c r="F58" s="9" t="str">
        <f>IF($B58="N/A","N/A",IF(E58&gt;100,"No",IF(E58&lt;10,"No","Yes")))</f>
        <v>Yes</v>
      </c>
      <c r="G58" s="39">
        <v>57.151622613999997</v>
      </c>
      <c r="H58" s="9" t="str">
        <f>IF($B58="N/A","N/A",IF(G58&gt;100,"No",IF(G58&lt;10,"No","Yes")))</f>
        <v>Yes</v>
      </c>
      <c r="I58" s="10">
        <v>4.048</v>
      </c>
      <c r="J58" s="10">
        <v>4.1660000000000004</v>
      </c>
      <c r="K58" s="9" t="str">
        <f t="shared" si="9"/>
        <v>Yes</v>
      </c>
    </row>
    <row r="59" spans="1:11" x14ac:dyDescent="0.2">
      <c r="A59" s="91" t="s">
        <v>882</v>
      </c>
      <c r="B59" s="37" t="s">
        <v>264</v>
      </c>
      <c r="C59" s="93">
        <v>119.87685473000001</v>
      </c>
      <c r="D59" s="9" t="str">
        <f>IF($B59="N/A","N/A",IF(C59&gt;100,"No",IF(C59&lt;20,"No","Yes")))</f>
        <v>No</v>
      </c>
      <c r="E59" s="39">
        <v>121.39646844000001</v>
      </c>
      <c r="F59" s="9" t="str">
        <f>IF($B59="N/A","N/A",IF(E59&gt;100,"No",IF(E59&lt;20,"No","Yes")))</f>
        <v>No</v>
      </c>
      <c r="G59" s="39">
        <v>115.02518578</v>
      </c>
      <c r="H59" s="9" t="str">
        <f>IF($B59="N/A","N/A",IF(G59&gt;100,"No",IF(G59&lt;20,"No","Yes")))</f>
        <v>No</v>
      </c>
      <c r="I59" s="10">
        <v>1.268</v>
      </c>
      <c r="J59" s="10">
        <v>-5.25</v>
      </c>
      <c r="K59" s="9" t="str">
        <f t="shared" si="9"/>
        <v>Yes</v>
      </c>
    </row>
    <row r="60" spans="1:11" x14ac:dyDescent="0.2">
      <c r="A60" s="91" t="s">
        <v>883</v>
      </c>
      <c r="B60" s="37" t="s">
        <v>264</v>
      </c>
      <c r="C60" s="93">
        <v>109.98718329</v>
      </c>
      <c r="D60" s="9" t="str">
        <f>IF($B60="N/A","N/A",IF(C60&gt;100,"No",IF(C60&lt;20,"No","Yes")))</f>
        <v>No</v>
      </c>
      <c r="E60" s="39">
        <v>102.86869369999999</v>
      </c>
      <c r="F60" s="9" t="str">
        <f>IF($B60="N/A","N/A",IF(E60&gt;100,"No",IF(E60&lt;20,"No","Yes")))</f>
        <v>No</v>
      </c>
      <c r="G60" s="39">
        <v>99.062933314000006</v>
      </c>
      <c r="H60" s="9" t="str">
        <f>IF($B60="N/A","N/A",IF(G60&gt;100,"No",IF(G60&lt;20,"No","Yes")))</f>
        <v>Yes</v>
      </c>
      <c r="I60" s="10">
        <v>-6.47</v>
      </c>
      <c r="J60" s="10">
        <v>-3.7</v>
      </c>
      <c r="K60" s="9" t="str">
        <f t="shared" si="9"/>
        <v>Yes</v>
      </c>
    </row>
    <row r="61" spans="1:11" ht="25.5" x14ac:dyDescent="0.2">
      <c r="A61" s="91" t="s">
        <v>884</v>
      </c>
      <c r="B61" s="37" t="s">
        <v>213</v>
      </c>
      <c r="C61" s="93">
        <v>117.0187059</v>
      </c>
      <c r="D61" s="9" t="str">
        <f>IF($B61="N/A","N/A",IF(C61&gt;15,"No",IF(C61&lt;-15,"No","Yes")))</f>
        <v>N/A</v>
      </c>
      <c r="E61" s="39">
        <v>85.794735697999997</v>
      </c>
      <c r="F61" s="9" t="str">
        <f>IF($B61="N/A","N/A",IF(E61&gt;15,"No",IF(E61&lt;-15,"No","Yes")))</f>
        <v>N/A</v>
      </c>
      <c r="G61" s="39">
        <v>103.51501125</v>
      </c>
      <c r="H61" s="9" t="str">
        <f>IF($B61="N/A","N/A",IF(G61&gt;15,"No",IF(G61&lt;-15,"No","Yes")))</f>
        <v>N/A</v>
      </c>
      <c r="I61" s="10">
        <v>-26.7</v>
      </c>
      <c r="J61" s="10">
        <v>20.65</v>
      </c>
      <c r="K61" s="9" t="str">
        <f t="shared" si="9"/>
        <v>Yes</v>
      </c>
    </row>
    <row r="62" spans="1:11" x14ac:dyDescent="0.2">
      <c r="A62" s="91" t="s">
        <v>885</v>
      </c>
      <c r="B62" s="37" t="s">
        <v>265</v>
      </c>
      <c r="C62" s="93">
        <v>34.781511127000002</v>
      </c>
      <c r="D62" s="9" t="str">
        <f>IF($B62="N/A","N/A",IF(C62&gt;60,"No",IF(C62&lt;10,"No","Yes")))</f>
        <v>Yes</v>
      </c>
      <c r="E62" s="39">
        <v>35.522772902</v>
      </c>
      <c r="F62" s="9" t="str">
        <f>IF($B62="N/A","N/A",IF(E62&gt;60,"No",IF(E62&lt;10,"No","Yes")))</f>
        <v>Yes</v>
      </c>
      <c r="G62" s="39">
        <v>39.44996021</v>
      </c>
      <c r="H62" s="9" t="str">
        <f>IF($B62="N/A","N/A",IF(G62&gt;60,"No",IF(G62&lt;10,"No","Yes")))</f>
        <v>Yes</v>
      </c>
      <c r="I62" s="10">
        <v>2.1309999999999998</v>
      </c>
      <c r="J62" s="10">
        <v>11.06</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146.39257609000001</v>
      </c>
      <c r="D64" s="9" t="str">
        <f t="shared" ref="D64:D74" si="10">IF($B64="N/A","N/A",IF(C64&gt;15,"No",IF(C64&lt;-15,"No","Yes")))</f>
        <v>N/A</v>
      </c>
      <c r="E64" s="39">
        <v>150.10709274999999</v>
      </c>
      <c r="F64" s="9" t="str">
        <f>IF($B64="N/A","N/A",IF(E64&gt;15,"No",IF(E64&lt;-15,"No","Yes")))</f>
        <v>N/A</v>
      </c>
      <c r="G64" s="39">
        <v>146.29760013999999</v>
      </c>
      <c r="H64" s="9" t="str">
        <f>IF($B64="N/A","N/A",IF(G64&gt;15,"No",IF(G64&lt;-15,"No","Yes")))</f>
        <v>N/A</v>
      </c>
      <c r="I64" s="10">
        <v>2.5369999999999999</v>
      </c>
      <c r="J64" s="10">
        <v>-2.54</v>
      </c>
      <c r="K64" s="9" t="str">
        <f t="shared" si="9"/>
        <v>Yes</v>
      </c>
    </row>
    <row r="65" spans="1:11" ht="15.75" customHeight="1" x14ac:dyDescent="0.2">
      <c r="A65" s="91" t="s">
        <v>888</v>
      </c>
      <c r="B65" s="37" t="s">
        <v>213</v>
      </c>
      <c r="C65" s="93">
        <v>89.587810884999996</v>
      </c>
      <c r="D65" s="9" t="str">
        <f t="shared" si="10"/>
        <v>N/A</v>
      </c>
      <c r="E65" s="39">
        <v>88.700445998000006</v>
      </c>
      <c r="F65" s="9" t="str">
        <f t="shared" ref="F65:F73" si="11">IF($B65="N/A","N/A",IF(E65&gt;15,"No",IF(E65&lt;-15,"No","Yes")))</f>
        <v>N/A</v>
      </c>
      <c r="G65" s="39">
        <v>93.170667047999999</v>
      </c>
      <c r="H65" s="9" t="str">
        <f t="shared" ref="H65:H86" si="12">IF($B65="N/A","N/A",IF(G65&gt;15,"No",IF(G65&lt;-15,"No","Yes")))</f>
        <v>N/A</v>
      </c>
      <c r="I65" s="10">
        <v>-0.99</v>
      </c>
      <c r="J65" s="10">
        <v>5.04</v>
      </c>
      <c r="K65" s="9" t="str">
        <f t="shared" si="9"/>
        <v>Yes</v>
      </c>
    </row>
    <row r="66" spans="1:11" ht="25.5" x14ac:dyDescent="0.2">
      <c r="A66" s="91" t="s">
        <v>889</v>
      </c>
      <c r="B66" s="37" t="s">
        <v>213</v>
      </c>
      <c r="C66" s="93">
        <v>108.82962963</v>
      </c>
      <c r="D66" s="9" t="str">
        <f t="shared" si="10"/>
        <v>N/A</v>
      </c>
      <c r="E66" s="39">
        <v>97.751105202000005</v>
      </c>
      <c r="F66" s="9" t="str">
        <f t="shared" si="11"/>
        <v>N/A</v>
      </c>
      <c r="G66" s="39">
        <v>113.87034618</v>
      </c>
      <c r="H66" s="9" t="str">
        <f t="shared" si="12"/>
        <v>N/A</v>
      </c>
      <c r="I66" s="10">
        <v>-10.199999999999999</v>
      </c>
      <c r="J66" s="10">
        <v>16.489999999999998</v>
      </c>
      <c r="K66" s="9" t="str">
        <f t="shared" si="9"/>
        <v>Yes</v>
      </c>
    </row>
    <row r="67" spans="1:11" ht="25.5" x14ac:dyDescent="0.2">
      <c r="A67" s="91" t="s">
        <v>890</v>
      </c>
      <c r="B67" s="37" t="s">
        <v>213</v>
      </c>
      <c r="C67" s="93">
        <v>120.90988040000001</v>
      </c>
      <c r="D67" s="9" t="str">
        <f t="shared" si="10"/>
        <v>N/A</v>
      </c>
      <c r="E67" s="39">
        <v>120.26043878999999</v>
      </c>
      <c r="F67" s="9" t="str">
        <f t="shared" si="11"/>
        <v>N/A</v>
      </c>
      <c r="G67" s="39">
        <v>116.35641335</v>
      </c>
      <c r="H67" s="9" t="str">
        <f t="shared" si="12"/>
        <v>N/A</v>
      </c>
      <c r="I67" s="10">
        <v>-0.53700000000000003</v>
      </c>
      <c r="J67" s="10">
        <v>-3.25</v>
      </c>
      <c r="K67" s="9" t="str">
        <f t="shared" si="9"/>
        <v>Yes</v>
      </c>
    </row>
    <row r="68" spans="1:11" ht="25.5" x14ac:dyDescent="0.2">
      <c r="A68" s="91" t="s">
        <v>891</v>
      </c>
      <c r="B68" s="37" t="s">
        <v>213</v>
      </c>
      <c r="C68" s="93" t="s">
        <v>1747</v>
      </c>
      <c r="D68" s="9" t="str">
        <f t="shared" si="10"/>
        <v>N/A</v>
      </c>
      <c r="E68" s="39" t="s">
        <v>1747</v>
      </c>
      <c r="F68" s="9" t="str">
        <f t="shared" si="11"/>
        <v>N/A</v>
      </c>
      <c r="G68" s="39" t="s">
        <v>1747</v>
      </c>
      <c r="H68" s="9" t="str">
        <f t="shared" si="12"/>
        <v>N/A</v>
      </c>
      <c r="I68" s="10" t="s">
        <v>1747</v>
      </c>
      <c r="J68" s="10" t="s">
        <v>1747</v>
      </c>
      <c r="K68" s="9" t="str">
        <f t="shared" si="9"/>
        <v>N/A</v>
      </c>
    </row>
    <row r="69" spans="1:11" ht="25.5" x14ac:dyDescent="0.2">
      <c r="A69" s="91" t="s">
        <v>892</v>
      </c>
      <c r="B69" s="37" t="s">
        <v>213</v>
      </c>
      <c r="C69" s="93">
        <v>113.64427016</v>
      </c>
      <c r="D69" s="9" t="str">
        <f t="shared" si="10"/>
        <v>N/A</v>
      </c>
      <c r="E69" s="39">
        <v>135.42024126000001</v>
      </c>
      <c r="F69" s="9" t="str">
        <f t="shared" si="11"/>
        <v>N/A</v>
      </c>
      <c r="G69" s="39">
        <v>131.25253835999999</v>
      </c>
      <c r="H69" s="9" t="str">
        <f t="shared" si="12"/>
        <v>N/A</v>
      </c>
      <c r="I69" s="10">
        <v>19.16</v>
      </c>
      <c r="J69" s="10">
        <v>-3.08</v>
      </c>
      <c r="K69" s="9" t="str">
        <f t="shared" si="9"/>
        <v>Yes</v>
      </c>
    </row>
    <row r="70" spans="1:11" ht="25.5" x14ac:dyDescent="0.2">
      <c r="A70" s="91" t="s">
        <v>893</v>
      </c>
      <c r="B70" s="37" t="s">
        <v>213</v>
      </c>
      <c r="C70" s="93">
        <v>42.325581395</v>
      </c>
      <c r="D70" s="9" t="str">
        <f t="shared" si="10"/>
        <v>N/A</v>
      </c>
      <c r="E70" s="39">
        <v>37.791187739000001</v>
      </c>
      <c r="F70" s="9" t="str">
        <f t="shared" si="11"/>
        <v>N/A</v>
      </c>
      <c r="G70" s="39">
        <v>35.762738853999998</v>
      </c>
      <c r="H70" s="9" t="str">
        <f t="shared" si="12"/>
        <v>N/A</v>
      </c>
      <c r="I70" s="10">
        <v>-10.7</v>
      </c>
      <c r="J70" s="10">
        <v>-5.37</v>
      </c>
      <c r="K70" s="9" t="str">
        <f t="shared" si="9"/>
        <v>Yes</v>
      </c>
    </row>
    <row r="71" spans="1:11" x14ac:dyDescent="0.2">
      <c r="A71" s="91" t="s">
        <v>894</v>
      </c>
      <c r="B71" s="37" t="s">
        <v>213</v>
      </c>
      <c r="C71" s="93">
        <v>4276.4846153999997</v>
      </c>
      <c r="D71" s="9" t="str">
        <f t="shared" si="10"/>
        <v>N/A</v>
      </c>
      <c r="E71" s="39">
        <v>4013.8811350000001</v>
      </c>
      <c r="F71" s="9" t="str">
        <f t="shared" si="11"/>
        <v>N/A</v>
      </c>
      <c r="G71" s="39">
        <v>4248.2754838999999</v>
      </c>
      <c r="H71" s="9" t="str">
        <f t="shared" si="12"/>
        <v>N/A</v>
      </c>
      <c r="I71" s="10">
        <v>-6.14</v>
      </c>
      <c r="J71" s="10">
        <v>5.84</v>
      </c>
      <c r="K71" s="9" t="str">
        <f t="shared" si="9"/>
        <v>Yes</v>
      </c>
    </row>
    <row r="72" spans="1:11" ht="25.5" x14ac:dyDescent="0.2">
      <c r="A72" s="91" t="s">
        <v>895</v>
      </c>
      <c r="B72" s="37" t="s">
        <v>213</v>
      </c>
      <c r="C72" s="93">
        <v>351.99050176999998</v>
      </c>
      <c r="D72" s="9" t="str">
        <f t="shared" si="10"/>
        <v>N/A</v>
      </c>
      <c r="E72" s="39">
        <v>363.73225646999998</v>
      </c>
      <c r="F72" s="9" t="str">
        <f t="shared" si="11"/>
        <v>N/A</v>
      </c>
      <c r="G72" s="39">
        <v>366.92231495999999</v>
      </c>
      <c r="H72" s="9" t="str">
        <f t="shared" si="12"/>
        <v>N/A</v>
      </c>
      <c r="I72" s="10">
        <v>3.3359999999999999</v>
      </c>
      <c r="J72" s="10">
        <v>0.877</v>
      </c>
      <c r="K72" s="9" t="str">
        <f t="shared" si="9"/>
        <v>Yes</v>
      </c>
    </row>
    <row r="73" spans="1:11" x14ac:dyDescent="0.2">
      <c r="A73" s="91" t="s">
        <v>896</v>
      </c>
      <c r="B73" s="37" t="s">
        <v>213</v>
      </c>
      <c r="C73" s="93">
        <v>149.61210857</v>
      </c>
      <c r="D73" s="9" t="str">
        <f t="shared" si="10"/>
        <v>N/A</v>
      </c>
      <c r="E73" s="39">
        <v>133.49854930999999</v>
      </c>
      <c r="F73" s="9" t="str">
        <f t="shared" si="11"/>
        <v>N/A</v>
      </c>
      <c r="G73" s="39">
        <v>132.01208212</v>
      </c>
      <c r="H73" s="9" t="str">
        <f t="shared" si="12"/>
        <v>N/A</v>
      </c>
      <c r="I73" s="10">
        <v>-10.8</v>
      </c>
      <c r="J73" s="10">
        <v>-1.1100000000000001</v>
      </c>
      <c r="K73" s="9" t="str">
        <f t="shared" si="9"/>
        <v>Yes</v>
      </c>
    </row>
    <row r="74" spans="1:11" x14ac:dyDescent="0.2">
      <c r="A74" s="91" t="s">
        <v>897</v>
      </c>
      <c r="B74" s="37" t="s">
        <v>213</v>
      </c>
      <c r="C74" s="93" t="s">
        <v>1747</v>
      </c>
      <c r="D74" s="9" t="str">
        <f t="shared" si="10"/>
        <v>N/A</v>
      </c>
      <c r="E74" s="39" t="s">
        <v>1747</v>
      </c>
      <c r="F74" s="9" t="str">
        <f>IF($B74="N/A","N/A",IF(E74&gt;15,"No",IF(E74&lt;-15,"No","Yes")))</f>
        <v>N/A</v>
      </c>
      <c r="G74" s="39" t="s">
        <v>1747</v>
      </c>
      <c r="H74" s="9" t="str">
        <f t="shared" si="12"/>
        <v>N/A</v>
      </c>
      <c r="I74" s="10" t="s">
        <v>1747</v>
      </c>
      <c r="J74" s="10" t="s">
        <v>1747</v>
      </c>
      <c r="K74" s="9" t="str">
        <f t="shared" si="9"/>
        <v>N/A</v>
      </c>
    </row>
    <row r="75" spans="1:11" x14ac:dyDescent="0.2">
      <c r="A75" s="91" t="s">
        <v>898</v>
      </c>
      <c r="B75" s="37" t="s">
        <v>213</v>
      </c>
      <c r="C75" s="90">
        <v>2.30527814E-2</v>
      </c>
      <c r="D75" s="9" t="str">
        <f t="shared" ref="D75:D80" si="13">IF($B75="N/A","N/A",IF(C75&gt;15,"No",IF(C75&lt;-15,"No","Yes")))</f>
        <v>N/A</v>
      </c>
      <c r="E75" s="8">
        <v>2.36605E-4</v>
      </c>
      <c r="F75" s="9" t="str">
        <f>IF($B75="N/A","N/A",IF(E75&gt;15,"No",IF(E75&lt;-15,"No","Yes")))</f>
        <v>N/A</v>
      </c>
      <c r="G75" s="8">
        <v>0</v>
      </c>
      <c r="H75" s="9" t="str">
        <f t="shared" si="12"/>
        <v>N/A</v>
      </c>
      <c r="I75" s="10">
        <v>-99</v>
      </c>
      <c r="J75" s="10">
        <v>-100</v>
      </c>
      <c r="K75" s="9" t="str">
        <f t="shared" ref="K75:K80" si="14">IF(J75="Div by 0", "N/A", IF(J75="N/A","N/A", IF(J75&gt;30, "No", IF(J75&lt;-30, "No", "Yes"))))</f>
        <v>No</v>
      </c>
    </row>
    <row r="76" spans="1:11" x14ac:dyDescent="0.2">
      <c r="A76" s="91" t="s">
        <v>899</v>
      </c>
      <c r="B76" s="37" t="s">
        <v>213</v>
      </c>
      <c r="C76" s="90">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91" t="s">
        <v>900</v>
      </c>
      <c r="B77" s="37" t="s">
        <v>213</v>
      </c>
      <c r="C77" s="90">
        <v>1.3026192195999999</v>
      </c>
      <c r="D77" s="9" t="str">
        <f t="shared" si="13"/>
        <v>N/A</v>
      </c>
      <c r="E77" s="8">
        <v>1.2025128315</v>
      </c>
      <c r="F77" s="9" t="str">
        <f t="shared" si="15"/>
        <v>N/A</v>
      </c>
      <c r="G77" s="8">
        <v>1.2674370681</v>
      </c>
      <c r="H77" s="9" t="str">
        <f t="shared" si="12"/>
        <v>N/A</v>
      </c>
      <c r="I77" s="10">
        <v>-7.69</v>
      </c>
      <c r="J77" s="10">
        <v>5.399</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24.429942099000002</v>
      </c>
      <c r="D79" s="9" t="str">
        <f t="shared" si="13"/>
        <v>N/A</v>
      </c>
      <c r="E79" s="8">
        <v>21.806574092000002</v>
      </c>
      <c r="F79" s="9" t="str">
        <f t="shared" si="15"/>
        <v>N/A</v>
      </c>
      <c r="G79" s="8">
        <v>26.960991624999998</v>
      </c>
      <c r="H79" s="9" t="str">
        <f t="shared" si="12"/>
        <v>N/A</v>
      </c>
      <c r="I79" s="10">
        <v>-10.7</v>
      </c>
      <c r="J79" s="10">
        <v>23.64</v>
      </c>
      <c r="K79" s="9" t="str">
        <f t="shared" si="14"/>
        <v>Yes</v>
      </c>
    </row>
    <row r="80" spans="1:11" ht="25.5" x14ac:dyDescent="0.2">
      <c r="A80" s="91" t="s">
        <v>903</v>
      </c>
      <c r="B80" s="37" t="s">
        <v>213</v>
      </c>
      <c r="C80" s="95" t="s">
        <v>213</v>
      </c>
      <c r="D80" s="9" t="str">
        <f t="shared" si="13"/>
        <v>N/A</v>
      </c>
      <c r="E80" s="95">
        <v>21.763598013999999</v>
      </c>
      <c r="F80" s="9" t="str">
        <f t="shared" si="15"/>
        <v>N/A</v>
      </c>
      <c r="G80" s="95">
        <v>26.960453125000001</v>
      </c>
      <c r="H80" s="9" t="str">
        <f t="shared" si="12"/>
        <v>N/A</v>
      </c>
      <c r="I80" s="10" t="s">
        <v>213</v>
      </c>
      <c r="J80" s="96">
        <v>23.88</v>
      </c>
      <c r="K80" s="9" t="str">
        <f t="shared" si="14"/>
        <v>Yes</v>
      </c>
    </row>
    <row r="81" spans="1:11" x14ac:dyDescent="0.2">
      <c r="A81" s="91" t="s">
        <v>904</v>
      </c>
      <c r="B81" s="37" t="s">
        <v>213</v>
      </c>
      <c r="C81" s="97">
        <v>91.081081080999994</v>
      </c>
      <c r="D81" s="9" t="str">
        <f t="shared" ref="D81:D86" si="16">IF($B81="N/A","N/A",IF(C81&gt;15,"No",IF(C81&lt;-15,"No","Yes")))</f>
        <v>N/A</v>
      </c>
      <c r="E81" s="98">
        <v>33.363636364000001</v>
      </c>
      <c r="F81" s="9" t="str">
        <f t="shared" si="15"/>
        <v>N/A</v>
      </c>
      <c r="G81" s="98" t="s">
        <v>1747</v>
      </c>
      <c r="H81" s="9" t="str">
        <f>IF($B81="N/A","N/A",IF(G81&gt;15,"No",IF(G81&lt;-15,"No","Yes")))</f>
        <v>N/A</v>
      </c>
      <c r="I81" s="10">
        <v>-63.4</v>
      </c>
      <c r="J81" s="10" t="s">
        <v>1747</v>
      </c>
      <c r="K81" s="9" t="str">
        <f t="shared" ref="K81:K86" si="17">IF(J81="Div by 0", "N/A", IF(J81="N/A","N/A", IF(J81&gt;30, "No", IF(J81&lt;-30, "No", "Yes"))))</f>
        <v>N/A</v>
      </c>
    </row>
    <row r="82" spans="1:11" x14ac:dyDescent="0.2">
      <c r="A82" s="91" t="s">
        <v>905</v>
      </c>
      <c r="B82" s="37" t="s">
        <v>213</v>
      </c>
      <c r="C82" s="97" t="s">
        <v>1747</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v>143.69817097000001</v>
      </c>
      <c r="D83" s="9" t="str">
        <f t="shared" si="16"/>
        <v>N/A</v>
      </c>
      <c r="E83" s="98">
        <v>147.01922870999999</v>
      </c>
      <c r="F83" s="9" t="str">
        <f t="shared" si="15"/>
        <v>N/A</v>
      </c>
      <c r="G83" s="98">
        <v>149.96083579</v>
      </c>
      <c r="H83" s="9" t="str">
        <f t="shared" si="12"/>
        <v>N/A</v>
      </c>
      <c r="I83" s="10">
        <v>2.3109999999999999</v>
      </c>
      <c r="J83" s="10">
        <v>2.0009999999999999</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204.08314333000001</v>
      </c>
      <c r="D85" s="9" t="str">
        <f t="shared" si="16"/>
        <v>N/A</v>
      </c>
      <c r="E85" s="98">
        <v>211.43944274</v>
      </c>
      <c r="F85" s="9" t="str">
        <f t="shared" si="15"/>
        <v>N/A</v>
      </c>
      <c r="G85" s="98">
        <v>194.91695741000001</v>
      </c>
      <c r="H85" s="9" t="str">
        <f t="shared" si="12"/>
        <v>N/A</v>
      </c>
      <c r="I85" s="10">
        <v>3.605</v>
      </c>
      <c r="J85" s="10">
        <v>-7.81</v>
      </c>
      <c r="K85" s="9" t="str">
        <f t="shared" si="17"/>
        <v>Yes</v>
      </c>
    </row>
    <row r="86" spans="1:11" ht="25.5" x14ac:dyDescent="0.2">
      <c r="A86" s="91" t="s">
        <v>909</v>
      </c>
      <c r="B86" s="37" t="s">
        <v>213</v>
      </c>
      <c r="C86" s="99" t="s">
        <v>213</v>
      </c>
      <c r="D86" s="9" t="str">
        <f t="shared" si="16"/>
        <v>N/A</v>
      </c>
      <c r="E86" s="99">
        <v>211.74089924</v>
      </c>
      <c r="F86" s="9" t="str">
        <f t="shared" si="15"/>
        <v>N/A</v>
      </c>
      <c r="G86" s="99">
        <v>194.91757422000001</v>
      </c>
      <c r="H86" s="9" t="str">
        <f t="shared" si="12"/>
        <v>N/A</v>
      </c>
      <c r="I86" s="10" t="s">
        <v>213</v>
      </c>
      <c r="J86" s="10">
        <v>-7.95</v>
      </c>
      <c r="K86" s="9" t="str">
        <f t="shared" si="17"/>
        <v>Yes</v>
      </c>
    </row>
    <row r="87" spans="1:11" x14ac:dyDescent="0.2">
      <c r="A87" s="91" t="s">
        <v>32</v>
      </c>
      <c r="B87" s="37" t="s">
        <v>266</v>
      </c>
      <c r="C87" s="90">
        <v>96.651240825000002</v>
      </c>
      <c r="D87" s="9" t="str">
        <f>IF($B87="N/A","N/A",IF(C87&gt;60,"Yes","No"))</f>
        <v>Yes</v>
      </c>
      <c r="E87" s="8">
        <v>81.975772504999995</v>
      </c>
      <c r="F87" s="9" t="str">
        <f>IF($B87="N/A","N/A",IF(E87&gt;60,"Yes","No"))</f>
        <v>Yes</v>
      </c>
      <c r="G87" s="8">
        <v>87.237122971000005</v>
      </c>
      <c r="H87" s="9" t="str">
        <f>IF($B87="N/A","N/A",IF(G87&gt;60,"Yes","No"))</f>
        <v>Yes</v>
      </c>
      <c r="I87" s="10">
        <v>-15.2</v>
      </c>
      <c r="J87" s="10">
        <v>6.4180000000000001</v>
      </c>
      <c r="K87" s="9" t="str">
        <f t="shared" ref="K87:K105" si="18">IF(J87="Div by 0", "N/A", IF(J87="N/A","N/A", IF(J87&gt;30, "No", IF(J87&lt;-30, "No", "Yes"))))</f>
        <v>Yes</v>
      </c>
    </row>
    <row r="88" spans="1:11" x14ac:dyDescent="0.2">
      <c r="A88" s="91" t="s">
        <v>39</v>
      </c>
      <c r="B88" s="37" t="s">
        <v>267</v>
      </c>
      <c r="C88" s="90">
        <v>99.858646394999994</v>
      </c>
      <c r="D88" s="9" t="str">
        <f>IF($B88="N/A","N/A",IF(C88&gt;100,"No",IF(C88&lt;85,"No","Yes")))</f>
        <v>Yes</v>
      </c>
      <c r="E88" s="8">
        <v>92.075784347999999</v>
      </c>
      <c r="F88" s="9" t="str">
        <f>IF($B88="N/A","N/A",IF(E88&gt;100,"No",IF(E88&lt;85,"No","Yes")))</f>
        <v>Yes</v>
      </c>
      <c r="G88" s="8">
        <v>96.858431288999995</v>
      </c>
      <c r="H88" s="9" t="str">
        <f>IF($B88="N/A","N/A",IF(G88&gt;100,"No",IF(G88&lt;85,"No","Yes")))</f>
        <v>Yes</v>
      </c>
      <c r="I88" s="10">
        <v>-7.79</v>
      </c>
      <c r="J88" s="10">
        <v>5.194</v>
      </c>
      <c r="K88" s="9" t="str">
        <f t="shared" si="18"/>
        <v>Yes</v>
      </c>
    </row>
    <row r="89" spans="1:11" x14ac:dyDescent="0.2">
      <c r="A89" s="91" t="s">
        <v>910</v>
      </c>
      <c r="B89" s="37" t="s">
        <v>213</v>
      </c>
      <c r="C89" s="90">
        <v>7.8238629081999997</v>
      </c>
      <c r="D89" s="9" t="str">
        <f>IF($B89="N/A","N/A",IF(C89&gt;15,"No",IF(C89&lt;-15,"No","Yes")))</f>
        <v>N/A</v>
      </c>
      <c r="E89" s="8">
        <v>28.720952871000001</v>
      </c>
      <c r="F89" s="9" t="str">
        <f>IF($B89="N/A","N/A",IF(E89&gt;15,"No",IF(E89&lt;-15,"No","Yes")))</f>
        <v>N/A</v>
      </c>
      <c r="G89" s="8">
        <v>29.733476925000002</v>
      </c>
      <c r="H89" s="9" t="str">
        <f>IF($B89="N/A","N/A",IF(G89&gt;15,"No",IF(G89&lt;-15,"No","Yes")))</f>
        <v>N/A</v>
      </c>
      <c r="I89" s="10">
        <v>267.10000000000002</v>
      </c>
      <c r="J89" s="10">
        <v>3.5249999999999999</v>
      </c>
      <c r="K89" s="9" t="str">
        <f t="shared" si="18"/>
        <v>Yes</v>
      </c>
    </row>
    <row r="90" spans="1:11" x14ac:dyDescent="0.2">
      <c r="A90" s="91" t="s">
        <v>851</v>
      </c>
      <c r="B90" s="37" t="s">
        <v>268</v>
      </c>
      <c r="C90" s="90">
        <v>21.400246148000001</v>
      </c>
      <c r="D90" s="9" t="str">
        <f>IF($B90="N/A","N/A",IF(C90&gt;25,"No",IF(C90&lt;5,"No","Yes")))</f>
        <v>Yes</v>
      </c>
      <c r="E90" s="8">
        <v>23.084625205999998</v>
      </c>
      <c r="F90" s="9" t="str">
        <f>IF($B90="N/A","N/A",IF(E90&gt;25,"No",IF(E90&lt;5,"No","Yes")))</f>
        <v>Yes</v>
      </c>
      <c r="G90" s="8">
        <v>21.791025362999999</v>
      </c>
      <c r="H90" s="9" t="str">
        <f>IF($B90="N/A","N/A",IF(G90&gt;25,"No",IF(G90&lt;5,"No","Yes")))</f>
        <v>Yes</v>
      </c>
      <c r="I90" s="10">
        <v>7.8710000000000004</v>
      </c>
      <c r="J90" s="10">
        <v>-5.6</v>
      </c>
      <c r="K90" s="9" t="str">
        <f t="shared" si="18"/>
        <v>Yes</v>
      </c>
    </row>
    <row r="91" spans="1:11" x14ac:dyDescent="0.2">
      <c r="A91" s="91" t="s">
        <v>852</v>
      </c>
      <c r="B91" s="37" t="s">
        <v>269</v>
      </c>
      <c r="C91" s="90">
        <v>39.771969239999997</v>
      </c>
      <c r="D91" s="9" t="str">
        <f>IF($B91="N/A","N/A",IF(C91&gt;70,"No",IF(C91&lt;40,"No","Yes")))</f>
        <v>No</v>
      </c>
      <c r="E91" s="8">
        <v>35.672794502000002</v>
      </c>
      <c r="F91" s="9" t="str">
        <f>IF($B91="N/A","N/A",IF(E91&gt;70,"No",IF(E91&lt;40,"No","Yes")))</f>
        <v>No</v>
      </c>
      <c r="G91" s="8">
        <v>35.452760744000003</v>
      </c>
      <c r="H91" s="9" t="str">
        <f>IF($B91="N/A","N/A",IF(G91&gt;70,"No",IF(G91&lt;40,"No","Yes")))</f>
        <v>No</v>
      </c>
      <c r="I91" s="10">
        <v>-10.3</v>
      </c>
      <c r="J91" s="10">
        <v>-0.61699999999999999</v>
      </c>
      <c r="K91" s="9" t="str">
        <f t="shared" si="18"/>
        <v>Yes</v>
      </c>
    </row>
    <row r="92" spans="1:11" x14ac:dyDescent="0.2">
      <c r="A92" s="91" t="s">
        <v>853</v>
      </c>
      <c r="B92" s="37" t="s">
        <v>270</v>
      </c>
      <c r="C92" s="90">
        <v>38.827784612000002</v>
      </c>
      <c r="D92" s="9" t="str">
        <f>IF($B92="N/A","N/A",IF(C92&gt;55,"No",IF(C92&lt;20,"No","Yes")))</f>
        <v>Yes</v>
      </c>
      <c r="E92" s="8">
        <v>41.240559896000001</v>
      </c>
      <c r="F92" s="9" t="str">
        <f>IF($B92="N/A","N/A",IF(E92&gt;55,"No",IF(E92&lt;20,"No","Yes")))</f>
        <v>Yes</v>
      </c>
      <c r="G92" s="8">
        <v>42.737981990999998</v>
      </c>
      <c r="H92" s="9" t="str">
        <f>IF($B92="N/A","N/A",IF(G92&gt;55,"No",IF(G92&lt;20,"No","Yes")))</f>
        <v>Yes</v>
      </c>
      <c r="I92" s="10">
        <v>6.2140000000000004</v>
      </c>
      <c r="J92" s="10">
        <v>3.6309999999999998</v>
      </c>
      <c r="K92" s="9" t="str">
        <f t="shared" si="18"/>
        <v>Yes</v>
      </c>
    </row>
    <row r="93" spans="1:11" x14ac:dyDescent="0.2">
      <c r="A93" s="91" t="s">
        <v>163</v>
      </c>
      <c r="B93" s="37" t="s">
        <v>246</v>
      </c>
      <c r="C93" s="90">
        <v>98.958786860000004</v>
      </c>
      <c r="D93" s="9" t="str">
        <f>IF($B93="N/A","N/A",IF(C93&gt;95,"Yes","No"))</f>
        <v>Yes</v>
      </c>
      <c r="E93" s="8">
        <v>99.639435434999996</v>
      </c>
      <c r="F93" s="9" t="str">
        <f>IF($B93="N/A","N/A",IF(E93&gt;95,"Yes","No"))</f>
        <v>Yes</v>
      </c>
      <c r="G93" s="8">
        <v>99.835507432</v>
      </c>
      <c r="H93" s="9" t="str">
        <f>IF($B93="N/A","N/A",IF(G93&gt;95,"Yes","No"))</f>
        <v>Yes</v>
      </c>
      <c r="I93" s="10">
        <v>0.68779999999999997</v>
      </c>
      <c r="J93" s="10">
        <v>0.1968</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99.999901362000003</v>
      </c>
      <c r="F96" s="9" t="str">
        <f>IF($B96="N/A","N/A",IF(E96&gt;15,"No",IF(E96&lt;-15,"No","Yes")))</f>
        <v>N/A</v>
      </c>
      <c r="G96" s="8">
        <v>99.998716001999995</v>
      </c>
      <c r="H96" s="9" t="str">
        <f>IF($B96="N/A","N/A",IF(G96&gt;15,"No",IF(G96&lt;-15,"No","Yes")))</f>
        <v>N/A</v>
      </c>
      <c r="I96" s="10">
        <v>0</v>
      </c>
      <c r="J96" s="10">
        <v>-1E-3</v>
      </c>
      <c r="K96" s="9" t="str">
        <f t="shared" si="18"/>
        <v>Yes</v>
      </c>
    </row>
    <row r="97" spans="1:11" x14ac:dyDescent="0.2">
      <c r="A97" s="91" t="s">
        <v>912</v>
      </c>
      <c r="B97" s="37" t="s">
        <v>213</v>
      </c>
      <c r="C97" s="90">
        <v>99.999891305999995</v>
      </c>
      <c r="D97" s="9" t="str">
        <f>IF($B97="N/A","N/A",IF(C97&gt;15,"No",IF(C97&lt;-15,"No","Yes")))</f>
        <v>N/A</v>
      </c>
      <c r="E97" s="8">
        <v>99.999529186999993</v>
      </c>
      <c r="F97" s="9" t="str">
        <f>IF($B97="N/A","N/A",IF(E97&gt;15,"No",IF(E97&lt;-15,"No","Yes")))</f>
        <v>N/A</v>
      </c>
      <c r="G97" s="8">
        <v>99.999209746000005</v>
      </c>
      <c r="H97" s="9" t="str">
        <f>IF($B97="N/A","N/A",IF(G97&gt;15,"No",IF(G97&lt;-15,"No","Yes")))</f>
        <v>N/A</v>
      </c>
      <c r="I97" s="10">
        <v>0</v>
      </c>
      <c r="J97" s="10">
        <v>0</v>
      </c>
      <c r="K97" s="9" t="str">
        <f t="shared" si="18"/>
        <v>Yes</v>
      </c>
    </row>
    <row r="98" spans="1:11" x14ac:dyDescent="0.2">
      <c r="A98" s="91" t="s">
        <v>43</v>
      </c>
      <c r="B98" s="37" t="s">
        <v>223</v>
      </c>
      <c r="C98" s="90">
        <v>99.637873712000001</v>
      </c>
      <c r="D98" s="9" t="str">
        <f>IF($B98="N/A","N/A",IF(C98&gt;100,"No",IF(C98&lt;98,"No","Yes")))</f>
        <v>Yes</v>
      </c>
      <c r="E98" s="8">
        <v>99.915034331000001</v>
      </c>
      <c r="F98" s="9" t="str">
        <f>IF($B98="N/A","N/A",IF(E98&gt;100,"No",IF(E98&lt;98,"No","Yes")))</f>
        <v>Yes</v>
      </c>
      <c r="G98" s="8">
        <v>99.917209807999996</v>
      </c>
      <c r="H98" s="9" t="str">
        <f>IF($B98="N/A","N/A",IF(G98&gt;100,"No",IF(G98&lt;98,"No","Yes")))</f>
        <v>Yes</v>
      </c>
      <c r="I98" s="10">
        <v>0.2782</v>
      </c>
      <c r="J98" s="10">
        <v>2.2000000000000001E-3</v>
      </c>
      <c r="K98" s="9" t="str">
        <f t="shared" si="18"/>
        <v>Yes</v>
      </c>
    </row>
    <row r="99" spans="1:11" x14ac:dyDescent="0.2">
      <c r="A99" s="91" t="s">
        <v>44</v>
      </c>
      <c r="B99" s="37" t="s">
        <v>213</v>
      </c>
      <c r="C99" s="90">
        <v>26.820184186999999</v>
      </c>
      <c r="D99" s="9" t="str">
        <f>IF($B99="N/A","N/A",IF(C99&gt;15,"No",IF(C99&lt;-15,"No","Yes")))</f>
        <v>N/A</v>
      </c>
      <c r="E99" s="8">
        <v>26.406639416000001</v>
      </c>
      <c r="F99" s="9" t="str">
        <f>IF($B99="N/A","N/A",IF(E99&gt;15,"No",IF(E99&lt;-15,"No","Yes")))</f>
        <v>N/A</v>
      </c>
      <c r="G99" s="8">
        <v>28.074113371999999</v>
      </c>
      <c r="H99" s="9" t="str">
        <f>IF($B99="N/A","N/A",IF(G99&gt;15,"No",IF(G99&lt;-15,"No","Yes")))</f>
        <v>N/A</v>
      </c>
      <c r="I99" s="10">
        <v>-1.54</v>
      </c>
      <c r="J99" s="10">
        <v>6.3150000000000004</v>
      </c>
      <c r="K99" s="9" t="str">
        <f t="shared" si="18"/>
        <v>Yes</v>
      </c>
    </row>
    <row r="100" spans="1:11" x14ac:dyDescent="0.2">
      <c r="A100" s="91" t="s">
        <v>45</v>
      </c>
      <c r="B100" s="37" t="s">
        <v>213</v>
      </c>
      <c r="C100" s="90">
        <v>73.179538788000002</v>
      </c>
      <c r="D100" s="9" t="str">
        <f>IF($B100="N/A","N/A",IF(C100&gt;15,"No",IF(C100&lt;-15,"No","Yes")))</f>
        <v>N/A</v>
      </c>
      <c r="E100" s="8">
        <v>73.593360583999996</v>
      </c>
      <c r="F100" s="9" t="str">
        <f>IF($B100="N/A","N/A",IF(E100&gt;15,"No",IF(E100&lt;-15,"No","Yes")))</f>
        <v>N/A</v>
      </c>
      <c r="G100" s="8">
        <v>71.925886628000001</v>
      </c>
      <c r="H100" s="9" t="str">
        <f>IF($B100="N/A","N/A",IF(G100&gt;15,"No",IF(G100&lt;-15,"No","Yes")))</f>
        <v>N/A</v>
      </c>
      <c r="I100" s="10">
        <v>0.5655</v>
      </c>
      <c r="J100" s="10">
        <v>-2.27</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2.7702560000000001E-4</v>
      </c>
      <c r="D103" s="9" t="str">
        <f>IF($B103="N/A","N/A",IF(C103&gt;15,"No",IF(C103&lt;-15,"No","Yes")))</f>
        <v>N/A</v>
      </c>
      <c r="E103" s="8">
        <v>0</v>
      </c>
      <c r="F103" s="9" t="str">
        <f>IF($B103="N/A","N/A",IF(E103&gt;15,"No",IF(E103&lt;-15,"No","Yes")))</f>
        <v>N/A</v>
      </c>
      <c r="G103" s="8">
        <v>0</v>
      </c>
      <c r="H103" s="9" t="str">
        <f>IF($B103="N/A","N/A",IF(G103&gt;15,"No",IF(G103&lt;-15,"No","Yes")))</f>
        <v>N/A</v>
      </c>
      <c r="I103" s="10">
        <v>-100</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99.999946433999995</v>
      </c>
      <c r="H105" s="9" t="str">
        <f>IF($B105="N/A","N/A",IF(G105&gt;100,"No",IF(G105&lt;98,"No","Yes")))</f>
        <v>Yes</v>
      </c>
      <c r="I105" s="10">
        <v>0</v>
      </c>
      <c r="J105" s="10">
        <v>0</v>
      </c>
      <c r="K105" s="9" t="str">
        <f t="shared" si="18"/>
        <v>Yes</v>
      </c>
    </row>
    <row r="106" spans="1:11" x14ac:dyDescent="0.2">
      <c r="A106" s="91" t="s">
        <v>49</v>
      </c>
      <c r="B106" s="62" t="s">
        <v>213</v>
      </c>
      <c r="C106" s="90">
        <v>99.390598607000001</v>
      </c>
      <c r="D106" s="9" t="str">
        <f>IF($B106="N/A","N/A",IF(C106&gt;15,"No",IF(C106&lt;-15,"No","Yes")))</f>
        <v>N/A</v>
      </c>
      <c r="E106" s="8">
        <v>98.268443343000001</v>
      </c>
      <c r="F106" s="9" t="str">
        <f>IF($B106="N/A","N/A",IF(E106&gt;15,"No",IF(E106&lt;-15,"No","Yes")))</f>
        <v>N/A</v>
      </c>
      <c r="G106" s="8">
        <v>97.359483826000002</v>
      </c>
      <c r="H106" s="9" t="str">
        <f>IF($B106="N/A","N/A",IF(G106&gt;15,"No",IF(G106&lt;-15,"No","Yes")))</f>
        <v>N/A</v>
      </c>
      <c r="I106" s="10">
        <v>-1.1299999999999999</v>
      </c>
      <c r="J106" s="10">
        <v>-0.92500000000000004</v>
      </c>
      <c r="K106" s="9" t="str">
        <f>IF(J106="Div by 0", "N/A", IF(J106="N/A","N/A", IF(J106&gt;30, "No", IF(J106&lt;-30, "No", "Yes"))))</f>
        <v>Yes</v>
      </c>
    </row>
    <row r="107" spans="1:11" x14ac:dyDescent="0.2">
      <c r="A107" s="91" t="s">
        <v>913</v>
      </c>
      <c r="B107" s="37" t="s">
        <v>213</v>
      </c>
      <c r="C107" s="100">
        <v>48.031329851000002</v>
      </c>
      <c r="D107" s="9" t="str">
        <f t="shared" ref="D107:D130" si="19">IF($B107="N/A","N/A",IF(C107&gt;15,"No",IF(C107&lt;-15,"No","Yes")))</f>
        <v>N/A</v>
      </c>
      <c r="E107" s="9">
        <v>44.807680974</v>
      </c>
      <c r="F107" s="9" t="str">
        <f t="shared" ref="F107:F130" si="20">IF($B107="N/A","N/A",IF(E107&gt;15,"No",IF(E107&lt;-15,"No","Yes")))</f>
        <v>N/A</v>
      </c>
      <c r="G107" s="8">
        <v>47.648360160999999</v>
      </c>
      <c r="H107" s="9" t="str">
        <f t="shared" ref="H107:H130" si="21">IF($B107="N/A","N/A",IF(G107&gt;15,"No",IF(G107&lt;-15,"No","Yes")))</f>
        <v>N/A</v>
      </c>
      <c r="I107" s="10">
        <v>-6.71</v>
      </c>
      <c r="J107" s="10">
        <v>6.34</v>
      </c>
      <c r="K107" s="9" t="str">
        <f t="shared" ref="K107:K130" si="22">IF(J107="Div by 0", "N/A", IF(J107="N/A","N/A", IF(J107&gt;30, "No", IF(J107&lt;-30, "No", "Yes"))))</f>
        <v>Yes</v>
      </c>
    </row>
    <row r="108" spans="1:11" x14ac:dyDescent="0.2">
      <c r="A108" s="91" t="s">
        <v>914</v>
      </c>
      <c r="B108" s="37" t="s">
        <v>213</v>
      </c>
      <c r="C108" s="100">
        <v>27.538852659</v>
      </c>
      <c r="D108" s="37" t="s">
        <v>213</v>
      </c>
      <c r="E108" s="9">
        <v>33.393854034</v>
      </c>
      <c r="F108" s="37" t="s">
        <v>213</v>
      </c>
      <c r="G108" s="8">
        <v>25.390821302999999</v>
      </c>
      <c r="H108" s="37" t="s">
        <v>213</v>
      </c>
      <c r="I108" s="10">
        <v>21.26</v>
      </c>
      <c r="J108" s="10">
        <v>-24</v>
      </c>
      <c r="K108" s="9" t="str">
        <f t="shared" si="22"/>
        <v>Yes</v>
      </c>
    </row>
    <row r="109" spans="1:11" x14ac:dyDescent="0.2">
      <c r="A109" s="91" t="s">
        <v>915</v>
      </c>
      <c r="B109" s="37" t="s">
        <v>213</v>
      </c>
      <c r="C109" s="100">
        <v>1.6036262399000001</v>
      </c>
      <c r="D109" s="9" t="str">
        <f t="shared" si="19"/>
        <v>N/A</v>
      </c>
      <c r="E109" s="9">
        <v>21.877835226999998</v>
      </c>
      <c r="F109" s="9" t="str">
        <f t="shared" si="20"/>
        <v>N/A</v>
      </c>
      <c r="G109" s="8">
        <v>13.159520865999999</v>
      </c>
      <c r="H109" s="9" t="str">
        <f t="shared" si="21"/>
        <v>N/A</v>
      </c>
      <c r="I109" s="10">
        <v>1264</v>
      </c>
      <c r="J109" s="10">
        <v>-39.799999999999997</v>
      </c>
      <c r="K109" s="9" t="str">
        <f t="shared" si="22"/>
        <v>No</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19.823747156</v>
      </c>
      <c r="D112" s="9" t="str">
        <f t="shared" si="19"/>
        <v>N/A</v>
      </c>
      <c r="E112" s="9">
        <v>2.0086907181</v>
      </c>
      <c r="F112" s="9" t="str">
        <f t="shared" si="20"/>
        <v>N/A</v>
      </c>
      <c r="G112" s="8">
        <v>3.6714748961999999</v>
      </c>
      <c r="H112" s="9" t="str">
        <f t="shared" si="21"/>
        <v>N/A</v>
      </c>
      <c r="I112" s="10">
        <v>-89.9</v>
      </c>
      <c r="J112" s="10">
        <v>82.78</v>
      </c>
      <c r="K112" s="9" t="str">
        <f t="shared" si="22"/>
        <v>No</v>
      </c>
    </row>
    <row r="113" spans="1:11" x14ac:dyDescent="0.2">
      <c r="A113" s="91" t="s">
        <v>919</v>
      </c>
      <c r="B113" s="37" t="s">
        <v>213</v>
      </c>
      <c r="C113" s="100">
        <v>0</v>
      </c>
      <c r="D113" s="9" t="str">
        <f t="shared" si="19"/>
        <v>N/A</v>
      </c>
      <c r="E113" s="9">
        <v>9.8943920000000001E-4</v>
      </c>
      <c r="F113" s="9" t="str">
        <f t="shared" si="20"/>
        <v>N/A</v>
      </c>
      <c r="G113" s="8">
        <v>1.41933258E-2</v>
      </c>
      <c r="H113" s="9" t="str">
        <f t="shared" si="21"/>
        <v>N/A</v>
      </c>
      <c r="I113" s="10" t="s">
        <v>1747</v>
      </c>
      <c r="J113" s="10">
        <v>1334</v>
      </c>
      <c r="K113" s="9" t="str">
        <f t="shared" si="22"/>
        <v>No</v>
      </c>
    </row>
    <row r="114" spans="1:11" x14ac:dyDescent="0.2">
      <c r="A114" s="91" t="s">
        <v>920</v>
      </c>
      <c r="B114" s="37" t="s">
        <v>213</v>
      </c>
      <c r="C114" s="100">
        <v>0.353841503</v>
      </c>
      <c r="D114" s="9" t="str">
        <f t="shared" si="19"/>
        <v>N/A</v>
      </c>
      <c r="E114" s="9">
        <v>3.6728199749999999</v>
      </c>
      <c r="F114" s="9" t="str">
        <f t="shared" si="20"/>
        <v>N/A</v>
      </c>
      <c r="G114" s="8">
        <v>3.7238440373000001</v>
      </c>
      <c r="H114" s="9" t="str">
        <f t="shared" si="21"/>
        <v>N/A</v>
      </c>
      <c r="I114" s="10">
        <v>938</v>
      </c>
      <c r="J114" s="10">
        <v>1.389</v>
      </c>
      <c r="K114" s="9" t="str">
        <f t="shared" si="22"/>
        <v>Yes</v>
      </c>
    </row>
    <row r="115" spans="1:11" x14ac:dyDescent="0.2">
      <c r="A115" s="91" t="s">
        <v>921</v>
      </c>
      <c r="B115" s="37" t="s">
        <v>213</v>
      </c>
      <c r="C115" s="100">
        <v>0</v>
      </c>
      <c r="D115" s="9" t="str">
        <f t="shared" si="19"/>
        <v>N/A</v>
      </c>
      <c r="E115" s="9">
        <v>0</v>
      </c>
      <c r="F115" s="9" t="str">
        <f t="shared" si="20"/>
        <v>N/A</v>
      </c>
      <c r="G115" s="8">
        <v>0</v>
      </c>
      <c r="H115" s="9" t="str">
        <f t="shared" si="21"/>
        <v>N/A</v>
      </c>
      <c r="I115" s="10" t="s">
        <v>1747</v>
      </c>
      <c r="J115" s="10" t="s">
        <v>1747</v>
      </c>
      <c r="K115" s="9" t="str">
        <f t="shared" si="22"/>
        <v>N/A</v>
      </c>
    </row>
    <row r="116" spans="1:11" x14ac:dyDescent="0.2">
      <c r="A116" s="91" t="s">
        <v>922</v>
      </c>
      <c r="B116" s="37" t="s">
        <v>213</v>
      </c>
      <c r="C116" s="100">
        <v>1.3838148539999999</v>
      </c>
      <c r="D116" s="9" t="str">
        <f t="shared" si="19"/>
        <v>N/A</v>
      </c>
      <c r="E116" s="9">
        <v>1.4994521517999999</v>
      </c>
      <c r="F116" s="9" t="str">
        <f t="shared" si="20"/>
        <v>N/A</v>
      </c>
      <c r="G116" s="8">
        <v>0.82059732360000004</v>
      </c>
      <c r="H116" s="9" t="str">
        <f t="shared" si="21"/>
        <v>N/A</v>
      </c>
      <c r="I116" s="10">
        <v>8.3559999999999999</v>
      </c>
      <c r="J116" s="10">
        <v>-45.3</v>
      </c>
      <c r="K116" s="9" t="str">
        <f t="shared" si="22"/>
        <v>No</v>
      </c>
    </row>
    <row r="117" spans="1:11" x14ac:dyDescent="0.2">
      <c r="A117" s="91" t="s">
        <v>923</v>
      </c>
      <c r="B117" s="37" t="s">
        <v>213</v>
      </c>
      <c r="C117" s="100">
        <v>2.8610370900000001E-2</v>
      </c>
      <c r="D117" s="9" t="str">
        <f t="shared" si="19"/>
        <v>N/A</v>
      </c>
      <c r="E117" s="9">
        <v>2.7919394300000001E-2</v>
      </c>
      <c r="F117" s="9" t="str">
        <f t="shared" si="20"/>
        <v>N/A</v>
      </c>
      <c r="G117" s="8">
        <v>2.9617509100000002E-2</v>
      </c>
      <c r="H117" s="9" t="str">
        <f t="shared" si="21"/>
        <v>N/A</v>
      </c>
      <c r="I117" s="10">
        <v>-2.42</v>
      </c>
      <c r="J117" s="10">
        <v>6.0819999999999999</v>
      </c>
      <c r="K117" s="9" t="str">
        <f t="shared" si="22"/>
        <v>Yes</v>
      </c>
    </row>
    <row r="118" spans="1:11" x14ac:dyDescent="0.2">
      <c r="A118" s="91" t="s">
        <v>924</v>
      </c>
      <c r="B118" s="37" t="s">
        <v>213</v>
      </c>
      <c r="C118" s="100">
        <v>4.3452125354</v>
      </c>
      <c r="D118" s="9" t="str">
        <f t="shared" si="19"/>
        <v>N/A</v>
      </c>
      <c r="E118" s="9">
        <v>4.3061471279000001</v>
      </c>
      <c r="F118" s="9" t="str">
        <f t="shared" si="20"/>
        <v>N/A</v>
      </c>
      <c r="G118" s="8">
        <v>3.9715733455</v>
      </c>
      <c r="H118" s="9" t="str">
        <f t="shared" si="21"/>
        <v>N/A</v>
      </c>
      <c r="I118" s="10">
        <v>-0.89900000000000002</v>
      </c>
      <c r="J118" s="10">
        <v>-7.77</v>
      </c>
      <c r="K118" s="9" t="str">
        <f t="shared" si="22"/>
        <v>Yes</v>
      </c>
    </row>
    <row r="119" spans="1:11" x14ac:dyDescent="0.2">
      <c r="A119" s="91" t="s">
        <v>925</v>
      </c>
      <c r="B119" s="37" t="s">
        <v>213</v>
      </c>
      <c r="C119" s="100">
        <v>24.429817489000001</v>
      </c>
      <c r="D119" s="9" t="str">
        <f t="shared" si="19"/>
        <v>N/A</v>
      </c>
      <c r="E119" s="9">
        <v>21.798464993</v>
      </c>
      <c r="F119" s="9" t="str">
        <f t="shared" si="20"/>
        <v>N/A</v>
      </c>
      <c r="G119" s="8">
        <v>26.960818536000001</v>
      </c>
      <c r="H119" s="9" t="str">
        <f t="shared" si="21"/>
        <v>N/A</v>
      </c>
      <c r="I119" s="10">
        <v>-10.8</v>
      </c>
      <c r="J119" s="10">
        <v>23.68</v>
      </c>
      <c r="K119" s="9" t="str">
        <f t="shared" si="22"/>
        <v>Yes</v>
      </c>
    </row>
    <row r="120" spans="1:11" x14ac:dyDescent="0.2">
      <c r="A120" s="91" t="s">
        <v>926</v>
      </c>
      <c r="B120" s="37" t="s">
        <v>213</v>
      </c>
      <c r="C120" s="100">
        <v>16.70880549</v>
      </c>
      <c r="D120" s="9" t="str">
        <f t="shared" si="19"/>
        <v>N/A</v>
      </c>
      <c r="E120" s="9">
        <v>15.036723253</v>
      </c>
      <c r="F120" s="9" t="str">
        <f t="shared" si="20"/>
        <v>N/A</v>
      </c>
      <c r="G120" s="8">
        <v>20.645403988000002</v>
      </c>
      <c r="H120" s="9" t="str">
        <f t="shared" si="21"/>
        <v>N/A</v>
      </c>
      <c r="I120" s="10">
        <v>-10</v>
      </c>
      <c r="J120" s="10">
        <v>37.299999999999997</v>
      </c>
      <c r="K120" s="9" t="str">
        <f t="shared" si="22"/>
        <v>No</v>
      </c>
    </row>
    <row r="121" spans="1:11" x14ac:dyDescent="0.2">
      <c r="A121" s="91" t="s">
        <v>927</v>
      </c>
      <c r="B121" s="37" t="s">
        <v>213</v>
      </c>
      <c r="C121" s="100">
        <v>3.2124362400000002E-2</v>
      </c>
      <c r="D121" s="9" t="str">
        <f t="shared" si="19"/>
        <v>N/A</v>
      </c>
      <c r="E121" s="9">
        <v>7.5283420000000004E-4</v>
      </c>
      <c r="F121" s="9" t="str">
        <f t="shared" si="20"/>
        <v>N/A</v>
      </c>
      <c r="G121" s="8">
        <v>4.4233940000000001E-4</v>
      </c>
      <c r="H121" s="9" t="str">
        <f t="shared" si="21"/>
        <v>N/A</v>
      </c>
      <c r="I121" s="10">
        <v>-97.7</v>
      </c>
      <c r="J121" s="10">
        <v>-41.2</v>
      </c>
      <c r="K121" s="9" t="str">
        <f t="shared" si="22"/>
        <v>No</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v>
      </c>
      <c r="D123" s="9" t="str">
        <f t="shared" si="19"/>
        <v>N/A</v>
      </c>
      <c r="E123" s="9">
        <v>0</v>
      </c>
      <c r="F123" s="9" t="str">
        <f t="shared" si="20"/>
        <v>N/A</v>
      </c>
      <c r="G123" s="8">
        <v>0</v>
      </c>
      <c r="H123" s="9" t="str">
        <f t="shared" si="21"/>
        <v>N/A</v>
      </c>
      <c r="I123" s="10" t="s">
        <v>1747</v>
      </c>
      <c r="J123" s="10" t="s">
        <v>1747</v>
      </c>
      <c r="K123" s="9" t="str">
        <f t="shared" si="22"/>
        <v>N/A</v>
      </c>
    </row>
    <row r="124" spans="1:11" x14ac:dyDescent="0.2">
      <c r="A124" s="91" t="s">
        <v>930</v>
      </c>
      <c r="B124" s="37" t="s">
        <v>213</v>
      </c>
      <c r="C124" s="100">
        <v>0.57325413810000003</v>
      </c>
      <c r="D124" s="9" t="str">
        <f t="shared" si="19"/>
        <v>N/A</v>
      </c>
      <c r="E124" s="9">
        <v>0.16727976050000001</v>
      </c>
      <c r="F124" s="9" t="str">
        <f t="shared" si="20"/>
        <v>N/A</v>
      </c>
      <c r="G124" s="8">
        <v>2.21554354E-2</v>
      </c>
      <c r="H124" s="9" t="str">
        <f t="shared" si="21"/>
        <v>N/A</v>
      </c>
      <c r="I124" s="10">
        <v>-70.8</v>
      </c>
      <c r="J124" s="10">
        <v>-86.8</v>
      </c>
      <c r="K124" s="9" t="str">
        <f t="shared" si="22"/>
        <v>No</v>
      </c>
    </row>
    <row r="125" spans="1:11" x14ac:dyDescent="0.2">
      <c r="A125" s="91" t="s">
        <v>931</v>
      </c>
      <c r="B125" s="37" t="s">
        <v>213</v>
      </c>
      <c r="C125" s="100">
        <v>6.8115112381999996</v>
      </c>
      <c r="D125" s="9" t="str">
        <f t="shared" si="19"/>
        <v>N/A</v>
      </c>
      <c r="E125" s="9">
        <v>6.3279586707000002</v>
      </c>
      <c r="F125" s="9" t="str">
        <f t="shared" si="20"/>
        <v>N/A</v>
      </c>
      <c r="G125" s="8">
        <v>5.7852803672000004</v>
      </c>
      <c r="H125" s="9" t="str">
        <f t="shared" si="21"/>
        <v>N/A</v>
      </c>
      <c r="I125" s="10">
        <v>-7.1</v>
      </c>
      <c r="J125" s="10">
        <v>-8.58</v>
      </c>
      <c r="K125" s="9" t="str">
        <f t="shared" si="22"/>
        <v>Yes</v>
      </c>
    </row>
    <row r="126" spans="1:11" x14ac:dyDescent="0.2">
      <c r="A126" s="91" t="s">
        <v>932</v>
      </c>
      <c r="B126" s="37" t="s">
        <v>213</v>
      </c>
      <c r="C126" s="100">
        <v>9.9687700000000004E-5</v>
      </c>
      <c r="D126" s="9" t="str">
        <f t="shared" si="19"/>
        <v>N/A</v>
      </c>
      <c r="E126" s="9">
        <v>0</v>
      </c>
      <c r="F126" s="9" t="str">
        <f t="shared" si="20"/>
        <v>N/A</v>
      </c>
      <c r="G126" s="8">
        <v>7.3197558199999999E-2</v>
      </c>
      <c r="H126" s="9" t="str">
        <f t="shared" si="21"/>
        <v>N/A</v>
      </c>
      <c r="I126" s="10">
        <v>-100</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1.9358590000000001E-4</v>
      </c>
      <c r="F128" s="9" t="str">
        <f t="shared" si="20"/>
        <v>N/A</v>
      </c>
      <c r="G128" s="8">
        <v>1.7905130500000001E-2</v>
      </c>
      <c r="H128" s="9" t="str">
        <f t="shared" si="21"/>
        <v>N/A</v>
      </c>
      <c r="I128" s="10" t="s">
        <v>1747</v>
      </c>
      <c r="J128" s="10">
        <v>9149</v>
      </c>
      <c r="K128" s="9" t="str">
        <f t="shared" si="22"/>
        <v>No</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0.30402257329999999</v>
      </c>
      <c r="D130" s="9" t="str">
        <f t="shared" si="19"/>
        <v>N/A</v>
      </c>
      <c r="E130" s="9">
        <v>0.26555688869999999</v>
      </c>
      <c r="F130" s="9" t="str">
        <f t="shared" si="20"/>
        <v>N/A</v>
      </c>
      <c r="G130" s="8">
        <v>0.41643371730000001</v>
      </c>
      <c r="H130" s="9" t="str">
        <f t="shared" si="21"/>
        <v>N/A</v>
      </c>
      <c r="I130" s="10">
        <v>-12.7</v>
      </c>
      <c r="J130" s="10">
        <v>56.82</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685471</v>
      </c>
      <c r="D6" s="9" t="str">
        <f>IF($B6="N/A","N/A",IF(C6&gt;15,"No",IF(C6&lt;-15,"No","Yes")))</f>
        <v>N/A</v>
      </c>
      <c r="E6" s="38">
        <v>398679</v>
      </c>
      <c r="F6" s="9" t="str">
        <f>IF($B6="N/A","N/A",IF(E6&gt;15,"No",IF(E6&lt;-15,"No","Yes")))</f>
        <v>N/A</v>
      </c>
      <c r="G6" s="38">
        <v>393130</v>
      </c>
      <c r="H6" s="9" t="str">
        <f>IF($B6="N/A","N/A",IF(G6&gt;15,"No",IF(G6&lt;-15,"No","Yes")))</f>
        <v>N/A</v>
      </c>
      <c r="I6" s="10">
        <v>-41.8</v>
      </c>
      <c r="J6" s="10">
        <v>-1.39</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255.9527449</v>
      </c>
      <c r="D9" s="9" t="str">
        <f t="shared" ref="D9:D17" si="1">IF($B9="N/A","N/A",IF(C9&gt;15,"No",IF(C9&lt;-15,"No","Yes")))</f>
        <v>N/A</v>
      </c>
      <c r="E9" s="39">
        <v>22.607338235</v>
      </c>
      <c r="F9" s="9" t="str">
        <f>IF($B9="N/A","N/A",IF(E9&gt;15,"No",IF(E9&lt;-15,"No","Yes")))</f>
        <v>N/A</v>
      </c>
      <c r="G9" s="39">
        <v>19.118655406999999</v>
      </c>
      <c r="H9" s="9" t="str">
        <f>IF($B9="N/A","N/A",IF(G9&gt;15,"No",IF(G9&lt;-15,"No","Yes")))</f>
        <v>N/A</v>
      </c>
      <c r="I9" s="10">
        <v>-91.2</v>
      </c>
      <c r="J9" s="10">
        <v>-15.4</v>
      </c>
      <c r="K9" s="9" t="str">
        <f t="shared" si="0"/>
        <v>Yes</v>
      </c>
    </row>
    <row r="10" spans="1:11" x14ac:dyDescent="0.2">
      <c r="A10" s="91" t="s">
        <v>16</v>
      </c>
      <c r="B10" s="37" t="s">
        <v>213</v>
      </c>
      <c r="C10" s="90">
        <v>34.891337489000001</v>
      </c>
      <c r="D10" s="9" t="str">
        <f t="shared" si="1"/>
        <v>N/A</v>
      </c>
      <c r="E10" s="8">
        <v>2.971061932</v>
      </c>
      <c r="F10" s="9" t="str">
        <f>IF($B10="N/A","N/A",IF(E10&gt;15,"No",IF(E10&lt;-15,"No","Yes")))</f>
        <v>N/A</v>
      </c>
      <c r="G10" s="8">
        <v>2.6876605702999998</v>
      </c>
      <c r="H10" s="9" t="str">
        <f>IF($B10="N/A","N/A",IF(G10&gt;15,"No",IF(G10&lt;-15,"No","Yes")))</f>
        <v>N/A</v>
      </c>
      <c r="I10" s="10">
        <v>-91.5</v>
      </c>
      <c r="J10" s="10">
        <v>-9.5399999999999991</v>
      </c>
      <c r="K10" s="9" t="str">
        <f t="shared" si="0"/>
        <v>Yes</v>
      </c>
    </row>
    <row r="11" spans="1:11" x14ac:dyDescent="0.2">
      <c r="A11" s="91" t="s">
        <v>36</v>
      </c>
      <c r="B11" s="37" t="s">
        <v>213</v>
      </c>
      <c r="C11" s="90">
        <v>0</v>
      </c>
      <c r="D11" s="9" t="str">
        <f t="shared" si="1"/>
        <v>N/A</v>
      </c>
      <c r="E11" s="8">
        <v>0</v>
      </c>
      <c r="F11" s="9" t="str">
        <f>IF($B11="N/A","N/A",IF(E11&gt;15,"No",IF(E11&lt;-15,"No","Yes")))</f>
        <v>N/A</v>
      </c>
      <c r="G11" s="8">
        <v>0</v>
      </c>
      <c r="H11" s="9" t="str">
        <f>IF($B11="N/A","N/A",IF(G11&gt;15,"No",IF(G11&lt;-15,"No","Yes")))</f>
        <v>N/A</v>
      </c>
      <c r="I11" s="10" t="s">
        <v>1747</v>
      </c>
      <c r="J11" s="10" t="s">
        <v>1747</v>
      </c>
      <c r="K11" s="9" t="str">
        <f t="shared" si="0"/>
        <v>N/A</v>
      </c>
    </row>
    <row r="12" spans="1:11" x14ac:dyDescent="0.2">
      <c r="A12" s="91" t="s">
        <v>37</v>
      </c>
      <c r="B12" s="37" t="s">
        <v>213</v>
      </c>
      <c r="C12" s="90">
        <v>100</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34.891498476999999</v>
      </c>
      <c r="D13" s="9" t="str">
        <f t="shared" si="1"/>
        <v>N/A</v>
      </c>
      <c r="E13" s="8">
        <v>2.9746806832999999</v>
      </c>
      <c r="F13" s="9" t="str">
        <f>IF($B13="N/A","N/A",IF(E13&gt;15,"No",IF(E13&lt;-15,"No","Yes")))</f>
        <v>N/A</v>
      </c>
      <c r="G13" s="8">
        <v>2.6880434727</v>
      </c>
      <c r="H13" s="9" t="str">
        <f>IF($B13="N/A","N/A",IF(G13&gt;15,"No",IF(G13&lt;-15,"No","Yes")))</f>
        <v>N/A</v>
      </c>
      <c r="I13" s="10">
        <v>-91.5</v>
      </c>
      <c r="J13" s="10">
        <v>-9.64</v>
      </c>
      <c r="K13" s="9" t="str">
        <f t="shared" si="0"/>
        <v>Yes</v>
      </c>
    </row>
    <row r="14" spans="1:11" x14ac:dyDescent="0.2">
      <c r="A14" s="91" t="s">
        <v>676</v>
      </c>
      <c r="B14" s="37" t="s">
        <v>213</v>
      </c>
      <c r="C14" s="90">
        <v>5.1421577279999999</v>
      </c>
      <c r="D14" s="9" t="str">
        <f t="shared" si="1"/>
        <v>N/A</v>
      </c>
      <c r="E14" s="8">
        <v>57.434427196000001</v>
      </c>
      <c r="F14" s="9" t="str">
        <f t="shared" ref="F14:F33" si="2">IF($B14="N/A","N/A",IF(E14&gt;15,"No",IF(E14&lt;-15,"No","Yes")))</f>
        <v>N/A</v>
      </c>
      <c r="G14" s="8">
        <v>62.781522652</v>
      </c>
      <c r="H14" s="9" t="str">
        <f t="shared" ref="H14:H33" si="3">IF($B14="N/A","N/A",IF(G14&gt;15,"No",IF(G14&lt;-15,"No","Yes")))</f>
        <v>N/A</v>
      </c>
      <c r="I14" s="10">
        <v>1017</v>
      </c>
      <c r="J14" s="10">
        <v>9.31</v>
      </c>
      <c r="K14" s="9" t="str">
        <f t="shared" ref="K14:K30" si="4">IF(J14="Div by 0", "N/A", IF(J14="N/A","N/A", IF(J14&gt;30, "No", IF(J14&lt;-30, "No", "Yes"))))</f>
        <v>Yes</v>
      </c>
    </row>
    <row r="15" spans="1:11" x14ac:dyDescent="0.2">
      <c r="A15" s="91" t="s">
        <v>677</v>
      </c>
      <c r="B15" s="37" t="s">
        <v>213</v>
      </c>
      <c r="C15" s="90">
        <v>2.4116264583000002</v>
      </c>
      <c r="D15" s="9" t="str">
        <f t="shared" si="1"/>
        <v>N/A</v>
      </c>
      <c r="E15" s="8">
        <v>3.4952932057999999</v>
      </c>
      <c r="F15" s="9" t="str">
        <f t="shared" si="2"/>
        <v>N/A</v>
      </c>
      <c r="G15" s="8">
        <v>2.7418411212999998</v>
      </c>
      <c r="H15" s="9" t="str">
        <f t="shared" si="3"/>
        <v>N/A</v>
      </c>
      <c r="I15" s="10">
        <v>44.94</v>
      </c>
      <c r="J15" s="10">
        <v>-21.6</v>
      </c>
      <c r="K15" s="9" t="str">
        <f t="shared" si="4"/>
        <v>Yes</v>
      </c>
    </row>
    <row r="16" spans="1:11" x14ac:dyDescent="0.2">
      <c r="A16" s="91" t="s">
        <v>381</v>
      </c>
      <c r="B16" s="37" t="s">
        <v>213</v>
      </c>
      <c r="C16" s="90">
        <v>1.29837732E-2</v>
      </c>
      <c r="D16" s="9" t="str">
        <f t="shared" si="1"/>
        <v>N/A</v>
      </c>
      <c r="E16" s="8">
        <v>0.12165175490000001</v>
      </c>
      <c r="F16" s="9" t="str">
        <f t="shared" si="2"/>
        <v>N/A</v>
      </c>
      <c r="G16" s="8">
        <v>1.42446519E-2</v>
      </c>
      <c r="H16" s="9" t="str">
        <f t="shared" si="3"/>
        <v>N/A</v>
      </c>
      <c r="I16" s="10">
        <v>837</v>
      </c>
      <c r="J16" s="10">
        <v>-88.3</v>
      </c>
      <c r="K16" s="9" t="str">
        <f t="shared" si="4"/>
        <v>No</v>
      </c>
    </row>
    <row r="17" spans="1:11" x14ac:dyDescent="0.2">
      <c r="A17" s="91" t="s">
        <v>382</v>
      </c>
      <c r="B17" s="37" t="s">
        <v>213</v>
      </c>
      <c r="C17" s="90">
        <v>1.8984027041</v>
      </c>
      <c r="D17" s="9" t="str">
        <f t="shared" si="1"/>
        <v>N/A</v>
      </c>
      <c r="E17" s="8">
        <v>1.8987706902000001</v>
      </c>
      <c r="F17" s="9" t="str">
        <f t="shared" si="2"/>
        <v>N/A</v>
      </c>
      <c r="G17" s="8">
        <v>0.89410627529999998</v>
      </c>
      <c r="H17" s="9" t="str">
        <f t="shared" si="3"/>
        <v>N/A</v>
      </c>
      <c r="I17" s="10">
        <v>1.9400000000000001E-2</v>
      </c>
      <c r="J17" s="10">
        <v>-52.9</v>
      </c>
      <c r="K17" s="9" t="str">
        <f t="shared" si="4"/>
        <v>No</v>
      </c>
    </row>
    <row r="18" spans="1:11" x14ac:dyDescent="0.2">
      <c r="A18" s="91" t="s">
        <v>383</v>
      </c>
      <c r="B18" s="37" t="s">
        <v>213</v>
      </c>
      <c r="C18" s="90">
        <v>6.7107141999999996E-3</v>
      </c>
      <c r="D18" s="9" t="str">
        <f t="shared" ref="D18:D33" si="5">IF($B18="N/A","N/A",IF(C18&gt;15,"No",IF(C18&lt;-15,"No","Yes")))</f>
        <v>N/A</v>
      </c>
      <c r="E18" s="8">
        <v>0</v>
      </c>
      <c r="F18" s="9" t="str">
        <f t="shared" si="2"/>
        <v>N/A</v>
      </c>
      <c r="G18" s="8">
        <v>0</v>
      </c>
      <c r="H18" s="9" t="str">
        <f t="shared" si="3"/>
        <v>N/A</v>
      </c>
      <c r="I18" s="10">
        <v>-100</v>
      </c>
      <c r="J18" s="10" t="s">
        <v>1747</v>
      </c>
      <c r="K18" s="9" t="str">
        <f t="shared" si="4"/>
        <v>N/A</v>
      </c>
    </row>
    <row r="19" spans="1:11" x14ac:dyDescent="0.2">
      <c r="A19" s="91" t="s">
        <v>384</v>
      </c>
      <c r="B19" s="37" t="s">
        <v>213</v>
      </c>
      <c r="C19" s="90">
        <v>23.409159541000001</v>
      </c>
      <c r="D19" s="9" t="str">
        <f t="shared" si="5"/>
        <v>N/A</v>
      </c>
      <c r="E19" s="8">
        <v>18.949079335</v>
      </c>
      <c r="F19" s="9" t="str">
        <f t="shared" si="2"/>
        <v>N/A</v>
      </c>
      <c r="G19" s="8">
        <v>16.824714471</v>
      </c>
      <c r="H19" s="9" t="str">
        <f t="shared" si="3"/>
        <v>N/A</v>
      </c>
      <c r="I19" s="10">
        <v>-19.100000000000001</v>
      </c>
      <c r="J19" s="10">
        <v>-11.2</v>
      </c>
      <c r="K19" s="9" t="str">
        <f t="shared" si="4"/>
        <v>Yes</v>
      </c>
    </row>
    <row r="20" spans="1:11" x14ac:dyDescent="0.2">
      <c r="A20" s="91" t="s">
        <v>386</v>
      </c>
      <c r="B20" s="37" t="s">
        <v>213</v>
      </c>
      <c r="C20" s="90">
        <v>55.900979034999999</v>
      </c>
      <c r="D20" s="9" t="str">
        <f t="shared" si="5"/>
        <v>N/A</v>
      </c>
      <c r="E20" s="8">
        <v>0.68576473800000004</v>
      </c>
      <c r="F20" s="9" t="str">
        <f t="shared" si="2"/>
        <v>N/A</v>
      </c>
      <c r="G20" s="8">
        <v>0.8836771551</v>
      </c>
      <c r="H20" s="9" t="str">
        <f t="shared" si="3"/>
        <v>N/A</v>
      </c>
      <c r="I20" s="10">
        <v>-98.8</v>
      </c>
      <c r="J20" s="10">
        <v>28.86</v>
      </c>
      <c r="K20" s="9" t="str">
        <f t="shared" si="4"/>
        <v>Yes</v>
      </c>
    </row>
    <row r="21" spans="1:11" x14ac:dyDescent="0.2">
      <c r="A21" s="91" t="s">
        <v>387</v>
      </c>
      <c r="B21" s="37" t="s">
        <v>213</v>
      </c>
      <c r="C21" s="90">
        <v>8.7452277339000002</v>
      </c>
      <c r="D21" s="9" t="str">
        <f t="shared" si="5"/>
        <v>N/A</v>
      </c>
      <c r="E21" s="8">
        <v>9.3308150166000008</v>
      </c>
      <c r="F21" s="9" t="str">
        <f t="shared" si="2"/>
        <v>N/A</v>
      </c>
      <c r="G21" s="8">
        <v>9.4553964337000007</v>
      </c>
      <c r="H21" s="9" t="str">
        <f t="shared" si="3"/>
        <v>N/A</v>
      </c>
      <c r="I21" s="10">
        <v>6.6959999999999997</v>
      </c>
      <c r="J21" s="10">
        <v>1.335</v>
      </c>
      <c r="K21" s="9" t="str">
        <f t="shared" si="4"/>
        <v>Yes</v>
      </c>
    </row>
    <row r="22" spans="1:11" x14ac:dyDescent="0.2">
      <c r="A22" s="91" t="s">
        <v>388</v>
      </c>
      <c r="B22" s="37" t="s">
        <v>213</v>
      </c>
      <c r="C22" s="90">
        <v>0.56121994949999998</v>
      </c>
      <c r="D22" s="9" t="str">
        <f t="shared" si="5"/>
        <v>N/A</v>
      </c>
      <c r="E22" s="8">
        <v>3.8627567541999999</v>
      </c>
      <c r="F22" s="9" t="str">
        <f t="shared" si="2"/>
        <v>N/A</v>
      </c>
      <c r="G22" s="8">
        <v>0.85849464549999999</v>
      </c>
      <c r="H22" s="9" t="str">
        <f t="shared" si="3"/>
        <v>N/A</v>
      </c>
      <c r="I22" s="10">
        <v>588.29999999999995</v>
      </c>
      <c r="J22" s="10">
        <v>-77.8</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3.8627567500000001E-2</v>
      </c>
      <c r="F25" s="9" t="str">
        <f t="shared" si="2"/>
        <v>N/A</v>
      </c>
      <c r="G25" s="8">
        <v>5.5706763700000002E-2</v>
      </c>
      <c r="H25" s="9" t="str">
        <f t="shared" si="3"/>
        <v>N/A</v>
      </c>
      <c r="I25" s="10" t="s">
        <v>1747</v>
      </c>
      <c r="J25" s="10">
        <v>44.22</v>
      </c>
      <c r="K25" s="9" t="str">
        <f t="shared" si="4"/>
        <v>No</v>
      </c>
    </row>
    <row r="26" spans="1:11" x14ac:dyDescent="0.2">
      <c r="A26" s="91" t="s">
        <v>394</v>
      </c>
      <c r="B26" s="37" t="s">
        <v>213</v>
      </c>
      <c r="C26" s="90">
        <v>2.2903959500000001E-2</v>
      </c>
      <c r="D26" s="9" t="str">
        <f t="shared" si="5"/>
        <v>N/A</v>
      </c>
      <c r="E26" s="8">
        <v>0</v>
      </c>
      <c r="F26" s="9" t="str">
        <f t="shared" si="2"/>
        <v>N/A</v>
      </c>
      <c r="G26" s="8">
        <v>0</v>
      </c>
      <c r="H26" s="9" t="str">
        <f t="shared" si="3"/>
        <v>N/A</v>
      </c>
      <c r="I26" s="10">
        <v>-100</v>
      </c>
      <c r="J26" s="10" t="s">
        <v>1747</v>
      </c>
      <c r="K26" s="9" t="str">
        <f t="shared" si="4"/>
        <v>N/A</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1.6498145071000001</v>
      </c>
      <c r="D29" s="9" t="str">
        <f t="shared" si="5"/>
        <v>N/A</v>
      </c>
      <c r="E29" s="8">
        <v>1.9306258919999999</v>
      </c>
      <c r="F29" s="9" t="str">
        <f t="shared" si="2"/>
        <v>N/A</v>
      </c>
      <c r="G29" s="8">
        <v>2.3409559179000001</v>
      </c>
      <c r="H29" s="9" t="str">
        <f t="shared" si="3"/>
        <v>N/A</v>
      </c>
      <c r="I29" s="10">
        <v>17.02</v>
      </c>
      <c r="J29" s="10">
        <v>21.25</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99.821290762000004</v>
      </c>
      <c r="D31" s="9" t="str">
        <f t="shared" si="5"/>
        <v>N/A</v>
      </c>
      <c r="E31" s="8">
        <v>99.520416174000005</v>
      </c>
      <c r="F31" s="9" t="str">
        <f t="shared" si="2"/>
        <v>N/A</v>
      </c>
      <c r="G31" s="8">
        <v>99.698064254000002</v>
      </c>
      <c r="H31" s="9" t="str">
        <f t="shared" si="3"/>
        <v>N/A</v>
      </c>
      <c r="I31" s="10">
        <v>-0.30099999999999999</v>
      </c>
      <c r="J31" s="10">
        <v>0.17849999999999999</v>
      </c>
      <c r="K31" s="9" t="str">
        <f t="shared" ref="K31:K43" si="6">IF(J31="Div by 0", "N/A", IF(J31="N/A","N/A", IF(J31&gt;30, "No", IF(J31&lt;-30, "No", "Yes"))))</f>
        <v>Yes</v>
      </c>
    </row>
    <row r="32" spans="1:11" x14ac:dyDescent="0.2">
      <c r="A32" s="91" t="s">
        <v>39</v>
      </c>
      <c r="B32" s="37" t="s">
        <v>267</v>
      </c>
      <c r="C32" s="90">
        <v>99.977249224000005</v>
      </c>
      <c r="D32" s="9" t="str">
        <f>IF($B32="N/A","N/A",IF(C32&gt;100,"No",IF(C32&lt;85,"No","Yes")))</f>
        <v>Yes</v>
      </c>
      <c r="E32" s="8">
        <v>99.952749394999998</v>
      </c>
      <c r="F32" s="9" t="str">
        <f>IF($B32="N/A","N/A",IF(E32&gt;100,"No",IF(E32&lt;85,"No","Yes")))</f>
        <v>Yes</v>
      </c>
      <c r="G32" s="8">
        <v>99.948878523000005</v>
      </c>
      <c r="H32" s="9" t="str">
        <f>IF($B32="N/A","N/A",IF(G32&gt;100,"No",IF(G32&lt;85,"No","Yes")))</f>
        <v>Yes</v>
      </c>
      <c r="I32" s="10">
        <v>-2.5000000000000001E-2</v>
      </c>
      <c r="J32" s="10">
        <v>-4.0000000000000001E-3</v>
      </c>
      <c r="K32" s="9" t="str">
        <f t="shared" si="6"/>
        <v>Yes</v>
      </c>
    </row>
    <row r="33" spans="1:11" x14ac:dyDescent="0.2">
      <c r="A33" s="91" t="s">
        <v>910</v>
      </c>
      <c r="B33" s="37" t="s">
        <v>213</v>
      </c>
      <c r="C33" s="90">
        <v>51.801983497000002</v>
      </c>
      <c r="D33" s="9" t="str">
        <f t="shared" si="5"/>
        <v>N/A</v>
      </c>
      <c r="E33" s="8">
        <v>51.172098486000003</v>
      </c>
      <c r="F33" s="9" t="str">
        <f t="shared" si="2"/>
        <v>N/A</v>
      </c>
      <c r="G33" s="8">
        <v>56.811066914999998</v>
      </c>
      <c r="H33" s="9" t="str">
        <f t="shared" si="3"/>
        <v>N/A</v>
      </c>
      <c r="I33" s="10">
        <v>-1.22</v>
      </c>
      <c r="J33" s="10">
        <v>11.02</v>
      </c>
      <c r="K33" s="9" t="str">
        <f t="shared" si="6"/>
        <v>Yes</v>
      </c>
    </row>
    <row r="34" spans="1:11" x14ac:dyDescent="0.2">
      <c r="A34" s="91" t="s">
        <v>851</v>
      </c>
      <c r="B34" s="37" t="s">
        <v>268</v>
      </c>
      <c r="C34" s="90">
        <v>4.0764578820999997</v>
      </c>
      <c r="D34" s="9" t="str">
        <f>IF($B34="N/A","N/A",IF(C34&gt;25,"No",IF(C34&lt;5,"No","Yes")))</f>
        <v>No</v>
      </c>
      <c r="E34" s="8">
        <v>5.5440598638000003</v>
      </c>
      <c r="F34" s="9" t="str">
        <f>IF($B34="N/A","N/A",IF(E34&gt;25,"No",IF(E34&lt;5,"No","Yes")))</f>
        <v>Yes</v>
      </c>
      <c r="G34" s="8">
        <v>5.2841867312000002</v>
      </c>
      <c r="H34" s="9" t="str">
        <f>IF($B34="N/A","N/A",IF(G34&gt;25,"No",IF(G34&lt;5,"No","Yes")))</f>
        <v>Yes</v>
      </c>
      <c r="I34" s="10">
        <v>36</v>
      </c>
      <c r="J34" s="10">
        <v>-4.6900000000000004</v>
      </c>
      <c r="K34" s="9" t="str">
        <f t="shared" si="6"/>
        <v>Yes</v>
      </c>
    </row>
    <row r="35" spans="1:11" x14ac:dyDescent="0.2">
      <c r="A35" s="91" t="s">
        <v>852</v>
      </c>
      <c r="B35" s="37" t="s">
        <v>269</v>
      </c>
      <c r="C35" s="90">
        <v>56.767595280000002</v>
      </c>
      <c r="D35" s="9" t="str">
        <f>IF($B35="N/A","N/A",IF(C35&gt;70,"No",IF(C35&lt;40,"No","Yes")))</f>
        <v>Yes</v>
      </c>
      <c r="E35" s="8">
        <v>43.792956570999998</v>
      </c>
      <c r="F35" s="9" t="str">
        <f>IF($B35="N/A","N/A",IF(E35&gt;70,"No",IF(E35&lt;40,"No","Yes")))</f>
        <v>Yes</v>
      </c>
      <c r="G35" s="8">
        <v>43.493314079000001</v>
      </c>
      <c r="H35" s="9" t="str">
        <f>IF($B35="N/A","N/A",IF(G35&gt;70,"No",IF(G35&lt;40,"No","Yes")))</f>
        <v>Yes</v>
      </c>
      <c r="I35" s="10">
        <v>-22.9</v>
      </c>
      <c r="J35" s="10">
        <v>-0.68400000000000005</v>
      </c>
      <c r="K35" s="9" t="str">
        <f t="shared" si="6"/>
        <v>Yes</v>
      </c>
    </row>
    <row r="36" spans="1:11" x14ac:dyDescent="0.2">
      <c r="A36" s="91" t="s">
        <v>853</v>
      </c>
      <c r="B36" s="37" t="s">
        <v>270</v>
      </c>
      <c r="C36" s="90">
        <v>39.155800692</v>
      </c>
      <c r="D36" s="9" t="str">
        <f>IF($B36="N/A","N/A",IF(C36&gt;55,"No",IF(C36&lt;20,"No","Yes")))</f>
        <v>Yes</v>
      </c>
      <c r="E36" s="8">
        <v>50.662983564999998</v>
      </c>
      <c r="F36" s="9" t="str">
        <f>IF($B36="N/A","N/A",IF(E36&gt;55,"No",IF(E36&lt;20,"No","Yes")))</f>
        <v>Yes</v>
      </c>
      <c r="G36" s="8">
        <v>51.222499190000001</v>
      </c>
      <c r="H36" s="9" t="str">
        <f>IF($B36="N/A","N/A",IF(G36&gt;55,"No",IF(G36&lt;20,"No","Yes")))</f>
        <v>Yes</v>
      </c>
      <c r="I36" s="10">
        <v>29.39</v>
      </c>
      <c r="J36" s="10">
        <v>1.1040000000000001</v>
      </c>
      <c r="K36" s="9" t="str">
        <f t="shared" si="6"/>
        <v>Yes</v>
      </c>
    </row>
    <row r="37" spans="1:11" x14ac:dyDescent="0.2">
      <c r="A37" s="91" t="s">
        <v>163</v>
      </c>
      <c r="B37" s="37" t="s">
        <v>246</v>
      </c>
      <c r="C37" s="90">
        <v>45.010365135999997</v>
      </c>
      <c r="D37" s="9" t="str">
        <f>IF($B37="N/A","N/A",IF(C37&gt;95,"Yes","No"))</f>
        <v>No</v>
      </c>
      <c r="E37" s="8">
        <v>100</v>
      </c>
      <c r="F37" s="9" t="str">
        <f>IF($B37="N/A","N/A",IF(E37&gt;95,"Yes","No"))</f>
        <v>Yes</v>
      </c>
      <c r="G37" s="8">
        <v>100</v>
      </c>
      <c r="H37" s="9" t="str">
        <f>IF($B37="N/A","N/A",IF(G37&gt;95,"Yes","No"))</f>
        <v>Yes</v>
      </c>
      <c r="I37" s="10">
        <v>122.2</v>
      </c>
      <c r="J37" s="10">
        <v>0</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44.999533075999999</v>
      </c>
      <c r="D40" s="9" t="str">
        <f>IF($B40="N/A","N/A",IF(C40&gt;100,"No",IF(C40&lt;98,"No","Yes")))</f>
        <v>No</v>
      </c>
      <c r="E40" s="8">
        <v>100</v>
      </c>
      <c r="F40" s="9" t="str">
        <f>IF($B40="N/A","N/A",IF(E40&gt;100,"No",IF(E40&lt;98,"No","Yes")))</f>
        <v>Yes</v>
      </c>
      <c r="G40" s="8">
        <v>100</v>
      </c>
      <c r="H40" s="9" t="str">
        <f>IF($B40="N/A","N/A",IF(G40&gt;100,"No",IF(G40&lt;98,"No","Yes")))</f>
        <v>Yes</v>
      </c>
      <c r="I40" s="10">
        <v>122.2</v>
      </c>
      <c r="J40" s="10">
        <v>0</v>
      </c>
      <c r="K40" s="9" t="str">
        <f t="shared" si="6"/>
        <v>Yes</v>
      </c>
    </row>
    <row r="41" spans="1:11" x14ac:dyDescent="0.2">
      <c r="A41" s="91" t="s">
        <v>44</v>
      </c>
      <c r="B41" s="37" t="s">
        <v>213</v>
      </c>
      <c r="C41" s="90">
        <v>77.866549121000006</v>
      </c>
      <c r="D41" s="9" t="str">
        <f t="shared" si="7"/>
        <v>N/A</v>
      </c>
      <c r="E41" s="8">
        <v>85.121363302000006</v>
      </c>
      <c r="F41" s="9" t="str">
        <f t="shared" ref="F41:F47" si="8">IF($B41="N/A","N/A",IF(E41&gt;15,"No",IF(E41&lt;-15,"No","Yes")))</f>
        <v>N/A</v>
      </c>
      <c r="G41" s="8">
        <v>87.809630401999996</v>
      </c>
      <c r="H41" s="9" t="str">
        <f t="shared" ref="H41:H47" si="9">IF($B41="N/A","N/A",IF(G41&gt;15,"No",IF(G41&lt;-15,"No","Yes")))</f>
        <v>N/A</v>
      </c>
      <c r="I41" s="10">
        <v>9.3170000000000002</v>
      </c>
      <c r="J41" s="10">
        <v>3.1579999999999999</v>
      </c>
      <c r="K41" s="9" t="str">
        <f t="shared" si="6"/>
        <v>Yes</v>
      </c>
    </row>
    <row r="42" spans="1:11" x14ac:dyDescent="0.2">
      <c r="A42" s="91" t="s">
        <v>45</v>
      </c>
      <c r="B42" s="37" t="s">
        <v>213</v>
      </c>
      <c r="C42" s="90">
        <v>22.124699789000001</v>
      </c>
      <c r="D42" s="9" t="str">
        <f t="shared" si="7"/>
        <v>N/A</v>
      </c>
      <c r="E42" s="8">
        <v>14.878636697999999</v>
      </c>
      <c r="F42" s="9" t="str">
        <f t="shared" si="8"/>
        <v>N/A</v>
      </c>
      <c r="G42" s="8">
        <v>12.190369598</v>
      </c>
      <c r="H42" s="9" t="str">
        <f t="shared" si="9"/>
        <v>N/A</v>
      </c>
      <c r="I42" s="10">
        <v>-32.799999999999997</v>
      </c>
      <c r="J42" s="10">
        <v>-18.100000000000001</v>
      </c>
      <c r="K42" s="9" t="str">
        <f t="shared" si="6"/>
        <v>Yes</v>
      </c>
    </row>
    <row r="43" spans="1:11" x14ac:dyDescent="0.2">
      <c r="A43" s="91" t="s">
        <v>50</v>
      </c>
      <c r="B43" s="37" t="s">
        <v>213</v>
      </c>
      <c r="C43" s="90">
        <v>8.7510898000000004E-3</v>
      </c>
      <c r="D43" s="9" t="str">
        <f t="shared" si="7"/>
        <v>N/A</v>
      </c>
      <c r="E43" s="8">
        <v>0</v>
      </c>
      <c r="F43" s="9" t="str">
        <f t="shared" si="8"/>
        <v>N/A</v>
      </c>
      <c r="G43" s="8">
        <v>0</v>
      </c>
      <c r="H43" s="9" t="str">
        <f t="shared" si="9"/>
        <v>N/A</v>
      </c>
      <c r="I43" s="10">
        <v>-100</v>
      </c>
      <c r="J43" s="10" t="s">
        <v>1747</v>
      </c>
      <c r="K43" s="9" t="str">
        <f t="shared" si="6"/>
        <v>N/A</v>
      </c>
    </row>
    <row r="44" spans="1:11" x14ac:dyDescent="0.2">
      <c r="A44" s="91" t="s">
        <v>913</v>
      </c>
      <c r="B44" s="37" t="s">
        <v>213</v>
      </c>
      <c r="C44" s="90">
        <v>90.893560777999994</v>
      </c>
      <c r="D44" s="9" t="str">
        <f t="shared" si="7"/>
        <v>N/A</v>
      </c>
      <c r="E44" s="8">
        <v>86.912779454000002</v>
      </c>
      <c r="F44" s="9" t="str">
        <f t="shared" si="8"/>
        <v>N/A</v>
      </c>
      <c r="G44" s="8">
        <v>89.679495332000002</v>
      </c>
      <c r="H44" s="9" t="str">
        <f t="shared" si="9"/>
        <v>N/A</v>
      </c>
      <c r="I44" s="10">
        <v>-4.38</v>
      </c>
      <c r="J44" s="10">
        <v>3.1829999999999998</v>
      </c>
      <c r="K44" s="9" t="str">
        <f>IF(J44="Div by 0", "N/A", IF(J44="N/A","N/A", IF(J44&gt;30, "No", IF(J44&lt;-30, "No", "Yes"))))</f>
        <v>Yes</v>
      </c>
    </row>
    <row r="45" spans="1:11" x14ac:dyDescent="0.2">
      <c r="A45" s="91" t="s">
        <v>914</v>
      </c>
      <c r="B45" s="37" t="s">
        <v>213</v>
      </c>
      <c r="C45" s="90">
        <v>9.1064392221000006</v>
      </c>
      <c r="D45" s="9" t="str">
        <f t="shared" si="7"/>
        <v>N/A</v>
      </c>
      <c r="E45" s="8">
        <v>13.078190725000001</v>
      </c>
      <c r="F45" s="9" t="str">
        <f t="shared" si="8"/>
        <v>N/A</v>
      </c>
      <c r="G45" s="8">
        <v>10.049856282</v>
      </c>
      <c r="H45" s="9" t="str">
        <f t="shared" si="9"/>
        <v>N/A</v>
      </c>
      <c r="I45" s="10">
        <v>43.61</v>
      </c>
      <c r="J45" s="10">
        <v>-23.2</v>
      </c>
      <c r="K45" s="9" t="str">
        <f>IF(J45="Div by 0", "N/A", IF(J45="N/A","N/A", IF(J45&gt;30, "No", IF(J45&lt;-30, "No", "Yes"))))</f>
        <v>Yes</v>
      </c>
    </row>
    <row r="46" spans="1:11" x14ac:dyDescent="0.2">
      <c r="A46" s="91" t="s">
        <v>937</v>
      </c>
      <c r="B46" s="37" t="s">
        <v>213</v>
      </c>
      <c r="C46" s="90">
        <v>6.7107141999999996E-3</v>
      </c>
      <c r="D46" s="9" t="str">
        <f t="shared" si="7"/>
        <v>N/A</v>
      </c>
      <c r="E46" s="8">
        <v>0</v>
      </c>
      <c r="F46" s="9" t="str">
        <f t="shared" si="8"/>
        <v>N/A</v>
      </c>
      <c r="G46" s="8">
        <v>0</v>
      </c>
      <c r="H46" s="9" t="str">
        <f t="shared" si="9"/>
        <v>N/A</v>
      </c>
      <c r="I46" s="10">
        <v>-100</v>
      </c>
      <c r="J46" s="10" t="s">
        <v>1747</v>
      </c>
      <c r="K46" s="9" t="str">
        <f>IF(J46="Div by 0", "N/A", IF(J46="N/A","N/A", IF(J46&gt;30, "No", IF(J46&lt;-30, "No", "Yes"))))</f>
        <v>N/A</v>
      </c>
    </row>
    <row r="47" spans="1:11" x14ac:dyDescent="0.2">
      <c r="A47" s="91" t="s">
        <v>925</v>
      </c>
      <c r="B47" s="37" t="s">
        <v>213</v>
      </c>
      <c r="C47" s="90">
        <v>0</v>
      </c>
      <c r="D47" s="9" t="str">
        <f t="shared" si="7"/>
        <v>N/A</v>
      </c>
      <c r="E47" s="8">
        <v>9.0298210000000004E-3</v>
      </c>
      <c r="F47" s="9" t="str">
        <f t="shared" si="8"/>
        <v>N/A</v>
      </c>
      <c r="G47" s="8">
        <v>0.27064838600000002</v>
      </c>
      <c r="H47" s="9" t="str">
        <f t="shared" si="9"/>
        <v>N/A</v>
      </c>
      <c r="I47" s="10" t="s">
        <v>1747</v>
      </c>
      <c r="J47" s="10">
        <v>2897</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382097</v>
      </c>
      <c r="D6" s="9" t="str">
        <f t="shared" ref="D6:D15" si="0">IF($B6="N/A","N/A",IF(C6&lt;0,"No","Yes"))</f>
        <v>N/A</v>
      </c>
      <c r="E6" s="89">
        <v>1768511</v>
      </c>
      <c r="F6" s="9" t="str">
        <f t="shared" ref="F6:F15" si="1">IF($B6="N/A","N/A",IF(E6&lt;0,"No","Yes"))</f>
        <v>N/A</v>
      </c>
      <c r="G6" s="89">
        <v>2767314</v>
      </c>
      <c r="H6" s="9" t="str">
        <f t="shared" ref="H6:H15" si="2">IF($B6="N/A","N/A",IF(G6&lt;0,"No","Yes"))</f>
        <v>N/A</v>
      </c>
      <c r="I6" s="10">
        <v>362.8</v>
      </c>
      <c r="J6" s="10">
        <v>56.48</v>
      </c>
      <c r="K6" s="9" t="str">
        <f t="shared" ref="K6:K15" si="3">IF(J6="Div by 0", "N/A", IF(J6="N/A","N/A", IF(J6&gt;30, "No", IF(J6&lt;-30, "No", "Yes"))))</f>
        <v>No</v>
      </c>
    </row>
    <row r="7" spans="1:11" x14ac:dyDescent="0.2">
      <c r="A7" s="88" t="s">
        <v>445</v>
      </c>
      <c r="B7" s="5" t="s">
        <v>213</v>
      </c>
      <c r="C7" s="90">
        <v>1.8058241799999999E-2</v>
      </c>
      <c r="D7" s="9" t="str">
        <f t="shared" si="0"/>
        <v>N/A</v>
      </c>
      <c r="E7" s="90">
        <v>3.1156153400000001E-2</v>
      </c>
      <c r="F7" s="9" t="str">
        <f t="shared" si="1"/>
        <v>N/A</v>
      </c>
      <c r="G7" s="90">
        <v>2.3488480199999998E-2</v>
      </c>
      <c r="H7" s="9" t="str">
        <f t="shared" si="2"/>
        <v>N/A</v>
      </c>
      <c r="I7" s="10">
        <v>72.53</v>
      </c>
      <c r="J7" s="10">
        <v>-24.6</v>
      </c>
      <c r="K7" s="9" t="str">
        <f t="shared" si="3"/>
        <v>Yes</v>
      </c>
    </row>
    <row r="8" spans="1:11" x14ac:dyDescent="0.2">
      <c r="A8" s="88" t="s">
        <v>446</v>
      </c>
      <c r="B8" s="5" t="s">
        <v>213</v>
      </c>
      <c r="C8" s="90">
        <v>7.4549132811999996</v>
      </c>
      <c r="D8" s="9" t="str">
        <f t="shared" si="0"/>
        <v>N/A</v>
      </c>
      <c r="E8" s="90">
        <v>7.4500526148999997</v>
      </c>
      <c r="F8" s="9" t="str">
        <f t="shared" si="1"/>
        <v>N/A</v>
      </c>
      <c r="G8" s="90">
        <v>6.3700396847</v>
      </c>
      <c r="H8" s="9" t="str">
        <f t="shared" si="2"/>
        <v>N/A</v>
      </c>
      <c r="I8" s="10">
        <v>-6.5000000000000002E-2</v>
      </c>
      <c r="J8" s="10">
        <v>-14.5</v>
      </c>
      <c r="K8" s="9" t="str">
        <f t="shared" si="3"/>
        <v>Yes</v>
      </c>
    </row>
    <row r="9" spans="1:11" x14ac:dyDescent="0.2">
      <c r="A9" s="88" t="s">
        <v>447</v>
      </c>
      <c r="B9" s="5" t="s">
        <v>213</v>
      </c>
      <c r="C9" s="90">
        <v>52.422290674999999</v>
      </c>
      <c r="D9" s="9" t="str">
        <f t="shared" si="0"/>
        <v>N/A</v>
      </c>
      <c r="E9" s="90">
        <v>45.239695992999998</v>
      </c>
      <c r="F9" s="9" t="str">
        <f t="shared" si="1"/>
        <v>N/A</v>
      </c>
      <c r="G9" s="90">
        <v>38.076344065000001</v>
      </c>
      <c r="H9" s="9" t="str">
        <f t="shared" si="2"/>
        <v>N/A</v>
      </c>
      <c r="I9" s="10">
        <v>-13.7</v>
      </c>
      <c r="J9" s="10">
        <v>-15.8</v>
      </c>
      <c r="K9" s="9" t="str">
        <f t="shared" si="3"/>
        <v>Yes</v>
      </c>
    </row>
    <row r="10" spans="1:11" x14ac:dyDescent="0.2">
      <c r="A10" s="88" t="s">
        <v>448</v>
      </c>
      <c r="B10" s="5" t="s">
        <v>213</v>
      </c>
      <c r="C10" s="90">
        <v>39.318811715000002</v>
      </c>
      <c r="D10" s="9" t="str">
        <f t="shared" si="0"/>
        <v>N/A</v>
      </c>
      <c r="E10" s="90">
        <v>45.933104176000001</v>
      </c>
      <c r="F10" s="9" t="str">
        <f t="shared" si="1"/>
        <v>N/A</v>
      </c>
      <c r="G10" s="90">
        <v>55.450845116000004</v>
      </c>
      <c r="H10" s="9" t="str">
        <f t="shared" si="2"/>
        <v>N/A</v>
      </c>
      <c r="I10" s="10">
        <v>16.82</v>
      </c>
      <c r="J10" s="10">
        <v>20.72</v>
      </c>
      <c r="K10" s="9" t="str">
        <f t="shared" si="3"/>
        <v>Yes</v>
      </c>
    </row>
    <row r="11" spans="1:11" x14ac:dyDescent="0.2">
      <c r="A11" s="88" t="s">
        <v>1642</v>
      </c>
      <c r="B11" s="5" t="s">
        <v>213</v>
      </c>
      <c r="C11" s="90">
        <v>99.629936900999994</v>
      </c>
      <c r="D11" s="9" t="str">
        <f t="shared" si="0"/>
        <v>N/A</v>
      </c>
      <c r="E11" s="90">
        <v>99.811592915999995</v>
      </c>
      <c r="F11" s="9" t="str">
        <f t="shared" si="1"/>
        <v>N/A</v>
      </c>
      <c r="G11" s="90">
        <v>99.910310142</v>
      </c>
      <c r="H11" s="9" t="str">
        <f t="shared" si="2"/>
        <v>N/A</v>
      </c>
      <c r="I11" s="10">
        <v>0.18229999999999999</v>
      </c>
      <c r="J11" s="10">
        <v>9.8900000000000002E-2</v>
      </c>
      <c r="K11" s="9" t="str">
        <f t="shared" si="3"/>
        <v>Yes</v>
      </c>
    </row>
    <row r="12" spans="1:11" x14ac:dyDescent="0.2">
      <c r="A12" s="88" t="s">
        <v>16</v>
      </c>
      <c r="B12" s="5" t="s">
        <v>213</v>
      </c>
      <c r="C12" s="90">
        <v>6.9615830500000003E-2</v>
      </c>
      <c r="D12" s="9" t="str">
        <f t="shared" si="0"/>
        <v>N/A</v>
      </c>
      <c r="E12" s="90">
        <v>2.65760292E-2</v>
      </c>
      <c r="F12" s="9" t="str">
        <f t="shared" si="1"/>
        <v>N/A</v>
      </c>
      <c r="G12" s="90">
        <v>3.1257746699999998E-2</v>
      </c>
      <c r="H12" s="9" t="str">
        <f t="shared" si="2"/>
        <v>N/A</v>
      </c>
      <c r="I12" s="10">
        <v>-61.8</v>
      </c>
      <c r="J12" s="10">
        <v>17.62</v>
      </c>
      <c r="K12" s="9" t="str">
        <f t="shared" si="3"/>
        <v>Yes</v>
      </c>
    </row>
    <row r="13" spans="1:11" x14ac:dyDescent="0.2">
      <c r="A13" s="88" t="s">
        <v>36</v>
      </c>
      <c r="B13" s="5" t="s">
        <v>213</v>
      </c>
      <c r="C13" s="90">
        <v>5.1268905E-3</v>
      </c>
      <c r="D13" s="9" t="str">
        <f t="shared" si="0"/>
        <v>N/A</v>
      </c>
      <c r="E13" s="90">
        <v>1.38173823E-2</v>
      </c>
      <c r="F13" s="9" t="str">
        <f t="shared" si="1"/>
        <v>N/A</v>
      </c>
      <c r="G13" s="90">
        <v>0.1069925105</v>
      </c>
      <c r="H13" s="9" t="str">
        <f t="shared" si="2"/>
        <v>N/A</v>
      </c>
      <c r="I13" s="10">
        <v>169.5</v>
      </c>
      <c r="J13" s="10">
        <v>674.3</v>
      </c>
      <c r="K13" s="9" t="str">
        <f t="shared" si="3"/>
        <v>No</v>
      </c>
    </row>
    <row r="14" spans="1:11" x14ac:dyDescent="0.2">
      <c r="A14" s="88" t="s">
        <v>37</v>
      </c>
      <c r="B14" s="5" t="s">
        <v>213</v>
      </c>
      <c r="C14" s="90">
        <v>1.2345679011999999</v>
      </c>
      <c r="D14" s="9" t="str">
        <f t="shared" si="0"/>
        <v>N/A</v>
      </c>
      <c r="E14" s="90">
        <v>1.7377914649999999</v>
      </c>
      <c r="F14" s="9" t="str">
        <f t="shared" si="1"/>
        <v>N/A</v>
      </c>
      <c r="G14" s="90">
        <v>9.5834037999999996E-2</v>
      </c>
      <c r="H14" s="9" t="str">
        <f t="shared" si="2"/>
        <v>N/A</v>
      </c>
      <c r="I14" s="10">
        <v>40.76</v>
      </c>
      <c r="J14" s="10">
        <v>-94.5</v>
      </c>
      <c r="K14" s="9" t="str">
        <f t="shared" si="3"/>
        <v>No</v>
      </c>
    </row>
    <row r="15" spans="1:11" x14ac:dyDescent="0.2">
      <c r="A15" s="88" t="s">
        <v>38</v>
      </c>
      <c r="B15" s="5" t="s">
        <v>213</v>
      </c>
      <c r="C15" s="90">
        <v>7.1732230899999999E-2</v>
      </c>
      <c r="D15" s="9" t="str">
        <f t="shared" si="0"/>
        <v>N/A</v>
      </c>
      <c r="E15" s="90">
        <v>2.3035878400000001E-2</v>
      </c>
      <c r="F15" s="9" t="str">
        <f t="shared" si="1"/>
        <v>N/A</v>
      </c>
      <c r="G15" s="90">
        <v>2.4867026099999998E-2</v>
      </c>
      <c r="H15" s="9" t="str">
        <f t="shared" si="2"/>
        <v>N/A</v>
      </c>
      <c r="I15" s="10">
        <v>-67.900000000000006</v>
      </c>
      <c r="J15" s="10">
        <v>7.9489999999999998</v>
      </c>
      <c r="K15" s="9" t="str">
        <f t="shared" si="3"/>
        <v>Yes</v>
      </c>
    </row>
    <row r="16" spans="1:11" x14ac:dyDescent="0.2">
      <c r="A16" s="88" t="s">
        <v>378</v>
      </c>
      <c r="B16" s="5" t="s">
        <v>213</v>
      </c>
      <c r="C16" s="8">
        <v>31.015946212999999</v>
      </c>
      <c r="D16" s="9" t="str">
        <f t="shared" ref="D16:D41" si="4">IF($B16="N/A","N/A",IF(C16&lt;0,"No","Yes"))</f>
        <v>N/A</v>
      </c>
      <c r="E16" s="8">
        <v>21.433058658</v>
      </c>
      <c r="F16" s="9" t="str">
        <f t="shared" ref="F16:F41" si="5">IF($B16="N/A","N/A",IF(E16&lt;0,"No","Yes"))</f>
        <v>N/A</v>
      </c>
      <c r="G16" s="8">
        <v>18.944434929</v>
      </c>
      <c r="H16" s="9" t="str">
        <f t="shared" ref="H16:H41" si="6">IF($B16="N/A","N/A",IF(G16&lt;0,"No","Yes"))</f>
        <v>N/A</v>
      </c>
      <c r="I16" s="10">
        <v>-30.9</v>
      </c>
      <c r="J16" s="10">
        <v>-11.6</v>
      </c>
      <c r="K16" s="9" t="str">
        <f t="shared" ref="K16:K41" si="7">IF(J16="Div by 0", "N/A", IF(J16="N/A","N/A", IF(J16&gt;30, "No", IF(J16&lt;-30, "No", "Yes"))))</f>
        <v>Yes</v>
      </c>
    </row>
    <row r="17" spans="1:11" x14ac:dyDescent="0.2">
      <c r="A17" s="88" t="s">
        <v>379</v>
      </c>
      <c r="B17" s="5" t="s">
        <v>213</v>
      </c>
      <c r="C17" s="8">
        <v>13.398430242</v>
      </c>
      <c r="D17" s="9" t="str">
        <f t="shared" si="4"/>
        <v>N/A</v>
      </c>
      <c r="E17" s="8">
        <v>14.947772448</v>
      </c>
      <c r="F17" s="9" t="str">
        <f t="shared" si="5"/>
        <v>N/A</v>
      </c>
      <c r="G17" s="8">
        <v>16.896239458</v>
      </c>
      <c r="H17" s="9" t="str">
        <f t="shared" si="6"/>
        <v>N/A</v>
      </c>
      <c r="I17" s="10">
        <v>11.56</v>
      </c>
      <c r="J17" s="10">
        <v>13.04</v>
      </c>
      <c r="K17" s="9" t="str">
        <f t="shared" si="7"/>
        <v>Yes</v>
      </c>
    </row>
    <row r="18" spans="1:11" x14ac:dyDescent="0.2">
      <c r="A18" s="88" t="s">
        <v>380</v>
      </c>
      <c r="B18" s="5" t="s">
        <v>213</v>
      </c>
      <c r="C18" s="8">
        <v>0.1004980411</v>
      </c>
      <c r="D18" s="9" t="str">
        <f t="shared" si="4"/>
        <v>N/A</v>
      </c>
      <c r="E18" s="8">
        <v>0.13881734409999999</v>
      </c>
      <c r="F18" s="9" t="str">
        <f t="shared" si="5"/>
        <v>N/A</v>
      </c>
      <c r="G18" s="8">
        <v>0.64759546619999997</v>
      </c>
      <c r="H18" s="9" t="str">
        <f t="shared" si="6"/>
        <v>N/A</v>
      </c>
      <c r="I18" s="10">
        <v>38.130000000000003</v>
      </c>
      <c r="J18" s="10">
        <v>366.5</v>
      </c>
      <c r="K18" s="9" t="str">
        <f t="shared" si="7"/>
        <v>No</v>
      </c>
    </row>
    <row r="19" spans="1:11" x14ac:dyDescent="0.2">
      <c r="A19" s="88" t="s">
        <v>381</v>
      </c>
      <c r="B19" s="5" t="s">
        <v>213</v>
      </c>
      <c r="C19" s="8">
        <v>10.209449433</v>
      </c>
      <c r="D19" s="9" t="str">
        <f t="shared" si="4"/>
        <v>N/A</v>
      </c>
      <c r="E19" s="8">
        <v>9.4122682866999998</v>
      </c>
      <c r="F19" s="9" t="str">
        <f t="shared" si="5"/>
        <v>N/A</v>
      </c>
      <c r="G19" s="8">
        <v>7.2277305719999996</v>
      </c>
      <c r="H19" s="9" t="str">
        <f t="shared" si="6"/>
        <v>N/A</v>
      </c>
      <c r="I19" s="10">
        <v>-7.81</v>
      </c>
      <c r="J19" s="10">
        <v>-23.2</v>
      </c>
      <c r="K19" s="9" t="str">
        <f t="shared" si="7"/>
        <v>Yes</v>
      </c>
    </row>
    <row r="20" spans="1:11" x14ac:dyDescent="0.2">
      <c r="A20" s="88" t="s">
        <v>382</v>
      </c>
      <c r="B20" s="5" t="s">
        <v>213</v>
      </c>
      <c r="C20" s="8">
        <v>3.0842953491</v>
      </c>
      <c r="D20" s="9" t="str">
        <f t="shared" si="4"/>
        <v>N/A</v>
      </c>
      <c r="E20" s="8">
        <v>5.3874700241999998</v>
      </c>
      <c r="F20" s="9" t="str">
        <f t="shared" si="5"/>
        <v>N/A</v>
      </c>
      <c r="G20" s="8">
        <v>7.5842134286</v>
      </c>
      <c r="H20" s="9" t="str">
        <f t="shared" si="6"/>
        <v>N/A</v>
      </c>
      <c r="I20" s="10">
        <v>74.67</v>
      </c>
      <c r="J20" s="10">
        <v>40.78</v>
      </c>
      <c r="K20" s="9" t="str">
        <f t="shared" si="7"/>
        <v>No</v>
      </c>
    </row>
    <row r="21" spans="1:11" x14ac:dyDescent="0.2">
      <c r="A21" s="88" t="s">
        <v>383</v>
      </c>
      <c r="B21" s="5" t="s">
        <v>213</v>
      </c>
      <c r="C21" s="8">
        <v>0.40277730519999999</v>
      </c>
      <c r="D21" s="9" t="str">
        <f t="shared" si="4"/>
        <v>N/A</v>
      </c>
      <c r="E21" s="8">
        <v>0.25705240169999999</v>
      </c>
      <c r="F21" s="9" t="str">
        <f t="shared" si="5"/>
        <v>N/A</v>
      </c>
      <c r="G21" s="8">
        <v>0.64101869180000004</v>
      </c>
      <c r="H21" s="9" t="str">
        <f t="shared" si="6"/>
        <v>N/A</v>
      </c>
      <c r="I21" s="10">
        <v>-36.200000000000003</v>
      </c>
      <c r="J21" s="10">
        <v>149.4</v>
      </c>
      <c r="K21" s="9" t="str">
        <f t="shared" si="7"/>
        <v>No</v>
      </c>
    </row>
    <row r="22" spans="1:11" x14ac:dyDescent="0.2">
      <c r="A22" s="88" t="s">
        <v>384</v>
      </c>
      <c r="B22" s="5" t="s">
        <v>213</v>
      </c>
      <c r="C22" s="8">
        <v>27.222668589000001</v>
      </c>
      <c r="D22" s="9" t="str">
        <f t="shared" si="4"/>
        <v>N/A</v>
      </c>
      <c r="E22" s="8">
        <v>34.595770113999997</v>
      </c>
      <c r="F22" s="9" t="str">
        <f t="shared" si="5"/>
        <v>N/A</v>
      </c>
      <c r="G22" s="8">
        <v>35.255269189000003</v>
      </c>
      <c r="H22" s="9" t="str">
        <f t="shared" si="6"/>
        <v>N/A</v>
      </c>
      <c r="I22" s="10">
        <v>27.08</v>
      </c>
      <c r="J22" s="10">
        <v>1.9059999999999999</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5.6543233786</v>
      </c>
      <c r="D24" s="9" t="str">
        <f t="shared" si="4"/>
        <v>N/A</v>
      </c>
      <c r="E24" s="8">
        <v>4.8000266891000001</v>
      </c>
      <c r="F24" s="9" t="str">
        <f t="shared" si="5"/>
        <v>N/A</v>
      </c>
      <c r="G24" s="8">
        <v>3.9999074915000001</v>
      </c>
      <c r="H24" s="9" t="str">
        <f t="shared" si="6"/>
        <v>N/A</v>
      </c>
      <c r="I24" s="10">
        <v>-15.1</v>
      </c>
      <c r="J24" s="10">
        <v>-16.7</v>
      </c>
      <c r="K24" s="9" t="str">
        <f t="shared" si="7"/>
        <v>Yes</v>
      </c>
    </row>
    <row r="25" spans="1:11" x14ac:dyDescent="0.2">
      <c r="A25" s="88" t="s">
        <v>387</v>
      </c>
      <c r="B25" s="5" t="s">
        <v>213</v>
      </c>
      <c r="C25" s="8">
        <v>2.7786138075000002</v>
      </c>
      <c r="D25" s="9" t="str">
        <f t="shared" si="4"/>
        <v>N/A</v>
      </c>
      <c r="E25" s="8">
        <v>3.4205611387000001</v>
      </c>
      <c r="F25" s="9" t="str">
        <f t="shared" si="5"/>
        <v>N/A</v>
      </c>
      <c r="G25" s="8">
        <v>3.2116340972000001</v>
      </c>
      <c r="H25" s="9" t="str">
        <f t="shared" si="6"/>
        <v>N/A</v>
      </c>
      <c r="I25" s="10">
        <v>23.1</v>
      </c>
      <c r="J25" s="10">
        <v>-6.11</v>
      </c>
      <c r="K25" s="9" t="str">
        <f t="shared" si="7"/>
        <v>Yes</v>
      </c>
    </row>
    <row r="26" spans="1:11" x14ac:dyDescent="0.2">
      <c r="A26" s="88" t="s">
        <v>388</v>
      </c>
      <c r="B26" s="5" t="s">
        <v>213</v>
      </c>
      <c r="C26" s="8">
        <v>1.8749165788</v>
      </c>
      <c r="D26" s="9" t="str">
        <f t="shared" si="4"/>
        <v>N/A</v>
      </c>
      <c r="E26" s="8">
        <v>2.7640201276999998</v>
      </c>
      <c r="F26" s="9" t="str">
        <f t="shared" si="5"/>
        <v>N/A</v>
      </c>
      <c r="G26" s="8">
        <v>2.3407173887999999</v>
      </c>
      <c r="H26" s="9" t="str">
        <f t="shared" si="6"/>
        <v>N/A</v>
      </c>
      <c r="I26" s="10">
        <v>47.42</v>
      </c>
      <c r="J26" s="10">
        <v>-15.3</v>
      </c>
      <c r="K26" s="9" t="str">
        <f t="shared" si="7"/>
        <v>Yes</v>
      </c>
    </row>
    <row r="27" spans="1:11" x14ac:dyDescent="0.2">
      <c r="A27" s="88" t="s">
        <v>389</v>
      </c>
      <c r="B27" s="5" t="s">
        <v>213</v>
      </c>
      <c r="C27" s="8">
        <v>1.15154005E-2</v>
      </c>
      <c r="D27" s="9" t="str">
        <f t="shared" si="4"/>
        <v>N/A</v>
      </c>
      <c r="E27" s="8">
        <v>9.4429721000000005E-3</v>
      </c>
      <c r="F27" s="9" t="str">
        <f t="shared" si="5"/>
        <v>N/A</v>
      </c>
      <c r="G27" s="8">
        <v>9.3953921000000003E-3</v>
      </c>
      <c r="H27" s="9" t="str">
        <f t="shared" si="6"/>
        <v>N/A</v>
      </c>
      <c r="I27" s="10">
        <v>-18</v>
      </c>
      <c r="J27" s="10">
        <v>-0.504</v>
      </c>
      <c r="K27" s="9" t="str">
        <f t="shared" si="7"/>
        <v>Yes</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0.2624987896</v>
      </c>
      <c r="D29" s="9" t="str">
        <f t="shared" si="4"/>
        <v>N/A</v>
      </c>
      <c r="E29" s="8">
        <v>0.16595882070000001</v>
      </c>
      <c r="F29" s="9" t="str">
        <f t="shared" si="5"/>
        <v>N/A</v>
      </c>
      <c r="G29" s="8">
        <v>0.48050203190000002</v>
      </c>
      <c r="H29" s="9" t="str">
        <f t="shared" si="6"/>
        <v>N/A</v>
      </c>
      <c r="I29" s="10">
        <v>-36.799999999999997</v>
      </c>
      <c r="J29" s="10">
        <v>189.5</v>
      </c>
      <c r="K29" s="9" t="str">
        <f t="shared" si="7"/>
        <v>No</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2.6956505799999999E-2</v>
      </c>
      <c r="D31" s="9" t="str">
        <f t="shared" si="4"/>
        <v>N/A</v>
      </c>
      <c r="E31" s="8">
        <v>5.1794984600000003E-2</v>
      </c>
      <c r="F31" s="9" t="str">
        <f t="shared" si="5"/>
        <v>N/A</v>
      </c>
      <c r="G31" s="8">
        <v>8.9653722000000005E-2</v>
      </c>
      <c r="H31" s="9" t="str">
        <f t="shared" si="6"/>
        <v>N/A</v>
      </c>
      <c r="I31" s="10">
        <v>92.14</v>
      </c>
      <c r="J31" s="10">
        <v>73.09</v>
      </c>
      <c r="K31" s="9" t="str">
        <f t="shared" si="7"/>
        <v>No</v>
      </c>
    </row>
    <row r="32" spans="1:11" x14ac:dyDescent="0.2">
      <c r="A32" s="88" t="s">
        <v>394</v>
      </c>
      <c r="B32" s="5" t="s">
        <v>213</v>
      </c>
      <c r="C32" s="8">
        <v>7.0662685000000003E-3</v>
      </c>
      <c r="D32" s="9" t="str">
        <f t="shared" si="4"/>
        <v>N/A</v>
      </c>
      <c r="E32" s="8">
        <v>1.0234598500000001E-2</v>
      </c>
      <c r="F32" s="9" t="str">
        <f t="shared" si="5"/>
        <v>N/A</v>
      </c>
      <c r="G32" s="8">
        <v>1.6044438800000001E-2</v>
      </c>
      <c r="H32" s="9" t="str">
        <f t="shared" si="6"/>
        <v>N/A</v>
      </c>
      <c r="I32" s="10">
        <v>44.84</v>
      </c>
      <c r="J32" s="10">
        <v>56.77</v>
      </c>
      <c r="K32" s="9" t="str">
        <f t="shared" si="7"/>
        <v>No</v>
      </c>
    </row>
    <row r="33" spans="1:11" x14ac:dyDescent="0.2">
      <c r="A33" s="88" t="s">
        <v>395</v>
      </c>
      <c r="B33" s="5" t="s">
        <v>213</v>
      </c>
      <c r="C33" s="8">
        <v>1.0468546E-3</v>
      </c>
      <c r="D33" s="9" t="str">
        <f t="shared" si="4"/>
        <v>N/A</v>
      </c>
      <c r="E33" s="8">
        <v>2.8837819000000001E-3</v>
      </c>
      <c r="F33" s="9" t="str">
        <f t="shared" si="5"/>
        <v>N/A</v>
      </c>
      <c r="G33" s="8">
        <v>1.4815811000000001E-3</v>
      </c>
      <c r="H33" s="9" t="str">
        <f t="shared" si="6"/>
        <v>N/A</v>
      </c>
      <c r="I33" s="10">
        <v>175.5</v>
      </c>
      <c r="J33" s="10">
        <v>-48.6</v>
      </c>
      <c r="K33" s="9" t="str">
        <f t="shared" si="7"/>
        <v>No</v>
      </c>
    </row>
    <row r="34" spans="1:11" x14ac:dyDescent="0.2">
      <c r="A34" s="88" t="s">
        <v>396</v>
      </c>
      <c r="B34" s="5" t="s">
        <v>213</v>
      </c>
      <c r="C34" s="8">
        <v>1.6487959900000002E-2</v>
      </c>
      <c r="D34" s="9" t="str">
        <f t="shared" si="4"/>
        <v>N/A</v>
      </c>
      <c r="E34" s="8">
        <v>2.78765583E-2</v>
      </c>
      <c r="F34" s="9" t="str">
        <f t="shared" si="5"/>
        <v>N/A</v>
      </c>
      <c r="G34" s="8">
        <v>1.4960355099999999E-2</v>
      </c>
      <c r="H34" s="9" t="str">
        <f t="shared" si="6"/>
        <v>N/A</v>
      </c>
      <c r="I34" s="10">
        <v>69.069999999999993</v>
      </c>
      <c r="J34" s="10">
        <v>-46.3</v>
      </c>
      <c r="K34" s="9" t="str">
        <f t="shared" si="7"/>
        <v>No</v>
      </c>
    </row>
    <row r="35" spans="1:11" x14ac:dyDescent="0.2">
      <c r="A35" s="88" t="s">
        <v>397</v>
      </c>
      <c r="B35" s="5" t="s">
        <v>213</v>
      </c>
      <c r="C35" s="8">
        <v>1.8131521577</v>
      </c>
      <c r="D35" s="9" t="str">
        <f t="shared" si="4"/>
        <v>N/A</v>
      </c>
      <c r="E35" s="8">
        <v>1.0520714884</v>
      </c>
      <c r="F35" s="9" t="str">
        <f t="shared" si="5"/>
        <v>N/A</v>
      </c>
      <c r="G35" s="8">
        <v>1.0627272510000001</v>
      </c>
      <c r="H35" s="9" t="str">
        <f t="shared" si="6"/>
        <v>N/A</v>
      </c>
      <c r="I35" s="10">
        <v>-42</v>
      </c>
      <c r="J35" s="10">
        <v>1.0129999999999999</v>
      </c>
      <c r="K35" s="9" t="str">
        <f t="shared" si="7"/>
        <v>Yes</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2.1193571266000002</v>
      </c>
      <c r="D39" s="9" t="str">
        <f t="shared" si="4"/>
        <v>N/A</v>
      </c>
      <c r="E39" s="8">
        <v>1.5229195633999999</v>
      </c>
      <c r="F39" s="9" t="str">
        <f t="shared" si="5"/>
        <v>N/A</v>
      </c>
      <c r="G39" s="8">
        <v>1.5764745164</v>
      </c>
      <c r="H39" s="9" t="str">
        <f t="shared" si="6"/>
        <v>N/A</v>
      </c>
      <c r="I39" s="10">
        <v>-28.1</v>
      </c>
      <c r="J39" s="10">
        <v>3.5169999999999999</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78.323043624999997</v>
      </c>
      <c r="D42" s="9" t="str">
        <f t="shared" ref="D42:D51" si="8">IF($B42="N/A","N/A",IF(C42&lt;0,"No","Yes"))</f>
        <v>N/A</v>
      </c>
      <c r="E42" s="8">
        <v>75.99743513</v>
      </c>
      <c r="F42" s="9" t="str">
        <f t="shared" ref="F42:F51" si="9">IF($B42="N/A","N/A",IF(E42&lt;0,"No","Yes"))</f>
        <v>N/A</v>
      </c>
      <c r="G42" s="8">
        <v>78.642792252999996</v>
      </c>
      <c r="H42" s="9" t="str">
        <f t="shared" ref="H42:H51" si="10">IF($B42="N/A","N/A",IF(G42&lt;0,"No","Yes"))</f>
        <v>N/A</v>
      </c>
      <c r="I42" s="10">
        <v>-2.97</v>
      </c>
      <c r="J42" s="10">
        <v>3.4809999999999999</v>
      </c>
      <c r="K42" s="9" t="str">
        <f t="shared" ref="K42:K51" si="11">IF(J42="Div by 0", "N/A", IF(J42="N/A","N/A", IF(J42&gt;30, "No", IF(J42&lt;-30, "No", "Yes"))))</f>
        <v>Yes</v>
      </c>
    </row>
    <row r="43" spans="1:11" x14ac:dyDescent="0.2">
      <c r="A43" s="88" t="s">
        <v>39</v>
      </c>
      <c r="B43" s="5" t="s">
        <v>213</v>
      </c>
      <c r="C43" s="8">
        <v>90.672510130000006</v>
      </c>
      <c r="D43" s="9" t="str">
        <f t="shared" si="8"/>
        <v>N/A</v>
      </c>
      <c r="E43" s="8">
        <v>87.781472921000002</v>
      </c>
      <c r="F43" s="9" t="str">
        <f t="shared" si="9"/>
        <v>N/A</v>
      </c>
      <c r="G43" s="8">
        <v>94.193406804999995</v>
      </c>
      <c r="H43" s="9" t="str">
        <f t="shared" si="10"/>
        <v>N/A</v>
      </c>
      <c r="I43" s="10">
        <v>-3.19</v>
      </c>
      <c r="J43" s="10">
        <v>7.3040000000000003</v>
      </c>
      <c r="K43" s="9" t="str">
        <f t="shared" si="11"/>
        <v>Yes</v>
      </c>
    </row>
    <row r="44" spans="1:11" x14ac:dyDescent="0.2">
      <c r="A44" s="88" t="s">
        <v>40</v>
      </c>
      <c r="B44" s="5" t="s">
        <v>213</v>
      </c>
      <c r="C44" s="8">
        <v>19.360109600000001</v>
      </c>
      <c r="D44" s="9" t="str">
        <f t="shared" si="8"/>
        <v>N/A</v>
      </c>
      <c r="E44" s="8">
        <v>17.000601924000001</v>
      </c>
      <c r="F44" s="9" t="str">
        <f t="shared" si="9"/>
        <v>N/A</v>
      </c>
      <c r="G44" s="8">
        <v>25.771346046000001</v>
      </c>
      <c r="H44" s="9" t="str">
        <f t="shared" si="10"/>
        <v>N/A</v>
      </c>
      <c r="I44" s="10">
        <v>-12.2</v>
      </c>
      <c r="J44" s="10">
        <v>51.59</v>
      </c>
      <c r="K44" s="9" t="str">
        <f t="shared" si="11"/>
        <v>No</v>
      </c>
    </row>
    <row r="45" spans="1:11" x14ac:dyDescent="0.2">
      <c r="A45" s="88" t="s">
        <v>163</v>
      </c>
      <c r="B45" s="5" t="s">
        <v>213</v>
      </c>
      <c r="C45" s="8">
        <v>96.617874518999997</v>
      </c>
      <c r="D45" s="9" t="str">
        <f t="shared" si="8"/>
        <v>N/A</v>
      </c>
      <c r="E45" s="8">
        <v>97.142794136000006</v>
      </c>
      <c r="F45" s="9" t="str">
        <f t="shared" si="9"/>
        <v>N/A</v>
      </c>
      <c r="G45" s="8">
        <v>98.932430507999996</v>
      </c>
      <c r="H45" s="9" t="str">
        <f t="shared" si="10"/>
        <v>N/A</v>
      </c>
      <c r="I45" s="10">
        <v>0.54330000000000001</v>
      </c>
      <c r="J45" s="10">
        <v>1.8420000000000001</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99.013023059999995</v>
      </c>
      <c r="D48" s="9" t="str">
        <f t="shared" si="8"/>
        <v>N/A</v>
      </c>
      <c r="E48" s="8">
        <v>99.142038725000006</v>
      </c>
      <c r="F48" s="9" t="str">
        <f t="shared" si="9"/>
        <v>N/A</v>
      </c>
      <c r="G48" s="8">
        <v>99.605147709999997</v>
      </c>
      <c r="H48" s="9" t="str">
        <f t="shared" si="10"/>
        <v>N/A</v>
      </c>
      <c r="I48" s="10">
        <v>0.1303</v>
      </c>
      <c r="J48" s="10">
        <v>0.46710000000000002</v>
      </c>
      <c r="K48" s="9" t="str">
        <f t="shared" si="11"/>
        <v>Yes</v>
      </c>
    </row>
    <row r="49" spans="1:12" x14ac:dyDescent="0.2">
      <c r="A49" s="88" t="s">
        <v>44</v>
      </c>
      <c r="B49" s="5" t="s">
        <v>213</v>
      </c>
      <c r="C49" s="8">
        <v>79.032380395000004</v>
      </c>
      <c r="D49" s="9" t="str">
        <f t="shared" si="8"/>
        <v>N/A</v>
      </c>
      <c r="E49" s="8">
        <v>76.625527289999994</v>
      </c>
      <c r="F49" s="9" t="str">
        <f t="shared" si="9"/>
        <v>N/A</v>
      </c>
      <c r="G49" s="8">
        <v>74.479859711000003</v>
      </c>
      <c r="H49" s="9" t="str">
        <f t="shared" si="10"/>
        <v>N/A</v>
      </c>
      <c r="I49" s="10">
        <v>-3.05</v>
      </c>
      <c r="J49" s="10">
        <v>-2.8</v>
      </c>
      <c r="K49" s="9" t="str">
        <f t="shared" si="11"/>
        <v>Yes</v>
      </c>
    </row>
    <row r="50" spans="1:12" x14ac:dyDescent="0.2">
      <c r="A50" s="88" t="s">
        <v>45</v>
      </c>
      <c r="B50" s="5" t="s">
        <v>213</v>
      </c>
      <c r="C50" s="8">
        <v>20.967619604999999</v>
      </c>
      <c r="D50" s="9" t="str">
        <f t="shared" si="8"/>
        <v>N/A</v>
      </c>
      <c r="E50" s="8">
        <v>23.374472709999999</v>
      </c>
      <c r="F50" s="9" t="str">
        <f t="shared" si="9"/>
        <v>N/A</v>
      </c>
      <c r="G50" s="8">
        <v>25.520140289</v>
      </c>
      <c r="H50" s="9" t="str">
        <f t="shared" si="10"/>
        <v>N/A</v>
      </c>
      <c r="I50" s="10">
        <v>11.48</v>
      </c>
      <c r="J50" s="10">
        <v>9.18</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9.0736721600999992</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0.13843748850000001</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0.13095731099999999</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877195</v>
      </c>
      <c r="D7" s="34" t="str">
        <f>IF($B7="N/A","N/A",IF(C7&gt;15,"No",IF(C7&lt;-15,"No","Yes")))</f>
        <v>N/A</v>
      </c>
      <c r="E7" s="33">
        <v>1015359</v>
      </c>
      <c r="F7" s="34" t="str">
        <f>IF($B7="N/A","N/A",IF(E7&gt;15,"No",IF(E7&lt;-15,"No","Yes")))</f>
        <v>N/A</v>
      </c>
      <c r="G7" s="33">
        <v>2176165</v>
      </c>
      <c r="H7" s="34" t="str">
        <f>IF($B7="N/A","N/A",IF(G7&gt;15,"No",IF(G7&lt;-15,"No","Yes")))</f>
        <v>N/A</v>
      </c>
      <c r="I7" s="35">
        <v>15.75</v>
      </c>
      <c r="J7" s="35">
        <v>114.3</v>
      </c>
      <c r="K7" s="34" t="str">
        <f t="shared" ref="K7:K22" si="0">IF(J7="Div by 0", "N/A", IF(J7="N/A","N/A", IF(J7&gt;30, "No", IF(J7&lt;-30, "No", "Yes"))))</f>
        <v>No</v>
      </c>
    </row>
    <row r="8" spans="1:11" x14ac:dyDescent="0.2">
      <c r="A8" s="3" t="s">
        <v>362</v>
      </c>
      <c r="B8" s="32" t="s">
        <v>213</v>
      </c>
      <c r="C8" s="36" t="s">
        <v>213</v>
      </c>
      <c r="D8" s="34" t="str">
        <f>IF($B8="N/A","N/A",IF(C8&gt;15,"No",IF(C8&lt;-15,"No","Yes")))</f>
        <v>N/A</v>
      </c>
      <c r="E8" s="36">
        <v>99.948688098999995</v>
      </c>
      <c r="F8" s="34" t="str">
        <f>IF($B8="N/A","N/A",IF(E8&gt;15,"No",IF(E8&lt;-15,"No","Yes")))</f>
        <v>N/A</v>
      </c>
      <c r="G8" s="36">
        <v>45.651823276000002</v>
      </c>
      <c r="H8" s="34" t="str">
        <f>IF($B8="N/A","N/A",IF(G8&gt;15,"No",IF(G8&lt;-15,"No","Yes")))</f>
        <v>N/A</v>
      </c>
      <c r="I8" s="35" t="s">
        <v>213</v>
      </c>
      <c r="J8" s="35">
        <v>-54.3</v>
      </c>
      <c r="K8" s="34" t="str">
        <f t="shared" si="0"/>
        <v>No</v>
      </c>
    </row>
    <row r="9" spans="1:11" x14ac:dyDescent="0.2">
      <c r="A9" s="3" t="s">
        <v>119</v>
      </c>
      <c r="B9" s="37" t="s">
        <v>213</v>
      </c>
      <c r="C9" s="9">
        <v>0</v>
      </c>
      <c r="D9" s="9" t="str">
        <f>IF($B9="N/A","N/A",IF(C9&gt;15,"No",IF(C9&lt;-15,"No","Yes")))</f>
        <v>N/A</v>
      </c>
      <c r="E9" s="9">
        <v>5.13119005E-2</v>
      </c>
      <c r="F9" s="9" t="str">
        <f>IF($B9="N/A","N/A",IF(E9&gt;15,"No",IF(E9&lt;-15,"No","Yes")))</f>
        <v>N/A</v>
      </c>
      <c r="G9" s="9">
        <v>54.348176723999998</v>
      </c>
      <c r="H9" s="9" t="str">
        <f>IF($B9="N/A","N/A",IF(G9&gt;15,"No",IF(G9&lt;-15,"No","Yes")))</f>
        <v>N/A</v>
      </c>
      <c r="I9" s="10" t="s">
        <v>1747</v>
      </c>
      <c r="J9" s="10">
        <v>106000</v>
      </c>
      <c r="K9" s="9" t="str">
        <f t="shared" si="0"/>
        <v>No</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99.992711936999996</v>
      </c>
      <c r="F11" s="9" t="str">
        <f>IF(OR($B11="N/A",$E11="N/A"),"N/A",IF(E11&gt;100,"No",IF(E11&lt;95,"No","Yes")))</f>
        <v>Yes</v>
      </c>
      <c r="G11" s="9">
        <v>99.990074281999995</v>
      </c>
      <c r="H11" s="9" t="str">
        <f>IF($B11="N/A","N/A",IF(G11&gt;100,"No",IF(G11&lt;95,"No","Yes")))</f>
        <v>Yes</v>
      </c>
      <c r="I11" s="10">
        <v>-7.0000000000000001E-3</v>
      </c>
      <c r="J11" s="10">
        <v>-3.0000000000000001E-3</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7.9479277799999998E-2</v>
      </c>
      <c r="F13" s="9" t="str">
        <f t="shared" si="2"/>
        <v>No</v>
      </c>
      <c r="G13" s="9">
        <v>45.534093233</v>
      </c>
      <c r="H13" s="9" t="str">
        <f t="shared" si="3"/>
        <v>No</v>
      </c>
      <c r="I13" s="10" t="s">
        <v>1747</v>
      </c>
      <c r="J13" s="10">
        <v>57191</v>
      </c>
      <c r="K13" s="9" t="str">
        <f t="shared" si="0"/>
        <v>No</v>
      </c>
    </row>
    <row r="14" spans="1:11" x14ac:dyDescent="0.2">
      <c r="A14" s="3" t="s">
        <v>13</v>
      </c>
      <c r="B14" s="37" t="s">
        <v>213</v>
      </c>
      <c r="C14" s="38">
        <v>877195</v>
      </c>
      <c r="D14" s="9" t="str">
        <f>IF($B14="N/A","N/A",IF(C14&gt;15,"No",IF(C14&lt;-15,"No","Yes")))</f>
        <v>N/A</v>
      </c>
      <c r="E14" s="38">
        <v>1014838</v>
      </c>
      <c r="F14" s="9" t="str">
        <f>IF($B14="N/A","N/A",IF(E14&gt;15,"No",IF(E14&lt;-15,"No","Yes")))</f>
        <v>N/A</v>
      </c>
      <c r="G14" s="38">
        <v>993459</v>
      </c>
      <c r="H14" s="9" t="str">
        <f>IF($B14="N/A","N/A",IF(G14&gt;15,"No",IF(G14&lt;-15,"No","Yes")))</f>
        <v>N/A</v>
      </c>
      <c r="I14" s="10">
        <v>15.69</v>
      </c>
      <c r="J14" s="10">
        <v>-2.11</v>
      </c>
      <c r="K14" s="9" t="str">
        <f t="shared" si="0"/>
        <v>Yes</v>
      </c>
    </row>
    <row r="15" spans="1:11" ht="14.25" customHeight="1" x14ac:dyDescent="0.2">
      <c r="A15" s="3" t="s">
        <v>444</v>
      </c>
      <c r="B15" s="37" t="s">
        <v>213</v>
      </c>
      <c r="C15" s="9">
        <v>6.4006292786000003</v>
      </c>
      <c r="D15" s="9" t="str">
        <f>IF($B15="N/A","N/A",IF(C15&gt;15,"No",IF(C15&lt;-15,"No","Yes")))</f>
        <v>N/A</v>
      </c>
      <c r="E15" s="9">
        <v>0.33906889569999998</v>
      </c>
      <c r="F15" s="9" t="str">
        <f>IF($B15="N/A","N/A",IF(E15&gt;15,"No",IF(E15&lt;-15,"No","Yes")))</f>
        <v>N/A</v>
      </c>
      <c r="G15" s="9">
        <v>4.4707431307999999</v>
      </c>
      <c r="H15" s="9" t="str">
        <f>IF($B15="N/A","N/A",IF(G15&gt;15,"No",IF(G15&lt;-15,"No","Yes")))</f>
        <v>N/A</v>
      </c>
      <c r="I15" s="10">
        <v>-94.7</v>
      </c>
      <c r="J15" s="10">
        <v>1219</v>
      </c>
      <c r="K15" s="9" t="str">
        <f t="shared" si="0"/>
        <v>No</v>
      </c>
    </row>
    <row r="16" spans="1:11" ht="12.75" customHeight="1" x14ac:dyDescent="0.2">
      <c r="A16" s="3" t="s">
        <v>862</v>
      </c>
      <c r="B16" s="37" t="s">
        <v>213</v>
      </c>
      <c r="C16" s="39">
        <v>173.90916539</v>
      </c>
      <c r="D16" s="9" t="str">
        <f>IF($B16="N/A","N/A",IF(C16&gt;15,"No",IF(C16&lt;-15,"No","Yes")))</f>
        <v>N/A</v>
      </c>
      <c r="E16" s="39">
        <v>104.49636734000001</v>
      </c>
      <c r="F16" s="9" t="str">
        <f>IF($B16="N/A","N/A",IF(E16&gt;15,"No",IF(E16&lt;-15,"No","Yes")))</f>
        <v>N/A</v>
      </c>
      <c r="G16" s="39">
        <v>52.347495215999999</v>
      </c>
      <c r="H16" s="9" t="str">
        <f>IF($B16="N/A","N/A",IF(G16&gt;15,"No",IF(G16&lt;-15,"No","Yes")))</f>
        <v>N/A</v>
      </c>
      <c r="I16" s="10">
        <v>-39.9</v>
      </c>
      <c r="J16" s="10">
        <v>-49.9</v>
      </c>
      <c r="K16" s="9" t="str">
        <f t="shared" si="0"/>
        <v>No</v>
      </c>
    </row>
    <row r="17" spans="1:11" x14ac:dyDescent="0.2">
      <c r="A17" s="3" t="s">
        <v>131</v>
      </c>
      <c r="B17" s="37" t="s">
        <v>213</v>
      </c>
      <c r="C17" s="38">
        <v>6338</v>
      </c>
      <c r="D17" s="9" t="str">
        <f>IF($B17="N/A","N/A",IF(C17&gt;15,"No",IF(C17&lt;-15,"No","Yes")))</f>
        <v>N/A</v>
      </c>
      <c r="E17" s="38">
        <v>813</v>
      </c>
      <c r="F17" s="9" t="str">
        <f>IF($B17="N/A","N/A",IF(E17&gt;15,"No",IF(E17&lt;-15,"No","Yes")))</f>
        <v>N/A</v>
      </c>
      <c r="G17" s="38">
        <v>477</v>
      </c>
      <c r="H17" s="9" t="str">
        <f>IF($B17="N/A","N/A",IF(G17&gt;15,"No",IF(G17&lt;-15,"No","Yes")))</f>
        <v>N/A</v>
      </c>
      <c r="I17" s="10">
        <v>-87.2</v>
      </c>
      <c r="J17" s="10">
        <v>-41.3</v>
      </c>
      <c r="K17" s="9" t="str">
        <f t="shared" si="0"/>
        <v>No</v>
      </c>
    </row>
    <row r="18" spans="1:11" x14ac:dyDescent="0.2">
      <c r="A18" s="3" t="s">
        <v>346</v>
      </c>
      <c r="B18" s="37" t="s">
        <v>213</v>
      </c>
      <c r="C18" s="8" t="s">
        <v>213</v>
      </c>
      <c r="D18" s="9" t="str">
        <f>IF($B18="N/A","N/A",IF(C18&gt;15,"No",IF(C18&lt;-15,"No","Yes")))</f>
        <v>N/A</v>
      </c>
      <c r="E18" s="8">
        <v>8.0070201800000004E-2</v>
      </c>
      <c r="F18" s="9" t="str">
        <f>IF($B18="N/A","N/A",IF(E18&gt;15,"No",IF(E18&lt;-15,"No","Yes")))</f>
        <v>N/A</v>
      </c>
      <c r="G18" s="8">
        <v>2.19192938E-2</v>
      </c>
      <c r="H18" s="9" t="str">
        <f>IF($B18="N/A","N/A",IF(G18&gt;15,"No",IF(G18&lt;-15,"No","Yes")))</f>
        <v>N/A</v>
      </c>
      <c r="I18" s="10" t="s">
        <v>213</v>
      </c>
      <c r="J18" s="10">
        <v>-72.599999999999994</v>
      </c>
      <c r="K18" s="9" t="str">
        <f t="shared" si="0"/>
        <v>No</v>
      </c>
    </row>
    <row r="19" spans="1:11" ht="27.75" customHeight="1" x14ac:dyDescent="0.2">
      <c r="A19" s="3" t="s">
        <v>841</v>
      </c>
      <c r="B19" s="37" t="s">
        <v>213</v>
      </c>
      <c r="C19" s="39">
        <v>118.45203533999999</v>
      </c>
      <c r="D19" s="9" t="str">
        <f>IF($B19="N/A","N/A",IF(C19&gt;60,"No",IF(C19&lt;15,"No","Yes")))</f>
        <v>N/A</v>
      </c>
      <c r="E19" s="39">
        <v>71.586715866999995</v>
      </c>
      <c r="F19" s="9" t="str">
        <f>IF($B19="N/A","N/A",IF(E19&gt;60,"No",IF(E19&lt;15,"No","Yes")))</f>
        <v>N/A</v>
      </c>
      <c r="G19" s="39">
        <v>86.398322851000003</v>
      </c>
      <c r="H19" s="9" t="str">
        <f>IF($B19="N/A","N/A",IF(G19&gt;60,"No",IF(G19&lt;15,"No","Yes")))</f>
        <v>N/A</v>
      </c>
      <c r="I19" s="10">
        <v>-39.6</v>
      </c>
      <c r="J19" s="10">
        <v>20.69</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1.8712593E-3</v>
      </c>
      <c r="F21" s="9" t="str">
        <f>IF($B21="N/A","N/A",IF(E21&gt;15,"No",IF(E21&lt;-15,"No","Yes")))</f>
        <v>N/A</v>
      </c>
      <c r="G21" s="9">
        <v>0</v>
      </c>
      <c r="H21" s="9" t="str">
        <f>IF($B21="N/A","N/A",IF(G21&gt;15,"No",IF(G21&lt;-15,"No","Yes")))</f>
        <v>N/A</v>
      </c>
      <c r="I21" s="10" t="s">
        <v>1747</v>
      </c>
      <c r="J21" s="10">
        <v>-100</v>
      </c>
      <c r="K21" s="9" t="str">
        <f t="shared" si="0"/>
        <v>No</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877195</v>
      </c>
      <c r="D6" s="9" t="str">
        <f>IF($B6="N/A","N/A",IF(C6&gt;15,"No",IF(C6&lt;-15,"No","Yes")))</f>
        <v>N/A</v>
      </c>
      <c r="E6" s="38">
        <v>1014838</v>
      </c>
      <c r="F6" s="9" t="str">
        <f>IF($B6="N/A","N/A",IF(E6&gt;15,"No",IF(E6&lt;-15,"No","Yes")))</f>
        <v>N/A</v>
      </c>
      <c r="G6" s="38">
        <v>993459</v>
      </c>
      <c r="H6" s="9" t="str">
        <f>IF($B6="N/A","N/A",IF(G6&gt;15,"No",IF(G6&lt;-15,"No","Yes")))</f>
        <v>N/A</v>
      </c>
      <c r="I6" s="10">
        <v>15.69</v>
      </c>
      <c r="J6" s="10">
        <v>-2.11</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102.43055079</v>
      </c>
      <c r="D9" s="9" t="str">
        <f>IF($B9="N/A","N/A",IF(C9&gt;60,"No",IF(C9&lt;15,"No","Yes")))</f>
        <v>No</v>
      </c>
      <c r="E9" s="39">
        <v>93.522395693000007</v>
      </c>
      <c r="F9" s="9" t="str">
        <f>IF($B9="N/A","N/A",IF(E9&gt;60,"No",IF(E9&lt;15,"No","Yes")))</f>
        <v>No</v>
      </c>
      <c r="G9" s="39">
        <v>96.372246867000001</v>
      </c>
      <c r="H9" s="9" t="str">
        <f>IF($B9="N/A","N/A",IF(G9&gt;60,"No",IF(G9&lt;15,"No","Yes")))</f>
        <v>No</v>
      </c>
      <c r="I9" s="10">
        <v>-8.6999999999999993</v>
      </c>
      <c r="J9" s="10">
        <v>3.0470000000000002</v>
      </c>
      <c r="K9" s="9" t="str">
        <f t="shared" si="0"/>
        <v>Yes</v>
      </c>
    </row>
    <row r="10" spans="1:11" x14ac:dyDescent="0.2">
      <c r="A10" s="3" t="s">
        <v>14</v>
      </c>
      <c r="B10" s="37" t="s">
        <v>272</v>
      </c>
      <c r="C10" s="9">
        <v>0.80176015599999995</v>
      </c>
      <c r="D10" s="9" t="str">
        <f>IF($B10="N/A","N/A",IF(C10&gt;15,"No",IF(C10&lt;=0,"No","Yes")))</f>
        <v>Yes</v>
      </c>
      <c r="E10" s="9">
        <v>0.76573797990000003</v>
      </c>
      <c r="F10" s="9" t="str">
        <f>IF($B10="N/A","N/A",IF(E10&gt;15,"No",IF(E10&lt;=0,"No","Yes")))</f>
        <v>Yes</v>
      </c>
      <c r="G10" s="9">
        <v>0.40686127960000001</v>
      </c>
      <c r="H10" s="9" t="str">
        <f>IF($B10="N/A","N/A",IF(G10&gt;15,"No",IF(G10&lt;=0,"No","Yes")))</f>
        <v>Yes</v>
      </c>
      <c r="I10" s="10">
        <v>-4.49</v>
      </c>
      <c r="J10" s="10">
        <v>-46.9</v>
      </c>
      <c r="K10" s="9" t="str">
        <f t="shared" si="0"/>
        <v>No</v>
      </c>
    </row>
    <row r="11" spans="1:11" x14ac:dyDescent="0.2">
      <c r="A11" s="3" t="s">
        <v>877</v>
      </c>
      <c r="B11" s="37" t="s">
        <v>213</v>
      </c>
      <c r="C11" s="39">
        <v>145.14787430999999</v>
      </c>
      <c r="D11" s="9" t="str">
        <f>IF($B11="N/A","N/A",IF(C11&gt;15,"No",IF(C11&lt;-15,"No","Yes")))</f>
        <v>N/A</v>
      </c>
      <c r="E11" s="39">
        <v>119.32158023</v>
      </c>
      <c r="F11" s="9" t="str">
        <f>IF($B11="N/A","N/A",IF(E11&gt;15,"No",IF(E11&lt;-15,"No","Yes")))</f>
        <v>N/A</v>
      </c>
      <c r="G11" s="39">
        <v>135.79069766999999</v>
      </c>
      <c r="H11" s="9" t="str">
        <f>IF($B11="N/A","N/A",IF(G11&gt;15,"No",IF(G11&lt;-15,"No","Yes")))</f>
        <v>N/A</v>
      </c>
      <c r="I11" s="10">
        <v>-17.8</v>
      </c>
      <c r="J11" s="10">
        <v>13.8</v>
      </c>
      <c r="K11" s="9" t="str">
        <f t="shared" si="0"/>
        <v>Yes</v>
      </c>
    </row>
    <row r="12" spans="1:11" x14ac:dyDescent="0.2">
      <c r="A12" s="3" t="s">
        <v>939</v>
      </c>
      <c r="B12" s="37" t="s">
        <v>213</v>
      </c>
      <c r="C12" s="9">
        <v>2.3369946199999998E-2</v>
      </c>
      <c r="D12" s="9" t="str">
        <f>IF($B12="N/A","N/A",IF(C12&gt;15,"No",IF(C12&lt;-15,"No","Yes")))</f>
        <v>N/A</v>
      </c>
      <c r="E12" s="9">
        <v>0.23925000839999999</v>
      </c>
      <c r="F12" s="9" t="str">
        <f>IF($B12="N/A","N/A",IF(E12&gt;15,"No",IF(E12&lt;-15,"No","Yes")))</f>
        <v>N/A</v>
      </c>
      <c r="G12" s="9">
        <v>0.20081352120000001</v>
      </c>
      <c r="H12" s="9" t="str">
        <f>IF($B12="N/A","N/A",IF(G12&gt;15,"No",IF(G12&lt;-15,"No","Yes")))</f>
        <v>N/A</v>
      </c>
      <c r="I12" s="10">
        <v>923.8</v>
      </c>
      <c r="J12" s="10">
        <v>-16.100000000000001</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99.959758093000005</v>
      </c>
      <c r="D15" s="9" t="str">
        <f>IF($B15="N/A","N/A",IF(C15&gt;15,"No",IF(C15&lt;-15,"No","Yes")))</f>
        <v>N/A</v>
      </c>
      <c r="E15" s="9">
        <v>99.925111200000003</v>
      </c>
      <c r="F15" s="9" t="str">
        <f>IF($B15="N/A","N/A",IF(E15&gt;15,"No",IF(E15&lt;-15,"No","Yes")))</f>
        <v>N/A</v>
      </c>
      <c r="G15" s="9">
        <v>99.981780827999998</v>
      </c>
      <c r="H15" s="9" t="str">
        <f>IF($B15="N/A","N/A",IF(G15&gt;15,"No",IF(G15&lt;-15,"No","Yes")))</f>
        <v>N/A</v>
      </c>
      <c r="I15" s="10">
        <v>-3.5000000000000003E-2</v>
      </c>
      <c r="J15" s="10">
        <v>5.67E-2</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99.972868062000003</v>
      </c>
      <c r="D17" s="9" t="str">
        <f>IF($B17="N/A","N/A",IF(C17&gt;98,"Yes","No"))</f>
        <v>Yes</v>
      </c>
      <c r="E17" s="9">
        <v>99.973985995999996</v>
      </c>
      <c r="F17" s="9" t="str">
        <f>IF($B17="N/A","N/A",IF(E17&gt;98,"Yes","No"))</f>
        <v>Yes</v>
      </c>
      <c r="G17" s="9">
        <v>99.970909719999995</v>
      </c>
      <c r="H17" s="9" t="str">
        <f>IF($B17="N/A","N/A",IF(G17&gt;98,"Yes","No"))</f>
        <v>Yes</v>
      </c>
      <c r="I17" s="10">
        <v>1.1000000000000001E-3</v>
      </c>
      <c r="J17" s="10">
        <v>-3.0000000000000001E-3</v>
      </c>
      <c r="K17" s="9" t="str">
        <f t="shared" si="0"/>
        <v>Yes</v>
      </c>
    </row>
    <row r="18" spans="1:11" x14ac:dyDescent="0.2">
      <c r="A18" s="3" t="s">
        <v>53</v>
      </c>
      <c r="B18" s="37" t="s">
        <v>275</v>
      </c>
      <c r="C18" s="9">
        <v>100</v>
      </c>
      <c r="D18" s="9" t="str">
        <f>IF($B18="N/A","N/A",IF(C18&gt;98,"Yes","No"))</f>
        <v>Yes</v>
      </c>
      <c r="E18" s="9">
        <v>99.937526974999997</v>
      </c>
      <c r="F18" s="9" t="str">
        <f>IF($B18="N/A","N/A",IF(E18&gt;98,"Yes","No"))</f>
        <v>Yes</v>
      </c>
      <c r="G18" s="9">
        <v>99.982284120000003</v>
      </c>
      <c r="H18" s="9" t="str">
        <f>IF($B18="N/A","N/A",IF(G18&gt;98,"Yes","No"))</f>
        <v>Yes</v>
      </c>
      <c r="I18" s="10">
        <v>-6.2E-2</v>
      </c>
      <c r="J18" s="10">
        <v>4.48E-2</v>
      </c>
      <c r="K18" s="9" t="str">
        <f t="shared" si="0"/>
        <v>Yes</v>
      </c>
    </row>
    <row r="19" spans="1:11" ht="12.75" customHeight="1" x14ac:dyDescent="0.2">
      <c r="A19" s="3" t="s">
        <v>678</v>
      </c>
      <c r="B19" s="37" t="s">
        <v>223</v>
      </c>
      <c r="C19" s="9">
        <v>99.927610165999994</v>
      </c>
      <c r="D19" s="9" t="str">
        <f>IF($B19="N/A","N/A",IF(C19&gt;100,"No",IF(C19&lt;98,"No","Yes")))</f>
        <v>Yes</v>
      </c>
      <c r="E19" s="9">
        <v>99.736805282999995</v>
      </c>
      <c r="F19" s="9" t="str">
        <f>IF($B19="N/A","N/A",IF(E19&gt;100,"No",IF(E19&lt;98,"No","Yes")))</f>
        <v>Yes</v>
      </c>
      <c r="G19" s="9">
        <v>99.666619357000002</v>
      </c>
      <c r="H19" s="9" t="str">
        <f>IF($B19="N/A","N/A",IF(G19&gt;100,"No",IF(G19&lt;98,"No","Yes")))</f>
        <v>Yes</v>
      </c>
      <c r="I19" s="10">
        <v>-0.191</v>
      </c>
      <c r="J19" s="10">
        <v>-7.0000000000000007E-2</v>
      </c>
      <c r="K19" s="9" t="str">
        <f>IF(J19="Div by 0", "N/A", IF(J19="N/A","N/A", IF(J19&gt;30, "No", IF(J19&lt;-30, "No", "Yes"))))</f>
        <v>Yes</v>
      </c>
    </row>
    <row r="20" spans="1:11" x14ac:dyDescent="0.2">
      <c r="A20" s="3" t="s">
        <v>679</v>
      </c>
      <c r="B20" s="37" t="s">
        <v>223</v>
      </c>
      <c r="C20" s="9">
        <v>99.986206031999998</v>
      </c>
      <c r="D20" s="9" t="str">
        <f>IF($B20="N/A","N/A",IF(C20&gt;100,"No",IF(C20&lt;98,"No","Yes")))</f>
        <v>Yes</v>
      </c>
      <c r="E20" s="9">
        <v>99.918213546999993</v>
      </c>
      <c r="F20" s="9" t="str">
        <f>IF($B20="N/A","N/A",IF(E20&gt;100,"No",IF(E20&lt;98,"No","Yes")))</f>
        <v>Yes</v>
      </c>
      <c r="G20" s="9">
        <v>99.981780827999998</v>
      </c>
      <c r="H20" s="9" t="str">
        <f>IF($B20="N/A","N/A",IF(G20&gt;100,"No",IF(G20&lt;98,"No","Yes")))</f>
        <v>Yes</v>
      </c>
      <c r="I20" s="10">
        <v>-6.8000000000000005E-2</v>
      </c>
      <c r="J20" s="10">
        <v>6.3600000000000004E-2</v>
      </c>
      <c r="K20" s="9" t="str">
        <f>IF(J20="Div by 0", "N/A", IF(J20="N/A","N/A", IF(J20&gt;30, "No", IF(J20&lt;-30, "No", "Yes"))))</f>
        <v>Yes</v>
      </c>
    </row>
    <row r="21" spans="1:11" x14ac:dyDescent="0.2">
      <c r="A21" s="3" t="s">
        <v>680</v>
      </c>
      <c r="B21" s="37" t="s">
        <v>223</v>
      </c>
      <c r="C21" s="9">
        <v>99.986206031999998</v>
      </c>
      <c r="D21" s="9" t="str">
        <f>IF($B21="N/A","N/A",IF(C21&gt;100,"No",IF(C21&lt;98,"No","Yes")))</f>
        <v>Yes</v>
      </c>
      <c r="E21" s="9">
        <v>99.918213546999993</v>
      </c>
      <c r="F21" s="9" t="str">
        <f>IF($B21="N/A","N/A",IF(E21&gt;100,"No",IF(E21&lt;98,"No","Yes")))</f>
        <v>Yes</v>
      </c>
      <c r="G21" s="9">
        <v>99.981780827999998</v>
      </c>
      <c r="H21" s="9" t="str">
        <f>IF($B21="N/A","N/A",IF(G21&gt;100,"No",IF(G21&lt;98,"No","Yes")))</f>
        <v>Yes</v>
      </c>
      <c r="I21" s="10">
        <v>-6.8000000000000005E-2</v>
      </c>
      <c r="J21" s="10">
        <v>6.3600000000000004E-2</v>
      </c>
      <c r="K21" s="9" t="str">
        <f>IF(J21="Div by 0", "N/A", IF(J21="N/A","N/A", IF(J21&gt;30, "No", IF(J21&lt;-30, "No", "Yes"))))</f>
        <v>Yes</v>
      </c>
    </row>
    <row r="22" spans="1:11" ht="15" customHeight="1" x14ac:dyDescent="0.2">
      <c r="A22" s="3" t="s">
        <v>1714</v>
      </c>
      <c r="B22" s="37" t="s">
        <v>213</v>
      </c>
      <c r="C22" s="9">
        <v>67.725876229999997</v>
      </c>
      <c r="D22" s="9" t="str">
        <f>IF($B22="N/A","N/A",IF(C22&gt;15,"No",IF(C22&lt;-15,"No","Yes")))</f>
        <v>N/A</v>
      </c>
      <c r="E22" s="9">
        <v>68.755111653</v>
      </c>
      <c r="F22" s="9" t="str">
        <f>IF($B22="N/A","N/A",IF(E22&gt;15,"No",IF(E22&lt;-15,"No","Yes")))</f>
        <v>N/A</v>
      </c>
      <c r="G22" s="9">
        <v>65.765874585999995</v>
      </c>
      <c r="H22" s="9" t="str">
        <f>IF($B22="N/A","N/A",IF(G22&gt;15,"No",IF(G22&lt;-15,"No","Yes")))</f>
        <v>N/A</v>
      </c>
      <c r="I22" s="10">
        <v>1.52</v>
      </c>
      <c r="J22" s="10">
        <v>-4.3499999999999996</v>
      </c>
      <c r="K22" s="9" t="str">
        <f t="shared" ref="K22:K31" si="1">IF(J22="Div by 0", "N/A", IF(J22="N/A","N/A", IF(J22&gt;30, "No", IF(J22&lt;-30, "No", "Yes"))))</f>
        <v>Yes</v>
      </c>
    </row>
    <row r="23" spans="1:11" x14ac:dyDescent="0.2">
      <c r="A23" s="3" t="s">
        <v>940</v>
      </c>
      <c r="B23" s="37" t="s">
        <v>213</v>
      </c>
      <c r="C23" s="9">
        <v>32.221341891000002</v>
      </c>
      <c r="D23" s="9" t="str">
        <f>IF($B23="N/A","N/A",IF(C23&gt;15,"No",IF(C23&lt;-15,"No","Yes")))</f>
        <v>N/A</v>
      </c>
      <c r="E23" s="9">
        <v>31.117577387000001</v>
      </c>
      <c r="F23" s="9" t="str">
        <f>IF($B23="N/A","N/A",IF(E23&gt;15,"No",IF(E23&lt;-15,"No","Yes")))</f>
        <v>N/A</v>
      </c>
      <c r="G23" s="9">
        <v>34.000094619000002</v>
      </c>
      <c r="H23" s="9" t="str">
        <f>IF($B23="N/A","N/A",IF(G23&gt;15,"No",IF(G23&lt;-15,"No","Yes")))</f>
        <v>N/A</v>
      </c>
      <c r="I23" s="10">
        <v>-3.43</v>
      </c>
      <c r="J23" s="10">
        <v>9.2629999999999999</v>
      </c>
      <c r="K23" s="9" t="str">
        <f t="shared" si="1"/>
        <v>Yes</v>
      </c>
    </row>
    <row r="24" spans="1:11" ht="25.5" x14ac:dyDescent="0.2">
      <c r="A24" s="3" t="s">
        <v>941</v>
      </c>
      <c r="B24" s="37" t="s">
        <v>213</v>
      </c>
      <c r="C24" s="9">
        <v>5.0159884999999996E-3</v>
      </c>
      <c r="D24" s="9" t="str">
        <f>IF($B24="N/A","N/A",IF(C24&gt;15,"No",IF(C24&lt;-15,"No","Yes")))</f>
        <v>N/A</v>
      </c>
      <c r="E24" s="9">
        <v>9.0654862999999999E-3</v>
      </c>
      <c r="F24" s="9" t="str">
        <f>IF($B24="N/A","N/A",IF(E24&gt;15,"No",IF(E24&lt;-15,"No","Yes")))</f>
        <v>N/A</v>
      </c>
      <c r="G24" s="9">
        <v>8.8579398000000007E-3</v>
      </c>
      <c r="H24" s="9" t="str">
        <f>IF($B24="N/A","N/A",IF(G24&gt;15,"No",IF(G24&lt;-15,"No","Yes")))</f>
        <v>N/A</v>
      </c>
      <c r="I24" s="10">
        <v>80.73</v>
      </c>
      <c r="J24" s="10">
        <v>-2.29</v>
      </c>
      <c r="K24" s="9" t="str">
        <f t="shared" si="1"/>
        <v>Yes</v>
      </c>
    </row>
    <row r="25" spans="1:11" x14ac:dyDescent="0.2">
      <c r="A25" s="3" t="s">
        <v>166</v>
      </c>
      <c r="B25" s="37" t="s">
        <v>213</v>
      </c>
      <c r="C25" s="9">
        <v>99.986206031999998</v>
      </c>
      <c r="D25" s="9" t="str">
        <f t="shared" ref="D25:D27" si="2">IF($B25="N/A","N/A",IF(C25&gt;15,"No",IF(C25&lt;-15,"No","Yes")))</f>
        <v>N/A</v>
      </c>
      <c r="E25" s="9">
        <v>99.918213546999993</v>
      </c>
      <c r="F25" s="9" t="str">
        <f t="shared" ref="F25:F27" si="3">IF($B25="N/A","N/A",IF(E25&gt;15,"No",IF(E25&lt;-15,"No","Yes")))</f>
        <v>N/A</v>
      </c>
      <c r="G25" s="9">
        <v>99.981780827999998</v>
      </c>
      <c r="H25" s="9" t="str">
        <f t="shared" ref="H25:H27" si="4">IF($B25="N/A","N/A",IF(G25&gt;15,"No",IF(G25&lt;-15,"No","Yes")))</f>
        <v>N/A</v>
      </c>
      <c r="I25" s="10">
        <v>-6.8000000000000005E-2</v>
      </c>
      <c r="J25" s="10">
        <v>6.3600000000000004E-2</v>
      </c>
      <c r="K25" s="9" t="str">
        <f t="shared" si="1"/>
        <v>Yes</v>
      </c>
    </row>
    <row r="26" spans="1:11" x14ac:dyDescent="0.2">
      <c r="A26" s="3" t="s">
        <v>167</v>
      </c>
      <c r="B26" s="37" t="s">
        <v>213</v>
      </c>
      <c r="C26" s="9">
        <v>99.986206031999998</v>
      </c>
      <c r="D26" s="9" t="str">
        <f t="shared" si="2"/>
        <v>N/A</v>
      </c>
      <c r="E26" s="9">
        <v>99.918213546999993</v>
      </c>
      <c r="F26" s="9" t="str">
        <f t="shared" si="3"/>
        <v>N/A</v>
      </c>
      <c r="G26" s="9">
        <v>99.981780827999998</v>
      </c>
      <c r="H26" s="9" t="str">
        <f t="shared" si="4"/>
        <v>N/A</v>
      </c>
      <c r="I26" s="10">
        <v>-6.8000000000000005E-2</v>
      </c>
      <c r="J26" s="10">
        <v>6.3600000000000004E-2</v>
      </c>
      <c r="K26" s="9" t="str">
        <f t="shared" si="1"/>
        <v>Yes</v>
      </c>
    </row>
    <row r="27" spans="1:11" x14ac:dyDescent="0.2">
      <c r="A27" s="3" t="s">
        <v>168</v>
      </c>
      <c r="B27" s="37" t="s">
        <v>213</v>
      </c>
      <c r="C27" s="9">
        <v>99.986206031999998</v>
      </c>
      <c r="D27" s="9" t="str">
        <f t="shared" si="2"/>
        <v>N/A</v>
      </c>
      <c r="E27" s="9">
        <v>99.918213546999993</v>
      </c>
      <c r="F27" s="9" t="str">
        <f t="shared" si="3"/>
        <v>N/A</v>
      </c>
      <c r="G27" s="9">
        <v>99.981780827999998</v>
      </c>
      <c r="H27" s="9" t="str">
        <f t="shared" si="4"/>
        <v>N/A</v>
      </c>
      <c r="I27" s="10">
        <v>-6.8000000000000005E-2</v>
      </c>
      <c r="J27" s="10">
        <v>6.3600000000000004E-2</v>
      </c>
      <c r="K27" s="9" t="str">
        <f t="shared" si="1"/>
        <v>Yes</v>
      </c>
    </row>
    <row r="28" spans="1:11" x14ac:dyDescent="0.2">
      <c r="A28" s="3" t="s">
        <v>54</v>
      </c>
      <c r="B28" s="37" t="s">
        <v>213</v>
      </c>
      <c r="C28" s="9">
        <v>6.6191667759000001</v>
      </c>
      <c r="D28" s="9" t="str">
        <f>IF($B28="N/A","N/A",IF(C28&gt;15,"No",IF(C28&lt;-15,"No","Yes")))</f>
        <v>N/A</v>
      </c>
      <c r="E28" s="9">
        <v>6.6338666861000002</v>
      </c>
      <c r="F28" s="9" t="str">
        <f>IF($B28="N/A","N/A",IF(E28&gt;15,"No",IF(E28&lt;-15,"No","Yes")))</f>
        <v>N/A</v>
      </c>
      <c r="G28" s="9">
        <v>7.5106270113000004</v>
      </c>
      <c r="H28" s="9" t="str">
        <f>IF($B28="N/A","N/A",IF(G28&gt;15,"No",IF(G28&lt;-15,"No","Yes")))</f>
        <v>N/A</v>
      </c>
      <c r="I28" s="10">
        <v>0.22209999999999999</v>
      </c>
      <c r="J28" s="10">
        <v>13.22</v>
      </c>
      <c r="K28" s="9" t="str">
        <f t="shared" si="1"/>
        <v>Yes</v>
      </c>
    </row>
    <row r="29" spans="1:11" x14ac:dyDescent="0.2">
      <c r="A29" s="3" t="s">
        <v>55</v>
      </c>
      <c r="B29" s="37" t="s">
        <v>213</v>
      </c>
      <c r="C29" s="9">
        <v>93.367039255999998</v>
      </c>
      <c r="D29" s="9" t="str">
        <f>IF($B29="N/A","N/A",IF(C29&gt;15,"No",IF(C29&lt;-15,"No","Yes")))</f>
        <v>N/A</v>
      </c>
      <c r="E29" s="9">
        <v>93.284346861000003</v>
      </c>
      <c r="F29" s="9" t="str">
        <f>IF($B29="N/A","N/A",IF(E29&gt;15,"No",IF(E29&lt;-15,"No","Yes")))</f>
        <v>N/A</v>
      </c>
      <c r="G29" s="9">
        <v>92.471153817000001</v>
      </c>
      <c r="H29" s="9" t="str">
        <f>IF($B29="N/A","N/A",IF(G29&gt;15,"No",IF(G29&lt;-15,"No","Yes")))</f>
        <v>N/A</v>
      </c>
      <c r="I29" s="10">
        <v>-8.8999999999999996E-2</v>
      </c>
      <c r="J29" s="10">
        <v>-0.872</v>
      </c>
      <c r="K29" s="9" t="str">
        <f t="shared" si="1"/>
        <v>Yes</v>
      </c>
    </row>
    <row r="30" spans="1:11" x14ac:dyDescent="0.2">
      <c r="A30" s="3" t="s">
        <v>56</v>
      </c>
      <c r="B30" s="37" t="s">
        <v>213</v>
      </c>
      <c r="C30" s="9">
        <v>65.744560788000001</v>
      </c>
      <c r="D30" s="9" t="str">
        <f>IF($B30="N/A","N/A",IF(C30&gt;15,"No",IF(C30&lt;-15,"No","Yes")))</f>
        <v>N/A</v>
      </c>
      <c r="E30" s="9">
        <v>67.615915052000005</v>
      </c>
      <c r="F30" s="9" t="str">
        <f>IF($B30="N/A","N/A",IF(E30&gt;15,"No",IF(E30&lt;-15,"No","Yes")))</f>
        <v>N/A</v>
      </c>
      <c r="G30" s="9">
        <v>67.034573143000003</v>
      </c>
      <c r="H30" s="9" t="str">
        <f>IF($B30="N/A","N/A",IF(G30&gt;15,"No",IF(G30&lt;-15,"No","Yes")))</f>
        <v>N/A</v>
      </c>
      <c r="I30" s="10">
        <v>2.8460000000000001</v>
      </c>
      <c r="J30" s="10">
        <v>-0.86</v>
      </c>
      <c r="K30" s="9" t="str">
        <f t="shared" si="1"/>
        <v>Yes</v>
      </c>
    </row>
    <row r="31" spans="1:11" x14ac:dyDescent="0.2">
      <c r="A31" s="3" t="s">
        <v>57</v>
      </c>
      <c r="B31" s="37" t="s">
        <v>213</v>
      </c>
      <c r="C31" s="9">
        <v>31.759642953</v>
      </c>
      <c r="D31" s="9" t="str">
        <f>IF($B31="N/A","N/A",IF(C31&gt;15,"No",IF(C31&lt;-15,"No","Yes")))</f>
        <v>N/A</v>
      </c>
      <c r="E31" s="9">
        <v>29.460859762999998</v>
      </c>
      <c r="F31" s="9" t="str">
        <f>IF($B31="N/A","N/A",IF(E31&gt;15,"No",IF(E31&lt;-15,"No","Yes")))</f>
        <v>N/A</v>
      </c>
      <c r="G31" s="9">
        <v>25.852400551999999</v>
      </c>
      <c r="H31" s="9" t="str">
        <f>IF($B31="N/A","N/A",IF(G31&gt;15,"No",IF(G31&lt;-15,"No","Yes")))</f>
        <v>N/A</v>
      </c>
      <c r="I31" s="10">
        <v>-7.24</v>
      </c>
      <c r="J31" s="10">
        <v>-12.2</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521</v>
      </c>
      <c r="F6" s="9" t="str">
        <f t="shared" si="0"/>
        <v>N/A</v>
      </c>
      <c r="G6" s="38">
        <v>1182706</v>
      </c>
      <c r="H6" s="9" t="str">
        <f t="shared" ref="H6:H18" si="1">IF($B6="N/A","N/A",IF(G6&lt;0,"No","Yes"))</f>
        <v>N/A</v>
      </c>
      <c r="I6" s="10" t="s">
        <v>1747</v>
      </c>
      <c r="J6" s="10">
        <v>227000</v>
      </c>
      <c r="K6" s="9" t="str">
        <f t="shared" ref="K6:K18" si="2">IF(J6="Div by 0", "N/A", IF(J6="N/A","N/A", IF(J6&gt;30, "No", IF(J6&lt;-30, "No", "Yes"))))</f>
        <v>No</v>
      </c>
    </row>
    <row r="7" spans="1:11" x14ac:dyDescent="0.2">
      <c r="A7" s="28" t="s">
        <v>445</v>
      </c>
      <c r="B7" s="87" t="s">
        <v>213</v>
      </c>
      <c r="C7" s="9" t="s">
        <v>1747</v>
      </c>
      <c r="D7" s="9" t="str">
        <f t="shared" si="0"/>
        <v>N/A</v>
      </c>
      <c r="E7" s="9">
        <v>0</v>
      </c>
      <c r="F7" s="9" t="str">
        <f t="shared" si="0"/>
        <v>N/A</v>
      </c>
      <c r="G7" s="9">
        <v>4.3966970700000003E-2</v>
      </c>
      <c r="H7" s="9" t="str">
        <f t="shared" si="1"/>
        <v>N/A</v>
      </c>
      <c r="I7" s="10" t="s">
        <v>1747</v>
      </c>
      <c r="J7" s="10" t="s">
        <v>1747</v>
      </c>
      <c r="K7" s="9" t="str">
        <f t="shared" si="2"/>
        <v>N/A</v>
      </c>
    </row>
    <row r="8" spans="1:11" x14ac:dyDescent="0.2">
      <c r="A8" s="28" t="s">
        <v>446</v>
      </c>
      <c r="B8" s="87" t="s">
        <v>213</v>
      </c>
      <c r="C8" s="9" t="s">
        <v>1747</v>
      </c>
      <c r="D8" s="9" t="str">
        <f t="shared" si="0"/>
        <v>N/A</v>
      </c>
      <c r="E8" s="9">
        <v>1.5355086372</v>
      </c>
      <c r="F8" s="9" t="str">
        <f t="shared" si="0"/>
        <v>N/A</v>
      </c>
      <c r="G8" s="9">
        <v>3.8778868120999999</v>
      </c>
      <c r="H8" s="9" t="str">
        <f t="shared" si="1"/>
        <v>N/A</v>
      </c>
      <c r="I8" s="10" t="s">
        <v>1747</v>
      </c>
      <c r="J8" s="10">
        <v>152.5</v>
      </c>
      <c r="K8" s="9" t="str">
        <f t="shared" si="2"/>
        <v>No</v>
      </c>
    </row>
    <row r="9" spans="1:11" x14ac:dyDescent="0.2">
      <c r="A9" s="28" t="s">
        <v>447</v>
      </c>
      <c r="B9" s="87" t="s">
        <v>213</v>
      </c>
      <c r="C9" s="9" t="s">
        <v>1747</v>
      </c>
      <c r="D9" s="9" t="str">
        <f t="shared" si="0"/>
        <v>N/A</v>
      </c>
      <c r="E9" s="9">
        <v>69.865642993999998</v>
      </c>
      <c r="F9" s="9" t="str">
        <f t="shared" si="0"/>
        <v>N/A</v>
      </c>
      <c r="G9" s="9">
        <v>18.286539512000001</v>
      </c>
      <c r="H9" s="9" t="str">
        <f t="shared" si="1"/>
        <v>N/A</v>
      </c>
      <c r="I9" s="10" t="s">
        <v>1747</v>
      </c>
      <c r="J9" s="10">
        <v>-73.8</v>
      </c>
      <c r="K9" s="9" t="str">
        <f t="shared" si="2"/>
        <v>No</v>
      </c>
    </row>
    <row r="10" spans="1:11" x14ac:dyDescent="0.2">
      <c r="A10" s="28" t="s">
        <v>448</v>
      </c>
      <c r="B10" s="87" t="s">
        <v>213</v>
      </c>
      <c r="C10" s="9" t="s">
        <v>1747</v>
      </c>
      <c r="D10" s="9" t="str">
        <f t="shared" si="0"/>
        <v>N/A</v>
      </c>
      <c r="E10" s="9">
        <v>27.831094050000001</v>
      </c>
      <c r="F10" s="9" t="str">
        <f t="shared" si="0"/>
        <v>N/A</v>
      </c>
      <c r="G10" s="9">
        <v>77.624447665000005</v>
      </c>
      <c r="H10" s="9" t="str">
        <f t="shared" si="1"/>
        <v>N/A</v>
      </c>
      <c r="I10" s="10" t="s">
        <v>1747</v>
      </c>
      <c r="J10" s="10">
        <v>178.9</v>
      </c>
      <c r="K10" s="9" t="str">
        <f t="shared" si="2"/>
        <v>No</v>
      </c>
    </row>
    <row r="11" spans="1:11" x14ac:dyDescent="0.2">
      <c r="A11" s="2" t="s">
        <v>207</v>
      </c>
      <c r="B11" s="87" t="s">
        <v>213</v>
      </c>
      <c r="C11" s="9" t="s">
        <v>1747</v>
      </c>
      <c r="D11" s="9" t="str">
        <f t="shared" si="0"/>
        <v>N/A</v>
      </c>
      <c r="E11" s="9">
        <v>100</v>
      </c>
      <c r="F11" s="9" t="str">
        <f t="shared" si="0"/>
        <v>N/A</v>
      </c>
      <c r="G11" s="9">
        <v>99.975226302999999</v>
      </c>
      <c r="H11" s="9" t="str">
        <f t="shared" si="1"/>
        <v>N/A</v>
      </c>
      <c r="I11" s="10" t="s">
        <v>1747</v>
      </c>
      <c r="J11" s="10">
        <v>-2.5000000000000001E-2</v>
      </c>
      <c r="K11" s="9" t="str">
        <f t="shared" si="2"/>
        <v>Yes</v>
      </c>
    </row>
    <row r="12" spans="1:11" x14ac:dyDescent="0.2">
      <c r="A12" s="2" t="s">
        <v>939</v>
      </c>
      <c r="B12" s="87" t="s">
        <v>213</v>
      </c>
      <c r="C12" s="9" t="s">
        <v>1747</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7" t="s">
        <v>213</v>
      </c>
      <c r="C13" s="9" t="s">
        <v>1747</v>
      </c>
      <c r="D13" s="9" t="str">
        <f t="shared" si="0"/>
        <v>N/A</v>
      </c>
      <c r="E13" s="9">
        <v>100</v>
      </c>
      <c r="F13" s="9" t="str">
        <f t="shared" si="0"/>
        <v>N/A</v>
      </c>
      <c r="G13" s="9">
        <v>100</v>
      </c>
      <c r="H13" s="9" t="str">
        <f t="shared" si="1"/>
        <v>N/A</v>
      </c>
      <c r="I13" s="10" t="s">
        <v>1747</v>
      </c>
      <c r="J13" s="10">
        <v>0</v>
      </c>
      <c r="K13" s="9" t="str">
        <f t="shared" si="2"/>
        <v>Yes</v>
      </c>
    </row>
    <row r="14" spans="1:11" x14ac:dyDescent="0.2">
      <c r="A14" s="2" t="s">
        <v>52</v>
      </c>
      <c r="B14" s="87" t="s">
        <v>213</v>
      </c>
      <c r="C14" s="9" t="s">
        <v>1747</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7" t="s">
        <v>213</v>
      </c>
      <c r="C15" s="9" t="s">
        <v>1747</v>
      </c>
      <c r="D15" s="9" t="str">
        <f t="shared" si="0"/>
        <v>N/A</v>
      </c>
      <c r="E15" s="9">
        <v>0</v>
      </c>
      <c r="F15" s="9" t="str">
        <f t="shared" si="0"/>
        <v>N/A</v>
      </c>
      <c r="G15" s="9">
        <v>98.623495610999996</v>
      </c>
      <c r="H15" s="9" t="str">
        <f t="shared" si="1"/>
        <v>N/A</v>
      </c>
      <c r="I15" s="10" t="s">
        <v>1747</v>
      </c>
      <c r="J15" s="10" t="s">
        <v>1747</v>
      </c>
      <c r="K15" s="9" t="str">
        <f t="shared" si="2"/>
        <v>N/A</v>
      </c>
    </row>
    <row r="16" spans="1:11" x14ac:dyDescent="0.2">
      <c r="A16" s="2" t="s">
        <v>165</v>
      </c>
      <c r="B16" s="87" t="s">
        <v>213</v>
      </c>
      <c r="C16" s="9" t="s">
        <v>1747</v>
      </c>
      <c r="D16" s="9" t="str">
        <f t="shared" si="0"/>
        <v>N/A</v>
      </c>
      <c r="E16" s="9">
        <v>100</v>
      </c>
      <c r="F16" s="9" t="str">
        <f t="shared" si="0"/>
        <v>N/A</v>
      </c>
      <c r="G16" s="9">
        <v>99.990699294999999</v>
      </c>
      <c r="H16" s="9" t="str">
        <f t="shared" si="1"/>
        <v>N/A</v>
      </c>
      <c r="I16" s="10" t="s">
        <v>1747</v>
      </c>
      <c r="J16" s="10">
        <v>-8.9999999999999993E-3</v>
      </c>
      <c r="K16" s="9" t="str">
        <f t="shared" si="2"/>
        <v>Yes</v>
      </c>
    </row>
    <row r="17" spans="1:11" x14ac:dyDescent="0.2">
      <c r="A17" s="2" t="s">
        <v>21</v>
      </c>
      <c r="B17" s="87" t="s">
        <v>213</v>
      </c>
      <c r="C17" s="9" t="s">
        <v>1747</v>
      </c>
      <c r="D17" s="9" t="str">
        <f t="shared" si="0"/>
        <v>N/A</v>
      </c>
      <c r="E17" s="9">
        <v>87.332053743000003</v>
      </c>
      <c r="F17" s="9" t="str">
        <f t="shared" si="0"/>
        <v>N/A</v>
      </c>
      <c r="G17" s="9">
        <v>99.952989161999994</v>
      </c>
      <c r="H17" s="9" t="str">
        <f t="shared" si="1"/>
        <v>N/A</v>
      </c>
      <c r="I17" s="10" t="s">
        <v>1747</v>
      </c>
      <c r="J17" s="10">
        <v>14.45</v>
      </c>
      <c r="K17" s="9" t="str">
        <f t="shared" si="2"/>
        <v>Yes</v>
      </c>
    </row>
    <row r="18" spans="1:11" x14ac:dyDescent="0.2">
      <c r="A18" s="2" t="s">
        <v>53</v>
      </c>
      <c r="B18" s="87" t="s">
        <v>213</v>
      </c>
      <c r="C18" s="9" t="s">
        <v>1747</v>
      </c>
      <c r="D18" s="9" t="str">
        <f t="shared" si="0"/>
        <v>N/A</v>
      </c>
      <c r="E18" s="9">
        <v>0</v>
      </c>
      <c r="F18" s="9" t="str">
        <f t="shared" si="0"/>
        <v>N/A</v>
      </c>
      <c r="G18" s="9">
        <v>99.859897556999996</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v>0</v>
      </c>
      <c r="F19" s="9" t="str">
        <f t="shared" ref="F19:F21" si="4">IF($B19="N/A","N/A",IF(E19&lt;0,"No","Yes"))</f>
        <v>N/A</v>
      </c>
      <c r="G19" s="9">
        <v>99.577747978000005</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v>0</v>
      </c>
      <c r="F20" s="9" t="str">
        <f t="shared" si="4"/>
        <v>N/A</v>
      </c>
      <c r="G20" s="9">
        <v>99.860320315999999</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v>0</v>
      </c>
      <c r="F21" s="9" t="str">
        <f t="shared" si="4"/>
        <v>N/A</v>
      </c>
      <c r="G21" s="9">
        <v>99.860320315999999</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v>0</v>
      </c>
      <c r="F22" s="9" t="str">
        <f t="shared" ref="F22:F31" si="7">IF($B22="N/A","N/A",IF(E22&lt;0,"No","Yes"))</f>
        <v>N/A</v>
      </c>
      <c r="G22" s="9">
        <v>62.013974732999998</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v>0</v>
      </c>
      <c r="F23" s="9" t="str">
        <f t="shared" si="7"/>
        <v>N/A</v>
      </c>
      <c r="G23" s="9">
        <v>37.800772127999998</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v>0</v>
      </c>
      <c r="F24" s="9" t="str">
        <f t="shared" si="7"/>
        <v>N/A</v>
      </c>
      <c r="G24" s="9">
        <v>1.9869688699999999E-2</v>
      </c>
      <c r="H24" s="9" t="str">
        <f t="shared" si="9"/>
        <v>N/A</v>
      </c>
      <c r="I24" s="10" t="s">
        <v>1747</v>
      </c>
      <c r="J24" s="10" t="s">
        <v>1747</v>
      </c>
      <c r="K24" s="9" t="str">
        <f t="shared" si="8"/>
        <v>N/A</v>
      </c>
    </row>
    <row r="25" spans="1:11" x14ac:dyDescent="0.2">
      <c r="A25" s="2" t="s">
        <v>166</v>
      </c>
      <c r="B25" s="87" t="s">
        <v>213</v>
      </c>
      <c r="C25" s="9" t="s">
        <v>1747</v>
      </c>
      <c r="D25" s="9" t="str">
        <f t="shared" si="6"/>
        <v>N/A</v>
      </c>
      <c r="E25" s="9">
        <v>0</v>
      </c>
      <c r="F25" s="9" t="str">
        <f t="shared" si="7"/>
        <v>N/A</v>
      </c>
      <c r="G25" s="9">
        <v>99.860320315999999</v>
      </c>
      <c r="H25" s="9" t="str">
        <f t="shared" si="9"/>
        <v>N/A</v>
      </c>
      <c r="I25" s="10" t="s">
        <v>1747</v>
      </c>
      <c r="J25" s="10" t="s">
        <v>1747</v>
      </c>
      <c r="K25" s="9" t="str">
        <f t="shared" si="8"/>
        <v>N/A</v>
      </c>
    </row>
    <row r="26" spans="1:11" x14ac:dyDescent="0.2">
      <c r="A26" s="2" t="s">
        <v>167</v>
      </c>
      <c r="B26" s="87" t="s">
        <v>213</v>
      </c>
      <c r="C26" s="9" t="s">
        <v>1747</v>
      </c>
      <c r="D26" s="9" t="str">
        <f t="shared" si="6"/>
        <v>N/A</v>
      </c>
      <c r="E26" s="9">
        <v>0</v>
      </c>
      <c r="F26" s="9" t="str">
        <f t="shared" si="7"/>
        <v>N/A</v>
      </c>
      <c r="G26" s="9">
        <v>99.860320315999999</v>
      </c>
      <c r="H26" s="9" t="str">
        <f t="shared" si="9"/>
        <v>N/A</v>
      </c>
      <c r="I26" s="10" t="s">
        <v>1747</v>
      </c>
      <c r="J26" s="10" t="s">
        <v>1747</v>
      </c>
      <c r="K26" s="9" t="str">
        <f t="shared" si="8"/>
        <v>N/A</v>
      </c>
    </row>
    <row r="27" spans="1:11" x14ac:dyDescent="0.2">
      <c r="A27" s="2" t="s">
        <v>168</v>
      </c>
      <c r="B27" s="87" t="s">
        <v>213</v>
      </c>
      <c r="C27" s="9" t="s">
        <v>1747</v>
      </c>
      <c r="D27" s="9" t="str">
        <f t="shared" si="6"/>
        <v>N/A</v>
      </c>
      <c r="E27" s="9">
        <v>0</v>
      </c>
      <c r="F27" s="9" t="str">
        <f t="shared" si="7"/>
        <v>N/A</v>
      </c>
      <c r="G27" s="9">
        <v>99.860320315999999</v>
      </c>
      <c r="H27" s="9" t="str">
        <f t="shared" si="9"/>
        <v>N/A</v>
      </c>
      <c r="I27" s="10" t="s">
        <v>1747</v>
      </c>
      <c r="J27" s="10" t="s">
        <v>1747</v>
      </c>
      <c r="K27" s="9" t="str">
        <f t="shared" si="8"/>
        <v>N/A</v>
      </c>
    </row>
    <row r="28" spans="1:11" x14ac:dyDescent="0.2">
      <c r="A28" s="2" t="s">
        <v>54</v>
      </c>
      <c r="B28" s="87" t="s">
        <v>213</v>
      </c>
      <c r="C28" s="9" t="s">
        <v>1747</v>
      </c>
      <c r="D28" s="9" t="str">
        <f t="shared" si="6"/>
        <v>N/A</v>
      </c>
      <c r="E28" s="9">
        <v>0</v>
      </c>
      <c r="F28" s="9" t="str">
        <f t="shared" si="7"/>
        <v>N/A</v>
      </c>
      <c r="G28" s="9">
        <v>11.430059541</v>
      </c>
      <c r="H28" s="9" t="str">
        <f t="shared" si="9"/>
        <v>N/A</v>
      </c>
      <c r="I28" s="10" t="s">
        <v>1747</v>
      </c>
      <c r="J28" s="10" t="s">
        <v>1747</v>
      </c>
      <c r="K28" s="9" t="str">
        <f t="shared" si="8"/>
        <v>N/A</v>
      </c>
    </row>
    <row r="29" spans="1:11" x14ac:dyDescent="0.2">
      <c r="A29" s="2" t="s">
        <v>55</v>
      </c>
      <c r="B29" s="87" t="s">
        <v>213</v>
      </c>
      <c r="C29" s="9" t="s">
        <v>1747</v>
      </c>
      <c r="D29" s="9" t="str">
        <f t="shared" si="6"/>
        <v>N/A</v>
      </c>
      <c r="E29" s="9">
        <v>0</v>
      </c>
      <c r="F29" s="9" t="str">
        <f t="shared" si="7"/>
        <v>N/A</v>
      </c>
      <c r="G29" s="9">
        <v>88.430260774999994</v>
      </c>
      <c r="H29" s="9" t="str">
        <f t="shared" si="9"/>
        <v>N/A</v>
      </c>
      <c r="I29" s="10" t="s">
        <v>1747</v>
      </c>
      <c r="J29" s="10" t="s">
        <v>1747</v>
      </c>
      <c r="K29" s="9" t="str">
        <f t="shared" si="8"/>
        <v>N/A</v>
      </c>
    </row>
    <row r="30" spans="1:11" x14ac:dyDescent="0.2">
      <c r="A30" s="2" t="s">
        <v>56</v>
      </c>
      <c r="B30" s="87" t="s">
        <v>213</v>
      </c>
      <c r="C30" s="9" t="s">
        <v>1747</v>
      </c>
      <c r="D30" s="9" t="str">
        <f t="shared" si="6"/>
        <v>N/A</v>
      </c>
      <c r="E30" s="9">
        <v>0</v>
      </c>
      <c r="F30" s="9" t="str">
        <f t="shared" si="7"/>
        <v>N/A</v>
      </c>
      <c r="G30" s="9">
        <v>79.556204162</v>
      </c>
      <c r="H30" s="9" t="str">
        <f t="shared" si="9"/>
        <v>N/A</v>
      </c>
      <c r="I30" s="10" t="s">
        <v>1747</v>
      </c>
      <c r="J30" s="10" t="s">
        <v>1747</v>
      </c>
      <c r="K30" s="9" t="str">
        <f t="shared" si="8"/>
        <v>N/A</v>
      </c>
    </row>
    <row r="31" spans="1:11" x14ac:dyDescent="0.2">
      <c r="A31" s="2" t="s">
        <v>57</v>
      </c>
      <c r="B31" s="87" t="s">
        <v>213</v>
      </c>
      <c r="C31" s="9" t="s">
        <v>1747</v>
      </c>
      <c r="D31" s="9" t="str">
        <f t="shared" si="6"/>
        <v>N/A</v>
      </c>
      <c r="E31" s="9">
        <v>0</v>
      </c>
      <c r="F31" s="9" t="str">
        <f t="shared" si="7"/>
        <v>N/A</v>
      </c>
      <c r="G31" s="9">
        <v>16.425383823000001</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4</v>
      </c>
      <c r="D6" s="46" t="s">
        <v>213</v>
      </c>
      <c r="E6" s="29">
        <v>7</v>
      </c>
      <c r="F6" s="46" t="s">
        <v>213</v>
      </c>
      <c r="G6" s="29">
        <v>7</v>
      </c>
      <c r="H6" s="46" t="s">
        <v>213</v>
      </c>
      <c r="I6" s="133" t="s">
        <v>213</v>
      </c>
      <c r="J6" s="133" t="s">
        <v>213</v>
      </c>
      <c r="K6" s="46" t="s">
        <v>213</v>
      </c>
      <c r="L6" s="46" t="s">
        <v>213</v>
      </c>
    </row>
    <row r="7" spans="1:12" x14ac:dyDescent="0.2">
      <c r="A7" s="3" t="s">
        <v>17</v>
      </c>
      <c r="B7" s="32" t="s">
        <v>213</v>
      </c>
      <c r="C7" s="33">
        <v>180898</v>
      </c>
      <c r="D7" s="84" t="str">
        <f>IF($B7="N/A","N/A",IF(C7&gt;10,"No",IF(C7&lt;-10,"No","Yes")))</f>
        <v>N/A</v>
      </c>
      <c r="E7" s="33">
        <v>230791</v>
      </c>
      <c r="F7" s="84" t="str">
        <f>IF($B7="N/A","N/A",IF(E7&gt;10,"No",IF(E7&lt;-10,"No","Yes")))</f>
        <v>N/A</v>
      </c>
      <c r="G7" s="33">
        <v>242346</v>
      </c>
      <c r="H7" s="84" t="str">
        <f>IF($B7="N/A","N/A",IF(G7&gt;10,"No",IF(G7&lt;-10,"No","Yes")))</f>
        <v>N/A</v>
      </c>
      <c r="I7" s="85">
        <v>27.58</v>
      </c>
      <c r="J7" s="85">
        <v>5.0069999999999997</v>
      </c>
      <c r="K7" s="86" t="s">
        <v>739</v>
      </c>
      <c r="L7" s="34" t="str">
        <f>IF(J7="Div by 0", "N/A", IF(K7="N/A","N/A", IF(J7&gt;VALUE(MID(K7,1,2)), "No", IF(J7&lt;-1*VALUE(MID(K7,1,2)), "No", "Yes"))))</f>
        <v>Yes</v>
      </c>
    </row>
    <row r="8" spans="1:12" x14ac:dyDescent="0.2">
      <c r="A8" s="3" t="s">
        <v>58</v>
      </c>
      <c r="B8" s="37" t="s">
        <v>213</v>
      </c>
      <c r="C8" s="49">
        <v>1766021468</v>
      </c>
      <c r="D8" s="46" t="str">
        <f>IF($B8="N/A","N/A",IF(C8&gt;10,"No",IF(C8&lt;-10,"No","Yes")))</f>
        <v>N/A</v>
      </c>
      <c r="E8" s="49">
        <v>1778204781</v>
      </c>
      <c r="F8" s="46" t="str">
        <f>IF($B8="N/A","N/A",IF(E8&gt;10,"No",IF(E8&lt;-10,"No","Yes")))</f>
        <v>N/A</v>
      </c>
      <c r="G8" s="49">
        <v>2001225529</v>
      </c>
      <c r="H8" s="46" t="str">
        <f>IF($B8="N/A","N/A",IF(G8&gt;10,"No",IF(G8&lt;-10,"No","Yes")))</f>
        <v>N/A</v>
      </c>
      <c r="I8" s="12">
        <v>0.68989999999999996</v>
      </c>
      <c r="J8" s="12">
        <v>12.54</v>
      </c>
      <c r="K8" s="47" t="s">
        <v>739</v>
      </c>
      <c r="L8" s="9" t="str">
        <f>IF(J8="Div by 0", "N/A", IF(K8="N/A","N/A", IF(J8&gt;VALUE(MID(K8,1,2)), "No", IF(J8&lt;-1*VALUE(MID(K8,1,2)), "No", "Yes"))))</f>
        <v>Yes</v>
      </c>
    </row>
    <row r="9" spans="1:12" x14ac:dyDescent="0.2">
      <c r="A9" s="61" t="s">
        <v>944</v>
      </c>
      <c r="B9" s="9" t="s">
        <v>213</v>
      </c>
      <c r="C9" s="8">
        <v>3.1387853929</v>
      </c>
      <c r="D9" s="46" t="str">
        <f>IF($B9="N/A","N/A",IF(C9&gt;10,"No",IF(C9&lt;-10,"No","Yes")))</f>
        <v>N/A</v>
      </c>
      <c r="E9" s="8">
        <v>3.3155538993999998</v>
      </c>
      <c r="F9" s="46" t="str">
        <f>IF($B9="N/A","N/A",IF(E9&gt;10,"No",IF(E9&lt;-10,"No","Yes")))</f>
        <v>N/A</v>
      </c>
      <c r="G9" s="8">
        <v>1.9137926766</v>
      </c>
      <c r="H9" s="46" t="str">
        <f>IF($B9="N/A","N/A",IF(G9&gt;10,"No",IF(G9&lt;-10,"No","Yes")))</f>
        <v>N/A</v>
      </c>
      <c r="I9" s="12">
        <v>5.6319999999999997</v>
      </c>
      <c r="J9" s="12">
        <v>-42.3</v>
      </c>
      <c r="K9" s="9" t="s">
        <v>213</v>
      </c>
      <c r="L9" s="9" t="str">
        <f>IF(J9="Div by 0", "N/A", IF(K9="N/A","N/A", IF(J9&gt;VALUE(MID(K9,1,2)), "No", IF(J9&lt;-1*VALUE(MID(K9,1,2)), "No", "Yes"))))</f>
        <v>N/A</v>
      </c>
    </row>
    <row r="10" spans="1:12" x14ac:dyDescent="0.2">
      <c r="A10" s="61" t="s">
        <v>945</v>
      </c>
      <c r="B10" s="9" t="s">
        <v>213</v>
      </c>
      <c r="C10" s="8">
        <v>3.6987694723</v>
      </c>
      <c r="D10" s="46" t="str">
        <f t="shared" ref="D10:D19" si="0">IF($B10="N/A","N/A",IF(C10&gt;10,"No",IF(C10&lt;-10,"No","Yes")))</f>
        <v>N/A</v>
      </c>
      <c r="E10" s="8">
        <v>3.4711058923000002</v>
      </c>
      <c r="F10" s="46" t="str">
        <f t="shared" ref="F10:F19" si="1">IF($B10="N/A","N/A",IF(E10&gt;10,"No",IF(E10&lt;-10,"No","Yes")))</f>
        <v>N/A</v>
      </c>
      <c r="G10" s="8">
        <v>2.5240771459000002</v>
      </c>
      <c r="H10" s="46" t="str">
        <f t="shared" ref="H10:H19" si="2">IF($B10="N/A","N/A",IF(G10&gt;10,"No",IF(G10&lt;-10,"No","Yes")))</f>
        <v>N/A</v>
      </c>
      <c r="I10" s="12">
        <v>-6.16</v>
      </c>
      <c r="J10" s="12">
        <v>-27.3</v>
      </c>
      <c r="K10" s="9" t="s">
        <v>213</v>
      </c>
      <c r="L10" s="9" t="str">
        <f t="shared" ref="L10:L26" si="3">IF(J10="Div by 0", "N/A", IF(K10="N/A","N/A", IF(J10&gt;VALUE(MID(K10,1,2)), "No", IF(J10&lt;-1*VALUE(MID(K10,1,2)), "No", "Yes"))))</f>
        <v>N/A</v>
      </c>
    </row>
    <row r="11" spans="1:12" x14ac:dyDescent="0.2">
      <c r="A11" s="61" t="s">
        <v>946</v>
      </c>
      <c r="B11" s="9" t="s">
        <v>213</v>
      </c>
      <c r="C11" s="8">
        <v>31.306039867999999</v>
      </c>
      <c r="D11" s="46" t="str">
        <f t="shared" si="0"/>
        <v>N/A</v>
      </c>
      <c r="E11" s="8">
        <v>19.125095865999999</v>
      </c>
      <c r="F11" s="46" t="str">
        <f t="shared" si="1"/>
        <v>N/A</v>
      </c>
      <c r="G11" s="8">
        <v>15.539765459</v>
      </c>
      <c r="H11" s="46" t="str">
        <f t="shared" si="2"/>
        <v>N/A</v>
      </c>
      <c r="I11" s="12">
        <v>-38.9</v>
      </c>
      <c r="J11" s="12">
        <v>-18.7</v>
      </c>
      <c r="K11" s="9" t="s">
        <v>213</v>
      </c>
      <c r="L11" s="9" t="str">
        <f t="shared" si="3"/>
        <v>N/A</v>
      </c>
    </row>
    <row r="12" spans="1:12" x14ac:dyDescent="0.2">
      <c r="A12" s="61" t="s">
        <v>947</v>
      </c>
      <c r="B12" s="9" t="s">
        <v>213</v>
      </c>
      <c r="C12" s="8">
        <v>0.20398235470000001</v>
      </c>
      <c r="D12" s="46" t="str">
        <f t="shared" si="0"/>
        <v>N/A</v>
      </c>
      <c r="E12" s="8">
        <v>1.1178945453</v>
      </c>
      <c r="F12" s="46" t="str">
        <f t="shared" si="1"/>
        <v>N/A</v>
      </c>
      <c r="G12" s="8">
        <v>5.32296799E-2</v>
      </c>
      <c r="H12" s="46" t="str">
        <f t="shared" si="2"/>
        <v>N/A</v>
      </c>
      <c r="I12" s="12">
        <v>448</v>
      </c>
      <c r="J12" s="12">
        <v>-95.2</v>
      </c>
      <c r="K12" s="9" t="s">
        <v>213</v>
      </c>
      <c r="L12" s="9" t="str">
        <f t="shared" si="3"/>
        <v>N/A</v>
      </c>
    </row>
    <row r="13" spans="1:12" x14ac:dyDescent="0.2">
      <c r="A13" s="61" t="s">
        <v>948</v>
      </c>
      <c r="B13" s="11" t="s">
        <v>213</v>
      </c>
      <c r="C13" s="8">
        <v>28.285000387</v>
      </c>
      <c r="D13" s="46" t="str">
        <f t="shared" si="0"/>
        <v>N/A</v>
      </c>
      <c r="E13" s="8">
        <v>20.091338050000001</v>
      </c>
      <c r="F13" s="46" t="str">
        <f t="shared" si="1"/>
        <v>N/A</v>
      </c>
      <c r="G13" s="8">
        <v>19.911201340000002</v>
      </c>
      <c r="H13" s="46" t="str">
        <f t="shared" si="2"/>
        <v>N/A</v>
      </c>
      <c r="I13" s="12">
        <v>-29</v>
      </c>
      <c r="J13" s="12">
        <v>-0.89700000000000002</v>
      </c>
      <c r="K13" s="9" t="s">
        <v>213</v>
      </c>
      <c r="L13" s="9" t="str">
        <f t="shared" si="3"/>
        <v>N/A</v>
      </c>
    </row>
    <row r="14" spans="1:12" ht="12.75" customHeight="1" x14ac:dyDescent="0.2">
      <c r="A14" s="61" t="s">
        <v>949</v>
      </c>
      <c r="B14" s="11" t="s">
        <v>213</v>
      </c>
      <c r="C14" s="8">
        <v>25.529303807000002</v>
      </c>
      <c r="D14" s="46" t="str">
        <f t="shared" si="0"/>
        <v>N/A</v>
      </c>
      <c r="E14" s="8">
        <v>42.459194683</v>
      </c>
      <c r="F14" s="46" t="str">
        <f t="shared" si="1"/>
        <v>N/A</v>
      </c>
      <c r="G14" s="8">
        <v>48.205870945000001</v>
      </c>
      <c r="H14" s="46" t="str">
        <f t="shared" si="2"/>
        <v>N/A</v>
      </c>
      <c r="I14" s="12">
        <v>66.319999999999993</v>
      </c>
      <c r="J14" s="12">
        <v>13.53</v>
      </c>
      <c r="K14" s="9" t="s">
        <v>213</v>
      </c>
      <c r="L14" s="9" t="str">
        <f t="shared" si="3"/>
        <v>N/A</v>
      </c>
    </row>
    <row r="15" spans="1:12" x14ac:dyDescent="0.2">
      <c r="A15" s="61" t="s">
        <v>950</v>
      </c>
      <c r="B15" s="11" t="s">
        <v>213</v>
      </c>
      <c r="C15" s="8">
        <v>0.35821291560000001</v>
      </c>
      <c r="D15" s="46" t="str">
        <f t="shared" si="0"/>
        <v>N/A</v>
      </c>
      <c r="E15" s="8">
        <v>0.55288117820000005</v>
      </c>
      <c r="F15" s="46" t="str">
        <f t="shared" si="1"/>
        <v>N/A</v>
      </c>
      <c r="G15" s="8">
        <v>0.25583256999999998</v>
      </c>
      <c r="H15" s="46" t="str">
        <f t="shared" si="2"/>
        <v>N/A</v>
      </c>
      <c r="I15" s="12">
        <v>54.34</v>
      </c>
      <c r="J15" s="12">
        <v>-53.7</v>
      </c>
      <c r="K15" s="9" t="s">
        <v>213</v>
      </c>
      <c r="L15" s="9" t="str">
        <f t="shared" si="3"/>
        <v>N/A</v>
      </c>
    </row>
    <row r="16" spans="1:12" ht="12.75" customHeight="1" x14ac:dyDescent="0.2">
      <c r="A16" s="61" t="s">
        <v>951</v>
      </c>
      <c r="B16" s="11" t="s">
        <v>213</v>
      </c>
      <c r="C16" s="8">
        <v>7.4799058033000003</v>
      </c>
      <c r="D16" s="46" t="str">
        <f t="shared" si="0"/>
        <v>N/A</v>
      </c>
      <c r="E16" s="8">
        <v>9.8669358857000002</v>
      </c>
      <c r="F16" s="46" t="str">
        <f t="shared" si="1"/>
        <v>N/A</v>
      </c>
      <c r="G16" s="8">
        <v>11.596230182999999</v>
      </c>
      <c r="H16" s="46" t="str">
        <f t="shared" si="2"/>
        <v>N/A</v>
      </c>
      <c r="I16" s="12">
        <v>31.91</v>
      </c>
      <c r="J16" s="12">
        <v>17.53</v>
      </c>
      <c r="K16" s="9" t="s">
        <v>213</v>
      </c>
      <c r="L16" s="9" t="str">
        <f t="shared" si="3"/>
        <v>N/A</v>
      </c>
    </row>
    <row r="17" spans="1:12" ht="12.75" customHeight="1" x14ac:dyDescent="0.2">
      <c r="A17" s="4" t="s">
        <v>952</v>
      </c>
      <c r="B17" s="11" t="s">
        <v>213</v>
      </c>
      <c r="C17" s="8" t="s">
        <v>213</v>
      </c>
      <c r="D17" s="46" t="str">
        <f t="shared" si="0"/>
        <v>N/A</v>
      </c>
      <c r="E17" s="8">
        <v>33.982261006999998</v>
      </c>
      <c r="F17" s="46" t="str">
        <f t="shared" si="1"/>
        <v>N/A</v>
      </c>
      <c r="G17" s="8">
        <v>34.287341239</v>
      </c>
      <c r="H17" s="46" t="str">
        <f t="shared" si="2"/>
        <v>N/A</v>
      </c>
      <c r="I17" s="12" t="s">
        <v>213</v>
      </c>
      <c r="J17" s="12">
        <v>0.89780000000000004</v>
      </c>
      <c r="K17" s="9" t="s">
        <v>213</v>
      </c>
      <c r="L17" s="9" t="str">
        <f t="shared" si="3"/>
        <v>N/A</v>
      </c>
    </row>
    <row r="18" spans="1:12" ht="12.75" customHeight="1" x14ac:dyDescent="0.2">
      <c r="A18" s="4" t="s">
        <v>953</v>
      </c>
      <c r="B18" s="11" t="s">
        <v>213</v>
      </c>
      <c r="C18" s="8" t="s">
        <v>213</v>
      </c>
      <c r="D18" s="46" t="str">
        <f t="shared" si="0"/>
        <v>N/A</v>
      </c>
      <c r="E18" s="8">
        <v>62.702185094000001</v>
      </c>
      <c r="F18" s="46" t="str">
        <f t="shared" si="1"/>
        <v>N/A</v>
      </c>
      <c r="G18" s="8">
        <v>63.798866083999997</v>
      </c>
      <c r="H18" s="46" t="str">
        <f t="shared" si="2"/>
        <v>N/A</v>
      </c>
      <c r="I18" s="12" t="s">
        <v>213</v>
      </c>
      <c r="J18" s="12">
        <v>1.7490000000000001</v>
      </c>
      <c r="K18" s="9" t="s">
        <v>213</v>
      </c>
      <c r="L18" s="9" t="str">
        <f t="shared" si="3"/>
        <v>N/A</v>
      </c>
    </row>
    <row r="19" spans="1:12" ht="12.75" customHeight="1" x14ac:dyDescent="0.2">
      <c r="A19" s="18" t="s">
        <v>132</v>
      </c>
      <c r="B19" s="1" t="s">
        <v>213</v>
      </c>
      <c r="C19" s="38">
        <v>2216</v>
      </c>
      <c r="D19" s="46" t="str">
        <f t="shared" si="0"/>
        <v>N/A</v>
      </c>
      <c r="E19" s="38">
        <v>3508</v>
      </c>
      <c r="F19" s="46" t="str">
        <f t="shared" si="1"/>
        <v>N/A</v>
      </c>
      <c r="G19" s="38">
        <v>1204</v>
      </c>
      <c r="H19" s="46" t="str">
        <f t="shared" si="2"/>
        <v>N/A</v>
      </c>
      <c r="I19" s="12">
        <v>58.3</v>
      </c>
      <c r="J19" s="12">
        <v>-65.7</v>
      </c>
      <c r="K19" s="38" t="s">
        <v>213</v>
      </c>
      <c r="L19" s="9" t="str">
        <f t="shared" si="3"/>
        <v>N/A</v>
      </c>
    </row>
    <row r="20" spans="1:12" ht="12.75" customHeight="1" x14ac:dyDescent="0.2">
      <c r="A20" s="18" t="s">
        <v>133</v>
      </c>
      <c r="B20" s="50" t="s">
        <v>276</v>
      </c>
      <c r="C20" s="8">
        <v>1.2249997236000001</v>
      </c>
      <c r="D20" s="46" t="str">
        <f>IF($B20="N/A","N/A",IF(C20&gt;=2,"No",IF(C20&lt;0,"No","Yes")))</f>
        <v>Yes</v>
      </c>
      <c r="E20" s="8">
        <v>1.5199899476000001</v>
      </c>
      <c r="F20" s="46" t="str">
        <f>IF($B20="N/A","N/A",IF(E20&gt;=2,"No",IF(E20&lt;0,"No","Yes")))</f>
        <v>Yes</v>
      </c>
      <c r="G20" s="8">
        <v>0.49681034549999997</v>
      </c>
      <c r="H20" s="46" t="str">
        <f>IF($B20="N/A","N/A",IF(G20&gt;=2,"No",IF(G20&lt;0,"No","Yes")))</f>
        <v>Yes</v>
      </c>
      <c r="I20" s="12">
        <v>24.08</v>
      </c>
      <c r="J20" s="12">
        <v>-67.3</v>
      </c>
      <c r="K20" s="9" t="s">
        <v>213</v>
      </c>
      <c r="L20" s="9" t="str">
        <f t="shared" si="3"/>
        <v>N/A</v>
      </c>
    </row>
    <row r="21" spans="1:12" ht="25.5" x14ac:dyDescent="0.2">
      <c r="A21" s="2" t="s">
        <v>134</v>
      </c>
      <c r="B21" s="50" t="s">
        <v>213</v>
      </c>
      <c r="C21" s="49">
        <v>8077952</v>
      </c>
      <c r="D21" s="46" t="str">
        <f t="shared" ref="D21:D26" si="4">IF($B21="N/A","N/A",IF(C21&gt;10,"No",IF(C21&lt;-10,"No","Yes")))</f>
        <v>N/A</v>
      </c>
      <c r="E21" s="49">
        <v>1219004</v>
      </c>
      <c r="F21" s="46" t="str">
        <f t="shared" ref="F21:F26" si="5">IF($B21="N/A","N/A",IF(E21&gt;10,"No",IF(E21&lt;-10,"No","Yes")))</f>
        <v>N/A</v>
      </c>
      <c r="G21" s="49">
        <v>2183847</v>
      </c>
      <c r="H21" s="46" t="str">
        <f t="shared" ref="H21:H26" si="6">IF($B21="N/A","N/A",IF(G21&gt;10,"No",IF(G21&lt;-10,"No","Yes")))</f>
        <v>N/A</v>
      </c>
      <c r="I21" s="12">
        <v>-84.9</v>
      </c>
      <c r="J21" s="12">
        <v>79.150000000000006</v>
      </c>
      <c r="K21" s="9" t="s">
        <v>213</v>
      </c>
      <c r="L21" s="9" t="str">
        <f t="shared" si="3"/>
        <v>N/A</v>
      </c>
    </row>
    <row r="22" spans="1:12" ht="25.5" x14ac:dyDescent="0.2">
      <c r="A22" s="2" t="s">
        <v>1708</v>
      </c>
      <c r="B22" s="50" t="s">
        <v>213</v>
      </c>
      <c r="C22" s="49">
        <v>3645.2851986000001</v>
      </c>
      <c r="D22" s="46" t="str">
        <f t="shared" si="4"/>
        <v>N/A</v>
      </c>
      <c r="E22" s="49">
        <v>347.49258837000002</v>
      </c>
      <c r="F22" s="46" t="str">
        <f t="shared" si="5"/>
        <v>N/A</v>
      </c>
      <c r="G22" s="49">
        <v>1813.8264119999999</v>
      </c>
      <c r="H22" s="46" t="str">
        <f t="shared" si="6"/>
        <v>N/A</v>
      </c>
      <c r="I22" s="12">
        <v>-90.5</v>
      </c>
      <c r="J22" s="12">
        <v>422</v>
      </c>
      <c r="K22" s="9" t="s">
        <v>213</v>
      </c>
      <c r="L22" s="9" t="str">
        <f t="shared" si="3"/>
        <v>N/A</v>
      </c>
    </row>
    <row r="23" spans="1:12" ht="12.75" customHeight="1" x14ac:dyDescent="0.2">
      <c r="A23" s="18" t="s">
        <v>135</v>
      </c>
      <c r="B23" s="37" t="s">
        <v>213</v>
      </c>
      <c r="C23" s="1">
        <v>1145</v>
      </c>
      <c r="D23" s="46" t="str">
        <f t="shared" si="4"/>
        <v>N/A</v>
      </c>
      <c r="E23" s="1">
        <v>122</v>
      </c>
      <c r="F23" s="46" t="str">
        <f t="shared" si="5"/>
        <v>N/A</v>
      </c>
      <c r="G23" s="1">
        <v>112</v>
      </c>
      <c r="H23" s="46" t="str">
        <f t="shared" si="6"/>
        <v>N/A</v>
      </c>
      <c r="I23" s="12">
        <v>-89.3</v>
      </c>
      <c r="J23" s="12">
        <v>-8.1999999999999993</v>
      </c>
      <c r="K23" s="38" t="s">
        <v>213</v>
      </c>
      <c r="L23" s="9" t="str">
        <f t="shared" si="3"/>
        <v>N/A</v>
      </c>
    </row>
    <row r="24" spans="1:12" ht="12.75" customHeight="1" x14ac:dyDescent="0.2">
      <c r="A24" s="18" t="s">
        <v>136</v>
      </c>
      <c r="B24" s="37" t="s">
        <v>213</v>
      </c>
      <c r="C24" s="13">
        <v>0.63295337699999998</v>
      </c>
      <c r="D24" s="46" t="str">
        <f t="shared" si="4"/>
        <v>N/A</v>
      </c>
      <c r="E24" s="13">
        <v>5.2861680000000001E-2</v>
      </c>
      <c r="F24" s="46" t="str">
        <f t="shared" si="5"/>
        <v>N/A</v>
      </c>
      <c r="G24" s="13">
        <v>4.62149159E-2</v>
      </c>
      <c r="H24" s="46" t="str">
        <f t="shared" si="6"/>
        <v>N/A</v>
      </c>
      <c r="I24" s="12">
        <v>-91.6</v>
      </c>
      <c r="J24" s="12">
        <v>-12.6</v>
      </c>
      <c r="K24" s="9" t="s">
        <v>213</v>
      </c>
      <c r="L24" s="9" t="str">
        <f t="shared" si="3"/>
        <v>N/A</v>
      </c>
    </row>
    <row r="25" spans="1:12" ht="25.5" x14ac:dyDescent="0.2">
      <c r="A25" s="2" t="s">
        <v>137</v>
      </c>
      <c r="B25" s="37" t="s">
        <v>213</v>
      </c>
      <c r="C25" s="14">
        <v>7096154</v>
      </c>
      <c r="D25" s="46" t="str">
        <f t="shared" si="4"/>
        <v>N/A</v>
      </c>
      <c r="E25" s="14">
        <v>733845</v>
      </c>
      <c r="F25" s="46" t="str">
        <f t="shared" si="5"/>
        <v>N/A</v>
      </c>
      <c r="G25" s="14">
        <v>1685588</v>
      </c>
      <c r="H25" s="46" t="str">
        <f t="shared" si="6"/>
        <v>N/A</v>
      </c>
      <c r="I25" s="12">
        <v>-89.7</v>
      </c>
      <c r="J25" s="12">
        <v>129.69999999999999</v>
      </c>
      <c r="K25" s="9" t="s">
        <v>213</v>
      </c>
      <c r="L25" s="9" t="str">
        <f t="shared" si="3"/>
        <v>N/A</v>
      </c>
    </row>
    <row r="26" spans="1:12" ht="25.5" x14ac:dyDescent="0.2">
      <c r="A26" s="2" t="s">
        <v>954</v>
      </c>
      <c r="B26" s="37" t="s">
        <v>213</v>
      </c>
      <c r="C26" s="14">
        <v>6197.5144104999999</v>
      </c>
      <c r="D26" s="46" t="str">
        <f t="shared" si="4"/>
        <v>N/A</v>
      </c>
      <c r="E26" s="14">
        <v>6015.1229507999997</v>
      </c>
      <c r="F26" s="46" t="str">
        <f t="shared" si="5"/>
        <v>N/A</v>
      </c>
      <c r="G26" s="14">
        <v>15049.892857000001</v>
      </c>
      <c r="H26" s="46" t="str">
        <f t="shared" si="6"/>
        <v>N/A</v>
      </c>
      <c r="I26" s="12">
        <v>-2.94</v>
      </c>
      <c r="J26" s="12">
        <v>150.19999999999999</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178682</v>
      </c>
      <c r="D6" s="46" t="str">
        <f>IF($B6="N/A","N/A",IF(C6&gt;10,"No",IF(C6&lt;-10,"No","Yes")))</f>
        <v>N/A</v>
      </c>
      <c r="E6" s="38">
        <v>227283</v>
      </c>
      <c r="F6" s="46" t="str">
        <f>IF($B6="N/A","N/A",IF(E6&gt;10,"No",IF(E6&lt;-10,"No","Yes")))</f>
        <v>N/A</v>
      </c>
      <c r="G6" s="38">
        <v>241142</v>
      </c>
      <c r="H6" s="46" t="str">
        <f>IF($B6="N/A","N/A",IF(G6&gt;10,"No",IF(G6&lt;-10,"No","Yes")))</f>
        <v>N/A</v>
      </c>
      <c r="I6" s="12">
        <v>27.2</v>
      </c>
      <c r="J6" s="12">
        <v>6.0979999999999999</v>
      </c>
      <c r="K6" s="52" t="s">
        <v>739</v>
      </c>
      <c r="L6" s="9" t="str">
        <f>IF(J6="Div by 0", "N/A", IF(K6="N/A","N/A", IF(J6&gt;VALUE(MID(K6,1,2)), "No", IF(J6&lt;-1*VALUE(MID(K6,1,2)), "No", "Yes"))))</f>
        <v>Yes</v>
      </c>
    </row>
    <row r="7" spans="1:14" x14ac:dyDescent="0.2">
      <c r="A7" s="18" t="s">
        <v>59</v>
      </c>
      <c r="B7" s="38" t="s">
        <v>213</v>
      </c>
      <c r="C7" s="38">
        <v>153483.97</v>
      </c>
      <c r="D7" s="46" t="str">
        <f>IF($B7="N/A","N/A",IF(C7&gt;10,"No",IF(C7&lt;-10,"No","Yes")))</f>
        <v>N/A</v>
      </c>
      <c r="E7" s="38">
        <v>180661.64</v>
      </c>
      <c r="F7" s="46" t="str">
        <f>IF($B7="N/A","N/A",IF(E7&gt;10,"No",IF(E7&lt;-10,"No","Yes")))</f>
        <v>N/A</v>
      </c>
      <c r="G7" s="38">
        <v>208363.31</v>
      </c>
      <c r="H7" s="46" t="str">
        <f>IF($B7="N/A","N/A",IF(G7&gt;10,"No",IF(G7&lt;-10,"No","Yes")))</f>
        <v>N/A</v>
      </c>
      <c r="I7" s="12">
        <v>17.71</v>
      </c>
      <c r="J7" s="12">
        <v>15.33</v>
      </c>
      <c r="K7" s="52" t="s">
        <v>740</v>
      </c>
      <c r="L7" s="9" t="str">
        <f>IF(J7="Div by 0", "N/A", IF(K7="N/A","N/A", IF(J7&gt;VALUE(MID(K7,1,2)), "No", IF(J7&lt;-1*VALUE(MID(K7,1,2)), "No", "Yes"))))</f>
        <v>No</v>
      </c>
    </row>
    <row r="8" spans="1:14" x14ac:dyDescent="0.2">
      <c r="A8" s="72" t="s">
        <v>143</v>
      </c>
      <c r="B8" s="38" t="s">
        <v>213</v>
      </c>
      <c r="C8" s="38">
        <v>9546</v>
      </c>
      <c r="D8" s="46" t="str">
        <f>IF($B8="N/A","N/A",IF(C8&gt;10,"No",IF(C8&lt;-10,"No","Yes")))</f>
        <v>N/A</v>
      </c>
      <c r="E8" s="38">
        <v>8961</v>
      </c>
      <c r="F8" s="46" t="str">
        <f>IF($B8="N/A","N/A",IF(E8&gt;10,"No",IF(E8&lt;-10,"No","Yes")))</f>
        <v>N/A</v>
      </c>
      <c r="G8" s="38">
        <v>9250</v>
      </c>
      <c r="H8" s="46" t="str">
        <f>IF($B8="N/A","N/A",IF(G8&gt;10,"No",IF(G8&lt;-10,"No","Yes")))</f>
        <v>N/A</v>
      </c>
      <c r="I8" s="12">
        <v>-6.13</v>
      </c>
      <c r="J8" s="12">
        <v>3.2250000000000001</v>
      </c>
      <c r="K8" s="38" t="s">
        <v>213</v>
      </c>
      <c r="L8" s="9" t="str">
        <f>IF(J8="Div by 0", "N/A", IF(K8="N/A","N/A", IF(J8&gt;VALUE(MID(K8,1,2)), "No", IF(J8&lt;-1*VALUE(MID(K8,1,2)), "No", "Yes"))))</f>
        <v>N/A</v>
      </c>
    </row>
    <row r="9" spans="1:14" x14ac:dyDescent="0.2">
      <c r="A9" s="18" t="s">
        <v>681</v>
      </c>
      <c r="B9" s="38" t="s">
        <v>213</v>
      </c>
      <c r="C9" s="38">
        <v>8914</v>
      </c>
      <c r="D9" s="46" t="str">
        <f t="shared" ref="D9:D11" si="0">IF($B9="N/A","N/A",IF(C9&gt;10,"No",IF(C9&lt;-10,"No","Yes")))</f>
        <v>N/A</v>
      </c>
      <c r="E9" s="38">
        <v>8299</v>
      </c>
      <c r="F9" s="46" t="str">
        <f t="shared" ref="F9:F11" si="1">IF($B9="N/A","N/A",IF(E9&gt;10,"No",IF(E9&lt;-10,"No","Yes")))</f>
        <v>N/A</v>
      </c>
      <c r="G9" s="38">
        <v>8536</v>
      </c>
      <c r="H9" s="46" t="str">
        <f t="shared" ref="H9:H11" si="2">IF($B9="N/A","N/A",IF(G9&gt;10,"No",IF(G9&lt;-10,"No","Yes")))</f>
        <v>N/A</v>
      </c>
      <c r="I9" s="12">
        <v>-6.9</v>
      </c>
      <c r="J9" s="12">
        <v>2.8559999999999999</v>
      </c>
      <c r="K9" s="38" t="s">
        <v>213</v>
      </c>
      <c r="L9" s="9" t="str">
        <f t="shared" ref="L9:L11" si="3">IF(J9="Div by 0", "N/A", IF(K9="N/A","N/A", IF(J9&gt;VALUE(MID(K9,1,2)), "No", IF(J9&lt;-1*VALUE(MID(K9,1,2)), "No", "Yes"))))</f>
        <v>N/A</v>
      </c>
    </row>
    <row r="10" spans="1:14" x14ac:dyDescent="0.2">
      <c r="A10" s="18" t="s">
        <v>425</v>
      </c>
      <c r="B10" s="38" t="s">
        <v>213</v>
      </c>
      <c r="C10" s="38">
        <v>632</v>
      </c>
      <c r="D10" s="46" t="str">
        <f t="shared" si="0"/>
        <v>N/A</v>
      </c>
      <c r="E10" s="38">
        <v>662</v>
      </c>
      <c r="F10" s="46" t="str">
        <f t="shared" si="1"/>
        <v>N/A</v>
      </c>
      <c r="G10" s="38">
        <v>714</v>
      </c>
      <c r="H10" s="46" t="str">
        <f t="shared" si="2"/>
        <v>N/A</v>
      </c>
      <c r="I10" s="12">
        <v>4.7469999999999999</v>
      </c>
      <c r="J10" s="12">
        <v>7.8550000000000004</v>
      </c>
      <c r="K10" s="38" t="s">
        <v>213</v>
      </c>
      <c r="L10" s="9" t="str">
        <f t="shared" si="3"/>
        <v>N/A</v>
      </c>
    </row>
    <row r="11" spans="1:14" x14ac:dyDescent="0.2">
      <c r="A11" s="18" t="s">
        <v>169</v>
      </c>
      <c r="B11" s="38" t="s">
        <v>213</v>
      </c>
      <c r="C11" s="8">
        <v>5.3424519538000004</v>
      </c>
      <c r="D11" s="46" t="str">
        <f t="shared" si="0"/>
        <v>N/A</v>
      </c>
      <c r="E11" s="8">
        <v>3.9426617917</v>
      </c>
      <c r="F11" s="46" t="str">
        <f t="shared" si="1"/>
        <v>N/A</v>
      </c>
      <c r="G11" s="8">
        <v>3.8359141086999999</v>
      </c>
      <c r="H11" s="46" t="str">
        <f t="shared" si="2"/>
        <v>N/A</v>
      </c>
      <c r="I11" s="12">
        <v>-26.2</v>
      </c>
      <c r="J11" s="12">
        <v>-2.71</v>
      </c>
      <c r="K11" s="38" t="s">
        <v>213</v>
      </c>
      <c r="L11" s="9" t="str">
        <f t="shared" si="3"/>
        <v>N/A</v>
      </c>
    </row>
    <row r="12" spans="1:14" x14ac:dyDescent="0.2">
      <c r="A12" s="18" t="s">
        <v>144</v>
      </c>
      <c r="B12" s="38" t="s">
        <v>213</v>
      </c>
      <c r="C12" s="38">
        <v>6530.6666667</v>
      </c>
      <c r="D12" s="46" t="str">
        <f>IF($B12="N/A","N/A",IF(C12&gt;10,"No",IF(C12&lt;-10,"No","Yes")))</f>
        <v>N/A</v>
      </c>
      <c r="E12" s="38">
        <v>6342.6666667</v>
      </c>
      <c r="F12" s="46" t="str">
        <f>IF($B12="N/A","N/A",IF(E12&gt;10,"No",IF(E12&lt;-10,"No","Yes")))</f>
        <v>N/A</v>
      </c>
      <c r="G12" s="38">
        <v>6350.9166667</v>
      </c>
      <c r="H12" s="46" t="str">
        <f>IF($B12="N/A","N/A",IF(G12&gt;10,"No",IF(G12&lt;-10,"No","Yes")))</f>
        <v>N/A</v>
      </c>
      <c r="I12" s="12">
        <v>-2.88</v>
      </c>
      <c r="J12" s="12">
        <v>0.13009999999999999</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91.935457116999999</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8.0641281899999999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4.1469340000000002E-4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19447</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8.0645428833999997</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87.021134364999995</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25.320100787000001</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5.1524656759000003</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92</v>
      </c>
      <c r="D22" s="46" t="str">
        <f>IF($B22="N/A","N/A",IF(C22&gt;0,"No",IF(C22&lt;0,"No","Yes")))</f>
        <v>No</v>
      </c>
      <c r="E22" s="1">
        <v>142</v>
      </c>
      <c r="F22" s="46" t="str">
        <f>IF($B22="N/A","N/A",IF(E22&gt;0,"No",IF(E22&lt;0,"No","Yes")))</f>
        <v>No</v>
      </c>
      <c r="G22" s="1">
        <v>55</v>
      </c>
      <c r="H22" s="46" t="str">
        <f>IF($B22="N/A","N/A",IF(G22&gt;0,"No",IF(G22&lt;0,"No","Yes")))</f>
        <v>No</v>
      </c>
      <c r="I22" s="12">
        <v>54.35</v>
      </c>
      <c r="J22" s="12">
        <v>-61.3</v>
      </c>
      <c r="K22" s="47" t="s">
        <v>213</v>
      </c>
      <c r="L22" s="9" t="str">
        <f t="shared" si="4"/>
        <v>N/A</v>
      </c>
    </row>
    <row r="23" spans="1:14" x14ac:dyDescent="0.2">
      <c r="A23" s="6" t="s">
        <v>145</v>
      </c>
      <c r="B23" s="50" t="s">
        <v>279</v>
      </c>
      <c r="C23" s="8">
        <v>0.10297623710000001</v>
      </c>
      <c r="D23" s="46" t="str">
        <f>IF($B23="N/A","N/A",IF(C23&gt;=10,"No",IF(C23&lt;0,"No","Yes")))</f>
        <v>Yes</v>
      </c>
      <c r="E23" s="8">
        <v>0.1249543521</v>
      </c>
      <c r="F23" s="46" t="str">
        <f>IF($B23="N/A","N/A",IF(E23&gt;=10,"No",IF(E23&lt;0,"No","Yes")))</f>
        <v>Yes</v>
      </c>
      <c r="G23" s="8">
        <v>4.5616275900000003E-2</v>
      </c>
      <c r="H23" s="46" t="str">
        <f>IF($B23="N/A","N/A",IF(G23&gt;=10,"No",IF(G23&lt;0,"No","Yes")))</f>
        <v>Yes</v>
      </c>
      <c r="I23" s="12">
        <v>21.34</v>
      </c>
      <c r="J23" s="12">
        <v>-63.5</v>
      </c>
      <c r="K23" s="47" t="s">
        <v>213</v>
      </c>
      <c r="L23" s="9" t="str">
        <f t="shared" si="4"/>
        <v>N/A</v>
      </c>
    </row>
    <row r="24" spans="1:14" x14ac:dyDescent="0.2">
      <c r="A24" s="2" t="s">
        <v>426</v>
      </c>
      <c r="B24" s="37" t="s">
        <v>213</v>
      </c>
      <c r="C24" s="13">
        <v>65.760869564999993</v>
      </c>
      <c r="D24" s="78" t="str">
        <f t="shared" ref="D24:D27" si="8">IF($B24="N/A","N/A",IF(C24&gt;10,"No",IF(C24&lt;-10,"No","Yes")))</f>
        <v>N/A</v>
      </c>
      <c r="E24" s="13">
        <v>64.788732393999993</v>
      </c>
      <c r="F24" s="46" t="str">
        <f t="shared" ref="F24:F27" si="9">IF($B24="N/A","N/A",IF(E24&gt;10,"No",IF(E24&lt;-10,"No","Yes")))</f>
        <v>N/A</v>
      </c>
      <c r="G24" s="13">
        <v>53.636363635999999</v>
      </c>
      <c r="H24" s="46" t="str">
        <f t="shared" ref="H24:H27" si="10">IF($B24="N/A","N/A",IF(G24&gt;10,"No",IF(G24&lt;-10,"No","Yes")))</f>
        <v>N/A</v>
      </c>
      <c r="I24" s="12">
        <v>-1.48</v>
      </c>
      <c r="J24" s="12">
        <v>-17.2</v>
      </c>
      <c r="K24" s="47" t="s">
        <v>213</v>
      </c>
      <c r="L24" s="9" t="str">
        <f t="shared" si="4"/>
        <v>N/A</v>
      </c>
    </row>
    <row r="25" spans="1:14" x14ac:dyDescent="0.2">
      <c r="A25" s="2" t="s">
        <v>427</v>
      </c>
      <c r="B25" s="37" t="s">
        <v>213</v>
      </c>
      <c r="C25" s="13">
        <v>3.2608695652000002</v>
      </c>
      <c r="D25" s="78" t="str">
        <f t="shared" si="8"/>
        <v>N/A</v>
      </c>
      <c r="E25" s="13">
        <v>8.8028169013999999</v>
      </c>
      <c r="F25" s="46" t="str">
        <f t="shared" si="9"/>
        <v>N/A</v>
      </c>
      <c r="G25" s="13">
        <v>3.6363636364</v>
      </c>
      <c r="H25" s="46" t="str">
        <f t="shared" si="10"/>
        <v>N/A</v>
      </c>
      <c r="I25" s="12">
        <v>170</v>
      </c>
      <c r="J25" s="12">
        <v>-58.7</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1747</v>
      </c>
      <c r="J26" s="12" t="s">
        <v>1747</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15.34513829</v>
      </c>
      <c r="D28" s="78" t="str">
        <f>IF($B28="N/A","N/A",IF(C28&gt;10,"No",IF(C28&lt;-10,"No","Yes")))</f>
        <v>N/A</v>
      </c>
      <c r="E28" s="74">
        <v>13.709780318</v>
      </c>
      <c r="F28" s="78" t="str">
        <f>IF($B28="N/A","N/A",IF(E28&gt;10,"No",IF(E28&lt;-10,"No","Yes")))</f>
        <v>N/A</v>
      </c>
      <c r="G28" s="74">
        <v>14.127360641999999</v>
      </c>
      <c r="H28" s="78" t="str">
        <f>IF($B28="N/A","N/A",IF(G28&gt;10,"No",IF(G28&lt;-10,"No","Yes")))</f>
        <v>N/A</v>
      </c>
      <c r="I28" s="12">
        <v>-10.7</v>
      </c>
      <c r="J28" s="12">
        <v>3.0459999999999998</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99.833782921999997</v>
      </c>
      <c r="D30" s="46" t="str">
        <f>IF($B30="N/A","N/A",IF(C30&gt;=98,"Yes","No"))</f>
        <v>Yes</v>
      </c>
      <c r="E30" s="13">
        <v>99.912883937999993</v>
      </c>
      <c r="F30" s="46" t="str">
        <f>IF($B30="N/A","N/A",IF(E30&gt;=98,"Yes","No"))</f>
        <v>Yes</v>
      </c>
      <c r="G30" s="13">
        <v>99.830390391999998</v>
      </c>
      <c r="H30" s="46" t="str">
        <f>IF($B30="N/A","N/A",IF(G30&gt;=98,"Yes","No"))</f>
        <v>Yes</v>
      </c>
      <c r="I30" s="12">
        <v>7.9200000000000007E-2</v>
      </c>
      <c r="J30" s="12">
        <v>-8.3000000000000004E-2</v>
      </c>
      <c r="K30" s="47" t="s">
        <v>740</v>
      </c>
      <c r="L30" s="9" t="str">
        <f t="shared" si="4"/>
        <v>Yes</v>
      </c>
    </row>
    <row r="31" spans="1:14" x14ac:dyDescent="0.2">
      <c r="A31" s="2" t="s">
        <v>18</v>
      </c>
      <c r="B31" s="50" t="s">
        <v>277</v>
      </c>
      <c r="C31" s="13">
        <v>100</v>
      </c>
      <c r="D31" s="46" t="str">
        <f>IF($B31="N/A","N/A",IF(C31&gt;=95,"Yes","No"))</f>
        <v>Yes</v>
      </c>
      <c r="E31" s="13">
        <v>100</v>
      </c>
      <c r="F31" s="46" t="str">
        <f>IF($B31="N/A","N/A",IF(E31&gt;=95,"Yes","No"))</f>
        <v>Yes</v>
      </c>
      <c r="G31" s="13">
        <v>100</v>
      </c>
      <c r="H31" s="46" t="str">
        <f>IF($B31="N/A","N/A",IF(G31&gt;=95,"Yes","No"))</f>
        <v>Yes</v>
      </c>
      <c r="I31" s="12">
        <v>0</v>
      </c>
      <c r="J31" s="12">
        <v>0</v>
      </c>
      <c r="K31" s="47" t="s">
        <v>740</v>
      </c>
      <c r="L31" s="9" t="str">
        <f t="shared" si="4"/>
        <v>Yes</v>
      </c>
    </row>
    <row r="32" spans="1:14" x14ac:dyDescent="0.2">
      <c r="A32" s="2" t="s">
        <v>23</v>
      </c>
      <c r="B32" s="37" t="s">
        <v>213</v>
      </c>
      <c r="C32" s="13">
        <v>1.6789603876999999</v>
      </c>
      <c r="D32" s="46" t="str">
        <f t="shared" ref="D32:D37" si="11">IF($B32="N/A","N/A",IF(C32&gt;10,"No",IF(C32&lt;-10,"No","Yes")))</f>
        <v>N/A</v>
      </c>
      <c r="E32" s="13">
        <v>1.9029139882999999</v>
      </c>
      <c r="F32" s="46" t="str">
        <f t="shared" ref="F32:F37" si="12">IF($B32="N/A","N/A",IF(E32&gt;10,"No",IF(E32&lt;-10,"No","Yes")))</f>
        <v>N/A</v>
      </c>
      <c r="G32" s="13">
        <v>2.0054573653999999</v>
      </c>
      <c r="H32" s="46" t="str">
        <f t="shared" ref="H32:H37" si="13">IF($B32="N/A","N/A",IF(G32&gt;10,"No",IF(G32&lt;-10,"No","Yes")))</f>
        <v>N/A</v>
      </c>
      <c r="I32" s="12">
        <v>13.34</v>
      </c>
      <c r="J32" s="12">
        <v>5.3890000000000002</v>
      </c>
      <c r="K32" s="47" t="s">
        <v>740</v>
      </c>
      <c r="L32" s="9" t="str">
        <f t="shared" si="4"/>
        <v>Yes</v>
      </c>
    </row>
    <row r="33" spans="1:12" x14ac:dyDescent="0.2">
      <c r="A33" s="2" t="s">
        <v>24</v>
      </c>
      <c r="B33" s="37" t="s">
        <v>213</v>
      </c>
      <c r="C33" s="13">
        <v>84.899989926000003</v>
      </c>
      <c r="D33" s="46" t="str">
        <f t="shared" si="11"/>
        <v>N/A</v>
      </c>
      <c r="E33" s="13">
        <v>85.740684521000006</v>
      </c>
      <c r="F33" s="46" t="str">
        <f t="shared" si="12"/>
        <v>N/A</v>
      </c>
      <c r="G33" s="13">
        <v>85.491950801000002</v>
      </c>
      <c r="H33" s="46" t="str">
        <f t="shared" si="13"/>
        <v>N/A</v>
      </c>
      <c r="I33" s="12">
        <v>0.99019999999999997</v>
      </c>
      <c r="J33" s="12">
        <v>-0.28999999999999998</v>
      </c>
      <c r="K33" s="47" t="s">
        <v>740</v>
      </c>
      <c r="L33" s="9" t="str">
        <f t="shared" si="4"/>
        <v>Yes</v>
      </c>
    </row>
    <row r="34" spans="1:12" x14ac:dyDescent="0.2">
      <c r="A34" s="2" t="s">
        <v>25</v>
      </c>
      <c r="B34" s="37" t="s">
        <v>213</v>
      </c>
      <c r="C34" s="13">
        <v>4.7570544300000003E-2</v>
      </c>
      <c r="D34" s="46" t="str">
        <f t="shared" si="11"/>
        <v>N/A</v>
      </c>
      <c r="E34" s="13">
        <v>4.6637892E-2</v>
      </c>
      <c r="F34" s="46" t="str">
        <f t="shared" si="12"/>
        <v>N/A</v>
      </c>
      <c r="G34" s="13">
        <v>5.59836113E-2</v>
      </c>
      <c r="H34" s="46" t="str">
        <f t="shared" si="13"/>
        <v>N/A</v>
      </c>
      <c r="I34" s="12">
        <v>-1.96</v>
      </c>
      <c r="J34" s="12">
        <v>20.04</v>
      </c>
      <c r="K34" s="47" t="s">
        <v>740</v>
      </c>
      <c r="L34" s="9" t="str">
        <f t="shared" si="4"/>
        <v>No</v>
      </c>
    </row>
    <row r="35" spans="1:12" x14ac:dyDescent="0.2">
      <c r="A35" s="2" t="s">
        <v>26</v>
      </c>
      <c r="B35" s="50" t="s">
        <v>213</v>
      </c>
      <c r="C35" s="13">
        <v>0.83444331270000005</v>
      </c>
      <c r="D35" s="11" t="str">
        <f t="shared" si="11"/>
        <v>N/A</v>
      </c>
      <c r="E35" s="13">
        <v>0.79152422310000004</v>
      </c>
      <c r="F35" s="11" t="str">
        <f t="shared" si="12"/>
        <v>N/A</v>
      </c>
      <c r="G35" s="13">
        <v>0.7937232004</v>
      </c>
      <c r="H35" s="11" t="str">
        <f t="shared" si="13"/>
        <v>N/A</v>
      </c>
      <c r="I35" s="12">
        <v>-5.14</v>
      </c>
      <c r="J35" s="12">
        <v>0.27779999999999999</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12.539035828999999</v>
      </c>
      <c r="D38" s="11" t="str">
        <f>IF($B38="N/A","N/A",IF(C38&gt;=5,"No",IF(C38&lt;0,"No","Yes")))</f>
        <v>No</v>
      </c>
      <c r="E38" s="13">
        <v>11.518239376</v>
      </c>
      <c r="F38" s="11" t="str">
        <f>IF($B38="N/A","N/A",IF(E38&gt;=5,"No",IF(E38&lt;0,"No","Yes")))</f>
        <v>No</v>
      </c>
      <c r="G38" s="13">
        <v>11.652885022</v>
      </c>
      <c r="H38" s="11" t="str">
        <f>IF($B38="N/A","N/A",IF(G38&gt;=5,"No",IF(G38&lt;0,"No","Yes")))</f>
        <v>No</v>
      </c>
      <c r="I38" s="12">
        <v>-8.14</v>
      </c>
      <c r="J38" s="12">
        <v>1.169</v>
      </c>
      <c r="K38" s="47" t="s">
        <v>740</v>
      </c>
      <c r="L38" s="9" t="str">
        <f t="shared" si="4"/>
        <v>Yes</v>
      </c>
    </row>
    <row r="39" spans="1:12" x14ac:dyDescent="0.2">
      <c r="A39" s="2" t="s">
        <v>63</v>
      </c>
      <c r="B39" s="50" t="s">
        <v>213</v>
      </c>
      <c r="C39" s="13">
        <v>9.5169071311</v>
      </c>
      <c r="D39" s="11" t="str">
        <f>IF($B39="N/A","N/A",IF(C39&gt;10,"No",IF(C39&lt;-10,"No","Yes")))</f>
        <v>N/A</v>
      </c>
      <c r="E39" s="13">
        <v>8.4295789830000007</v>
      </c>
      <c r="F39" s="11" t="str">
        <f>IF($B39="N/A","N/A",IF(E39&gt;10,"No",IF(E39&lt;-10,"No","Yes")))</f>
        <v>N/A</v>
      </c>
      <c r="G39" s="13">
        <v>8.2436904396999999</v>
      </c>
      <c r="H39" s="11" t="str">
        <f>IF($B39="N/A","N/A",IF(G39&gt;10,"No",IF(G39&lt;-10,"No","Yes")))</f>
        <v>N/A</v>
      </c>
      <c r="I39" s="12">
        <v>-11.4</v>
      </c>
      <c r="J39" s="12">
        <v>-2.21</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3.3388925576999999</v>
      </c>
      <c r="D41" s="46" t="str">
        <f>IF($B41="N/A","N/A",IF(C41&gt;8,"No",IF(C41&lt;2,"No","Yes")))</f>
        <v>Yes</v>
      </c>
      <c r="E41" s="8">
        <v>2.618761632</v>
      </c>
      <c r="F41" s="46" t="str">
        <f>IF($B41="N/A","N/A",IF(E41&gt;8,"No",IF(E41&lt;2,"No","Yes")))</f>
        <v>Yes</v>
      </c>
      <c r="G41" s="8">
        <v>2.4479352415000002</v>
      </c>
      <c r="H41" s="46" t="str">
        <f>IF($B41="N/A","N/A",IF(G41&gt;8,"No",IF(G41&lt;2,"No","Yes")))</f>
        <v>Yes</v>
      </c>
      <c r="I41" s="12">
        <v>-21.6</v>
      </c>
      <c r="J41" s="12">
        <v>-6.52</v>
      </c>
      <c r="K41" s="47" t="s">
        <v>740</v>
      </c>
      <c r="L41" s="9" t="str">
        <f t="shared" si="4"/>
        <v>Yes</v>
      </c>
    </row>
    <row r="42" spans="1:12" x14ac:dyDescent="0.2">
      <c r="A42" s="3" t="s">
        <v>170</v>
      </c>
      <c r="B42" s="37" t="s">
        <v>213</v>
      </c>
      <c r="C42" s="8">
        <v>14.761979382</v>
      </c>
      <c r="D42" s="11" t="str">
        <f t="shared" ref="D42:D49" si="14">IF($B42="N/A","N/A",IF(C42&gt;10,"No",IF(C42&lt;-10,"No","Yes")))</f>
        <v>N/A</v>
      </c>
      <c r="E42" s="8">
        <v>12.180849426</v>
      </c>
      <c r="F42" s="11" t="str">
        <f t="shared" ref="F42:F49" si="15">IF($B42="N/A","N/A",IF(E42&gt;10,"No",IF(E42&lt;-10,"No","Yes")))</f>
        <v>N/A</v>
      </c>
      <c r="G42" s="8">
        <v>11.902115766</v>
      </c>
      <c r="H42" s="11" t="str">
        <f t="shared" ref="H42:H49" si="16">IF($B42="N/A","N/A",IF(G42&gt;10,"No",IF(G42&lt;-10,"No","Yes")))</f>
        <v>N/A</v>
      </c>
      <c r="I42" s="12">
        <v>-17.5</v>
      </c>
      <c r="J42" s="12">
        <v>-2.29</v>
      </c>
      <c r="K42" s="47" t="s">
        <v>740</v>
      </c>
      <c r="L42" s="9" t="str">
        <f>IF(J42="Div by 0", "N/A", IF(OR(J42="N/A",K42="N/A"),"N/A", IF(J42&gt;VALUE(MID(K42,1,2)), "No", IF(J42&lt;-1*VALUE(MID(K42,1,2)), "No", "Yes"))))</f>
        <v>Yes</v>
      </c>
    </row>
    <row r="43" spans="1:12" x14ac:dyDescent="0.2">
      <c r="A43" s="3" t="s">
        <v>171</v>
      </c>
      <c r="B43" s="37" t="s">
        <v>213</v>
      </c>
      <c r="C43" s="8">
        <v>28.400174612000001</v>
      </c>
      <c r="D43" s="11" t="str">
        <f t="shared" si="14"/>
        <v>N/A</v>
      </c>
      <c r="E43" s="8">
        <v>22.771610722999998</v>
      </c>
      <c r="F43" s="11" t="str">
        <f t="shared" si="15"/>
        <v>N/A</v>
      </c>
      <c r="G43" s="8">
        <v>21.640775974</v>
      </c>
      <c r="H43" s="11" t="str">
        <f t="shared" si="16"/>
        <v>N/A</v>
      </c>
      <c r="I43" s="12">
        <v>-19.8</v>
      </c>
      <c r="J43" s="12">
        <v>-4.97</v>
      </c>
      <c r="K43" s="47" t="s">
        <v>740</v>
      </c>
      <c r="L43" s="9" t="str">
        <f>IF(J43="Div by 0", "N/A", IF(OR(J43="N/A",K43="N/A"),"N/A", IF(J43&gt;VALUE(MID(K43,1,2)), "No", IF(J43&lt;-1*VALUE(MID(K43,1,2)), "No", "Yes"))))</f>
        <v>Yes</v>
      </c>
    </row>
    <row r="44" spans="1:12" x14ac:dyDescent="0.2">
      <c r="A44" s="3" t="s">
        <v>172</v>
      </c>
      <c r="B44" s="37" t="s">
        <v>213</v>
      </c>
      <c r="C44" s="8">
        <v>4.9546121041999998</v>
      </c>
      <c r="D44" s="11" t="str">
        <f t="shared" si="14"/>
        <v>N/A</v>
      </c>
      <c r="E44" s="8">
        <v>4.2493279303999998</v>
      </c>
      <c r="F44" s="11" t="str">
        <f t="shared" si="15"/>
        <v>N/A</v>
      </c>
      <c r="G44" s="8">
        <v>4.0851448524</v>
      </c>
      <c r="H44" s="11" t="str">
        <f t="shared" si="16"/>
        <v>N/A</v>
      </c>
      <c r="I44" s="12">
        <v>-14.2</v>
      </c>
      <c r="J44" s="12">
        <v>-3.86</v>
      </c>
      <c r="K44" s="47" t="s">
        <v>740</v>
      </c>
      <c r="L44" s="9" t="str">
        <f t="shared" ref="L44:L53" si="17">IF(J44="Div by 0", "N/A", IF(OR(J44="N/A",K44="N/A"),"N/A", IF(J44&gt;VALUE(MID(K44,1,2)), "No", IF(J44&lt;-1*VALUE(MID(K44,1,2)), "No", "Yes"))))</f>
        <v>Yes</v>
      </c>
    </row>
    <row r="45" spans="1:12" x14ac:dyDescent="0.2">
      <c r="A45" s="3" t="s">
        <v>173</v>
      </c>
      <c r="B45" s="37" t="s">
        <v>213</v>
      </c>
      <c r="C45" s="8">
        <v>22.851210529999999</v>
      </c>
      <c r="D45" s="11" t="str">
        <f t="shared" si="14"/>
        <v>N/A</v>
      </c>
      <c r="E45" s="8">
        <v>28.858295604999999</v>
      </c>
      <c r="F45" s="11" t="str">
        <f t="shared" si="15"/>
        <v>N/A</v>
      </c>
      <c r="G45" s="8">
        <v>29.755082068</v>
      </c>
      <c r="H45" s="11" t="str">
        <f t="shared" si="16"/>
        <v>N/A</v>
      </c>
      <c r="I45" s="12">
        <v>26.29</v>
      </c>
      <c r="J45" s="12">
        <v>3.1080000000000001</v>
      </c>
      <c r="K45" s="47" t="s">
        <v>740</v>
      </c>
      <c r="L45" s="9" t="str">
        <f t="shared" si="17"/>
        <v>Yes</v>
      </c>
    </row>
    <row r="46" spans="1:12" x14ac:dyDescent="0.2">
      <c r="A46" s="3" t="s">
        <v>174</v>
      </c>
      <c r="B46" s="37" t="s">
        <v>213</v>
      </c>
      <c r="C46" s="8">
        <v>16.654167738999998</v>
      </c>
      <c r="D46" s="11" t="str">
        <f t="shared" si="14"/>
        <v>N/A</v>
      </c>
      <c r="E46" s="8">
        <v>21.586304298999998</v>
      </c>
      <c r="F46" s="11" t="str">
        <f t="shared" si="15"/>
        <v>N/A</v>
      </c>
      <c r="G46" s="8">
        <v>22.201026780999999</v>
      </c>
      <c r="H46" s="11" t="str">
        <f t="shared" si="16"/>
        <v>N/A</v>
      </c>
      <c r="I46" s="12">
        <v>29.62</v>
      </c>
      <c r="J46" s="12">
        <v>2.8479999999999999</v>
      </c>
      <c r="K46" s="47" t="s">
        <v>740</v>
      </c>
      <c r="L46" s="9" t="str">
        <f t="shared" si="17"/>
        <v>Yes</v>
      </c>
    </row>
    <row r="47" spans="1:12" x14ac:dyDescent="0.2">
      <c r="A47" s="3" t="s">
        <v>175</v>
      </c>
      <c r="B47" s="37" t="s">
        <v>213</v>
      </c>
      <c r="C47" s="8">
        <v>4.6708677986999998</v>
      </c>
      <c r="D47" s="11" t="str">
        <f t="shared" si="14"/>
        <v>N/A</v>
      </c>
      <c r="E47" s="8">
        <v>4.0451771580000004</v>
      </c>
      <c r="F47" s="11" t="str">
        <f t="shared" si="15"/>
        <v>N/A</v>
      </c>
      <c r="G47" s="8">
        <v>4.2618042480999998</v>
      </c>
      <c r="H47" s="11" t="str">
        <f t="shared" si="16"/>
        <v>N/A</v>
      </c>
      <c r="I47" s="12">
        <v>-13.4</v>
      </c>
      <c r="J47" s="12">
        <v>5.3550000000000004</v>
      </c>
      <c r="K47" s="47" t="s">
        <v>740</v>
      </c>
      <c r="L47" s="9" t="str">
        <f t="shared" si="17"/>
        <v>Yes</v>
      </c>
    </row>
    <row r="48" spans="1:12" x14ac:dyDescent="0.2">
      <c r="A48" s="3" t="s">
        <v>176</v>
      </c>
      <c r="B48" s="37" t="s">
        <v>213</v>
      </c>
      <c r="C48" s="8">
        <v>2.7495774615999999</v>
      </c>
      <c r="D48" s="11" t="str">
        <f t="shared" si="14"/>
        <v>N/A</v>
      </c>
      <c r="E48" s="8">
        <v>2.3512537233000002</v>
      </c>
      <c r="F48" s="11" t="str">
        <f t="shared" si="15"/>
        <v>N/A</v>
      </c>
      <c r="G48" s="8">
        <v>2.3745345065999999</v>
      </c>
      <c r="H48" s="11" t="str">
        <f t="shared" si="16"/>
        <v>N/A</v>
      </c>
      <c r="I48" s="12">
        <v>-14.5</v>
      </c>
      <c r="J48" s="12">
        <v>0.99009999999999998</v>
      </c>
      <c r="K48" s="47" t="s">
        <v>740</v>
      </c>
      <c r="L48" s="9" t="str">
        <f t="shared" si="17"/>
        <v>Yes</v>
      </c>
    </row>
    <row r="49" spans="1:12" x14ac:dyDescent="0.2">
      <c r="A49" s="3" t="s">
        <v>957</v>
      </c>
      <c r="B49" s="37" t="s">
        <v>213</v>
      </c>
      <c r="C49" s="8">
        <v>1.6185178138</v>
      </c>
      <c r="D49" s="11" t="str">
        <f t="shared" si="14"/>
        <v>N/A</v>
      </c>
      <c r="E49" s="8">
        <v>1.3384195033999999</v>
      </c>
      <c r="F49" s="11" t="str">
        <f t="shared" si="15"/>
        <v>N/A</v>
      </c>
      <c r="G49" s="8">
        <v>1.3315805624999999</v>
      </c>
      <c r="H49" s="11" t="str">
        <f t="shared" si="16"/>
        <v>N/A</v>
      </c>
      <c r="I49" s="12">
        <v>-17.3</v>
      </c>
      <c r="J49" s="12">
        <v>-0.51100000000000001</v>
      </c>
      <c r="K49" s="47" t="s">
        <v>740</v>
      </c>
      <c r="L49" s="9" t="str">
        <f t="shared" si="17"/>
        <v>Yes</v>
      </c>
    </row>
    <row r="50" spans="1:12" x14ac:dyDescent="0.2">
      <c r="A50" s="2" t="s">
        <v>208</v>
      </c>
      <c r="B50" s="37" t="s">
        <v>213</v>
      </c>
      <c r="C50" s="38">
        <v>82908</v>
      </c>
      <c r="D50" s="9" t="str">
        <f t="shared" ref="D50:D53" si="18">IF($B50="N/A","N/A",IF(C50&lt;0,"No","Yes"))</f>
        <v>N/A</v>
      </c>
      <c r="E50" s="38">
        <v>84987</v>
      </c>
      <c r="F50" s="9" t="str">
        <f t="shared" ref="F50:F53" si="19">IF($B50="N/A","N/A",IF(E50&lt;0,"No","Yes"))</f>
        <v>N/A</v>
      </c>
      <c r="G50" s="38">
        <v>84526</v>
      </c>
      <c r="H50" s="9" t="str">
        <f t="shared" ref="H50:H53" si="20">IF($B50="N/A","N/A",IF(G50&lt;0,"No","Yes"))</f>
        <v>N/A</v>
      </c>
      <c r="I50" s="12">
        <v>2.508</v>
      </c>
      <c r="J50" s="12">
        <v>-0.54200000000000004</v>
      </c>
      <c r="K50" s="47" t="s">
        <v>740</v>
      </c>
      <c r="L50" s="9" t="str">
        <f t="shared" si="17"/>
        <v>Yes</v>
      </c>
    </row>
    <row r="51" spans="1:12" x14ac:dyDescent="0.2">
      <c r="A51" s="2" t="s">
        <v>209</v>
      </c>
      <c r="B51" s="37" t="s">
        <v>213</v>
      </c>
      <c r="C51" s="38">
        <v>8839</v>
      </c>
      <c r="D51" s="9" t="str">
        <f t="shared" si="18"/>
        <v>N/A</v>
      </c>
      <c r="E51" s="38">
        <v>9620</v>
      </c>
      <c r="F51" s="9" t="str">
        <f t="shared" si="19"/>
        <v>N/A</v>
      </c>
      <c r="G51" s="38">
        <v>9763</v>
      </c>
      <c r="H51" s="9" t="str">
        <f t="shared" si="20"/>
        <v>N/A</v>
      </c>
      <c r="I51" s="12">
        <v>8.8360000000000003</v>
      </c>
      <c r="J51" s="12">
        <v>1.486</v>
      </c>
      <c r="K51" s="47" t="s">
        <v>740</v>
      </c>
      <c r="L51" s="9" t="str">
        <f t="shared" si="17"/>
        <v>Yes</v>
      </c>
    </row>
    <row r="52" spans="1:12" x14ac:dyDescent="0.2">
      <c r="A52" s="2" t="s">
        <v>210</v>
      </c>
      <c r="B52" s="37" t="s">
        <v>213</v>
      </c>
      <c r="C52" s="38">
        <v>69089</v>
      </c>
      <c r="D52" s="9" t="str">
        <f t="shared" si="18"/>
        <v>N/A</v>
      </c>
      <c r="E52" s="38">
        <v>112834</v>
      </c>
      <c r="F52" s="9" t="str">
        <f t="shared" si="19"/>
        <v>N/A</v>
      </c>
      <c r="G52" s="38">
        <v>123308</v>
      </c>
      <c r="H52" s="9" t="str">
        <f t="shared" si="20"/>
        <v>N/A</v>
      </c>
      <c r="I52" s="12">
        <v>63.32</v>
      </c>
      <c r="J52" s="12">
        <v>9.2829999999999995</v>
      </c>
      <c r="K52" s="47" t="s">
        <v>740</v>
      </c>
      <c r="L52" s="9" t="str">
        <f t="shared" si="17"/>
        <v>Yes</v>
      </c>
    </row>
    <row r="53" spans="1:12" x14ac:dyDescent="0.2">
      <c r="A53" s="2" t="s">
        <v>958</v>
      </c>
      <c r="B53" s="37" t="s">
        <v>213</v>
      </c>
      <c r="C53" s="38">
        <v>13608</v>
      </c>
      <c r="D53" s="9" t="str">
        <f t="shared" si="18"/>
        <v>N/A</v>
      </c>
      <c r="E53" s="38">
        <v>15130</v>
      </c>
      <c r="F53" s="9" t="str">
        <f t="shared" si="19"/>
        <v>N/A</v>
      </c>
      <c r="G53" s="38">
        <v>16745</v>
      </c>
      <c r="H53" s="9" t="str">
        <f t="shared" si="20"/>
        <v>N/A</v>
      </c>
      <c r="I53" s="12">
        <v>11.18</v>
      </c>
      <c r="J53" s="12">
        <v>10.67</v>
      </c>
      <c r="K53" s="47" t="s">
        <v>740</v>
      </c>
      <c r="L53" s="9" t="str">
        <f t="shared" si="17"/>
        <v>No</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99.997201732999997</v>
      </c>
      <c r="D55" s="46" t="str">
        <f>IF($B55="N/A","N/A",IF(C55&gt;10,"No",IF(C55&lt;-10,"No","Yes")))</f>
        <v>N/A</v>
      </c>
      <c r="E55" s="8">
        <v>99.996920138999997</v>
      </c>
      <c r="F55" s="46" t="str">
        <f>IF($B55="N/A","N/A",IF(E55&gt;10,"No",IF(E55&lt;-10,"No","Yes")))</f>
        <v>N/A</v>
      </c>
      <c r="G55" s="8">
        <v>99.998341225999994</v>
      </c>
      <c r="H55" s="46" t="str">
        <f>IF($B55="N/A","N/A",IF(G55&gt;10,"No",IF(G55&lt;-10,"No","Yes")))</f>
        <v>N/A</v>
      </c>
      <c r="I55" s="12">
        <v>0</v>
      </c>
      <c r="J55" s="12">
        <v>1.4E-3</v>
      </c>
      <c r="K55" s="37" t="s">
        <v>213</v>
      </c>
      <c r="L55" s="9" t="str">
        <f t="shared" si="4"/>
        <v>N/A</v>
      </c>
    </row>
    <row r="56" spans="1:12" x14ac:dyDescent="0.2">
      <c r="A56" s="2" t="s">
        <v>177</v>
      </c>
      <c r="B56" s="37" t="s">
        <v>213</v>
      </c>
      <c r="C56" s="8">
        <v>58.003604168000003</v>
      </c>
      <c r="D56" s="46" t="str">
        <f t="shared" ref="D56:D57" si="21">IF($B56="N/A","N/A",IF(C56&gt;10,"No",IF(C56&lt;-10,"No","Yes")))</f>
        <v>N/A</v>
      </c>
      <c r="E56" s="8">
        <v>53.704412560999998</v>
      </c>
      <c r="F56" s="46" t="str">
        <f t="shared" ref="F56:F57" si="22">IF($B56="N/A","N/A",IF(E56&gt;10,"No",IF(E56&lt;-10,"No","Yes")))</f>
        <v>N/A</v>
      </c>
      <c r="G56" s="8">
        <v>53.237096813999997</v>
      </c>
      <c r="H56" s="46" t="str">
        <f t="shared" ref="H56:H57" si="23">IF($B56="N/A","N/A",IF(G56&gt;10,"No",IF(G56&lt;-10,"No","Yes")))</f>
        <v>N/A</v>
      </c>
      <c r="I56" s="12">
        <v>-7.41</v>
      </c>
      <c r="J56" s="12">
        <v>-0.87</v>
      </c>
      <c r="K56" s="47" t="s">
        <v>740</v>
      </c>
      <c r="L56" s="9" t="str">
        <f>IF(J56="Div by 0", "N/A", IF(OR(J56="N/A",K56="N/A"),"N/A", IF(J56&gt;VALUE(MID(K56,1,2)), "No", IF(J56&lt;-1*VALUE(MID(K56,1,2)), "No", "Yes"))))</f>
        <v>Yes</v>
      </c>
    </row>
    <row r="57" spans="1:12" x14ac:dyDescent="0.2">
      <c r="A57" s="6" t="s">
        <v>178</v>
      </c>
      <c r="B57" s="37" t="s">
        <v>213</v>
      </c>
      <c r="C57" s="8">
        <v>41.993597563999998</v>
      </c>
      <c r="D57" s="46" t="str">
        <f t="shared" si="21"/>
        <v>N/A</v>
      </c>
      <c r="E57" s="8">
        <v>46.292507579000002</v>
      </c>
      <c r="F57" s="46" t="str">
        <f t="shared" si="22"/>
        <v>N/A</v>
      </c>
      <c r="G57" s="8">
        <v>46.761244412000003</v>
      </c>
      <c r="H57" s="46" t="str">
        <f t="shared" si="23"/>
        <v>N/A</v>
      </c>
      <c r="I57" s="12">
        <v>10.24</v>
      </c>
      <c r="J57" s="12">
        <v>1.0129999999999999</v>
      </c>
      <c r="K57" s="47" t="s">
        <v>740</v>
      </c>
      <c r="L57" s="9" t="str">
        <f>IF(J57="Div by 0", "N/A", IF(OR(J57="N/A",K57="N/A"),"N/A", IF(J57&gt;VALUE(MID(K57,1,2)), "No", IF(J57&lt;-1*VALUE(MID(K57,1,2)), "No", "Yes"))))</f>
        <v>Yes</v>
      </c>
    </row>
    <row r="58" spans="1:12" x14ac:dyDescent="0.2">
      <c r="A58" s="7" t="s">
        <v>686</v>
      </c>
      <c r="B58" s="37" t="s">
        <v>282</v>
      </c>
      <c r="C58" s="8">
        <v>70.875074154000004</v>
      </c>
      <c r="D58" s="46" t="str">
        <f>IF($B58="N/A","N/A",IF(C58&gt;70,"No",IF(C58&lt;40,"No","Yes")))</f>
        <v>No</v>
      </c>
      <c r="E58" s="8">
        <v>60.422028924000003</v>
      </c>
      <c r="F58" s="46" t="str">
        <f>IF($B58="N/A","N/A",IF(E58&gt;70,"No",IF(E58&lt;40,"No","Yes")))</f>
        <v>Yes</v>
      </c>
      <c r="G58" s="8">
        <v>70.227915502000002</v>
      </c>
      <c r="H58" s="46" t="str">
        <f>IF($B58="N/A","N/A",IF(G58&gt;70,"No",IF(G58&lt;40,"No","Yes")))</f>
        <v>No</v>
      </c>
      <c r="I58" s="12">
        <v>-14.7</v>
      </c>
      <c r="J58" s="12">
        <v>16.23</v>
      </c>
      <c r="K58" s="47" t="s">
        <v>740</v>
      </c>
      <c r="L58" s="9" t="str">
        <f t="shared" si="4"/>
        <v>No</v>
      </c>
    </row>
    <row r="59" spans="1:12" x14ac:dyDescent="0.2">
      <c r="A59" s="2" t="s">
        <v>687</v>
      </c>
      <c r="B59" s="37" t="s">
        <v>213</v>
      </c>
      <c r="C59" s="8">
        <v>69.852232572999995</v>
      </c>
      <c r="D59" s="46" t="str">
        <f>IF($B59="N/A","N/A",IF(C59&gt;10,"No",IF(C59&lt;-10,"No","Yes")))</f>
        <v>N/A</v>
      </c>
      <c r="E59" s="8">
        <v>69.862092163</v>
      </c>
      <c r="F59" s="46" t="str">
        <f>IF($B59="N/A","N/A",IF(E59&gt;10,"No",IF(E59&lt;-10,"No","Yes")))</f>
        <v>N/A</v>
      </c>
      <c r="G59" s="8">
        <v>71.082686158000001</v>
      </c>
      <c r="H59" s="46" t="str">
        <f>IF($B59="N/A","N/A",IF(G59&gt;10,"No",IF(G59&lt;-10,"No","Yes")))</f>
        <v>N/A</v>
      </c>
      <c r="I59" s="12">
        <v>1.41E-2</v>
      </c>
      <c r="J59" s="12">
        <v>1.7470000000000001</v>
      </c>
      <c r="K59" s="37" t="s">
        <v>213</v>
      </c>
      <c r="L59" s="9" t="str">
        <f t="shared" si="4"/>
        <v>N/A</v>
      </c>
    </row>
    <row r="60" spans="1:12" x14ac:dyDescent="0.2">
      <c r="A60" s="2" t="s">
        <v>688</v>
      </c>
      <c r="B60" s="37" t="s">
        <v>213</v>
      </c>
      <c r="C60" s="8">
        <v>74.011299434999998</v>
      </c>
      <c r="D60" s="46" t="str">
        <f t="shared" ref="D60:D66" si="24">IF($B60="N/A","N/A",IF(C60&gt;10,"No",IF(C60&lt;-10,"No","Yes")))</f>
        <v>N/A</v>
      </c>
      <c r="E60" s="8">
        <v>79.441955953999994</v>
      </c>
      <c r="F60" s="46" t="str">
        <f t="shared" ref="F60:F66" si="25">IF($B60="N/A","N/A",IF(E60&gt;10,"No",IF(E60&lt;-10,"No","Yes")))</f>
        <v>N/A</v>
      </c>
      <c r="G60" s="8">
        <v>84.097670374000003</v>
      </c>
      <c r="H60" s="46" t="str">
        <f t="shared" ref="H60:H66" si="26">IF($B60="N/A","N/A",IF(G60&gt;10,"No",IF(G60&lt;-10,"No","Yes")))</f>
        <v>N/A</v>
      </c>
      <c r="I60" s="12">
        <v>7.3380000000000001</v>
      </c>
      <c r="J60" s="12">
        <v>5.8609999999999998</v>
      </c>
      <c r="K60" s="37" t="s">
        <v>213</v>
      </c>
      <c r="L60" s="9" t="str">
        <f t="shared" si="4"/>
        <v>N/A</v>
      </c>
    </row>
    <row r="61" spans="1:12" x14ac:dyDescent="0.2">
      <c r="A61" s="2" t="s">
        <v>1748</v>
      </c>
      <c r="B61" s="37" t="s">
        <v>213</v>
      </c>
      <c r="C61" s="8">
        <v>72.166417240000001</v>
      </c>
      <c r="D61" s="46" t="str">
        <f t="shared" si="24"/>
        <v>N/A</v>
      </c>
      <c r="E61" s="8">
        <v>73.793751627999995</v>
      </c>
      <c r="F61" s="46" t="str">
        <f t="shared" si="25"/>
        <v>N/A</v>
      </c>
      <c r="G61" s="8">
        <v>73.687076946999994</v>
      </c>
      <c r="H61" s="46" t="str">
        <f t="shared" si="26"/>
        <v>N/A</v>
      </c>
      <c r="I61" s="12">
        <v>2.2549999999999999</v>
      </c>
      <c r="J61" s="12">
        <v>-0.14499999999999999</v>
      </c>
      <c r="K61" s="37" t="s">
        <v>213</v>
      </c>
      <c r="L61" s="9" t="str">
        <f t="shared" si="4"/>
        <v>N/A</v>
      </c>
    </row>
    <row r="62" spans="1:12" x14ac:dyDescent="0.2">
      <c r="A62" s="2" t="s">
        <v>689</v>
      </c>
      <c r="B62" s="37" t="s">
        <v>213</v>
      </c>
      <c r="C62" s="8">
        <v>65.56971068</v>
      </c>
      <c r="D62" s="46" t="str">
        <f t="shared" si="24"/>
        <v>N/A</v>
      </c>
      <c r="E62" s="8">
        <v>35.386387384999999</v>
      </c>
      <c r="F62" s="46" t="str">
        <f t="shared" si="25"/>
        <v>N/A</v>
      </c>
      <c r="G62" s="8">
        <v>60.385418543999997</v>
      </c>
      <c r="H62" s="46" t="str">
        <f t="shared" si="26"/>
        <v>N/A</v>
      </c>
      <c r="I62" s="12">
        <v>-46</v>
      </c>
      <c r="J62" s="12">
        <v>70.650000000000006</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0.82101162959999996</v>
      </c>
      <c r="D64" s="46" t="str">
        <f t="shared" si="24"/>
        <v>N/A</v>
      </c>
      <c r="E64" s="8">
        <v>0.70352820049999998</v>
      </c>
      <c r="F64" s="46" t="str">
        <f t="shared" si="25"/>
        <v>N/A</v>
      </c>
      <c r="G64" s="8">
        <v>0.64650703730000003</v>
      </c>
      <c r="H64" s="46" t="str">
        <f t="shared" si="26"/>
        <v>N/A</v>
      </c>
      <c r="I64" s="12">
        <v>-14.3</v>
      </c>
      <c r="J64" s="12">
        <v>-8.11</v>
      </c>
      <c r="K64" s="37" t="s">
        <v>213</v>
      </c>
      <c r="L64" s="9" t="str">
        <f t="shared" si="4"/>
        <v>N/A</v>
      </c>
    </row>
    <row r="65" spans="1:12" x14ac:dyDescent="0.2">
      <c r="A65" s="3" t="s">
        <v>147</v>
      </c>
      <c r="B65" s="37" t="s">
        <v>213</v>
      </c>
      <c r="C65" s="8">
        <v>1.1097928162999999</v>
      </c>
      <c r="D65" s="46" t="str">
        <f t="shared" si="24"/>
        <v>N/A</v>
      </c>
      <c r="E65" s="8">
        <v>0.95915664609999995</v>
      </c>
      <c r="F65" s="46" t="str">
        <f t="shared" si="25"/>
        <v>N/A</v>
      </c>
      <c r="G65" s="8">
        <v>0.92849856099999994</v>
      </c>
      <c r="H65" s="46" t="str">
        <f t="shared" si="26"/>
        <v>N/A</v>
      </c>
      <c r="I65" s="12">
        <v>-13.6</v>
      </c>
      <c r="J65" s="12">
        <v>-3.2</v>
      </c>
      <c r="K65" s="37" t="s">
        <v>213</v>
      </c>
      <c r="L65" s="9" t="str">
        <f t="shared" si="4"/>
        <v>N/A</v>
      </c>
    </row>
    <row r="66" spans="1:12" x14ac:dyDescent="0.2">
      <c r="A66" s="3" t="s">
        <v>148</v>
      </c>
      <c r="B66" s="37" t="s">
        <v>213</v>
      </c>
      <c r="C66" s="8">
        <v>1.2407517265000001</v>
      </c>
      <c r="D66" s="46" t="str">
        <f t="shared" si="24"/>
        <v>N/A</v>
      </c>
      <c r="E66" s="8">
        <v>1.0453927482000001</v>
      </c>
      <c r="F66" s="46" t="str">
        <f t="shared" si="25"/>
        <v>N/A</v>
      </c>
      <c r="G66" s="8">
        <v>1.0027286826999999</v>
      </c>
      <c r="H66" s="46" t="str">
        <f t="shared" si="26"/>
        <v>N/A</v>
      </c>
      <c r="I66" s="12">
        <v>-15.7</v>
      </c>
      <c r="J66" s="12">
        <v>-4.08</v>
      </c>
      <c r="K66" s="37" t="s">
        <v>213</v>
      </c>
      <c r="L66" s="9" t="str">
        <f t="shared" si="4"/>
        <v>N/A</v>
      </c>
    </row>
    <row r="67" spans="1:12" x14ac:dyDescent="0.2">
      <c r="A67" s="2" t="s">
        <v>961</v>
      </c>
      <c r="B67" s="50" t="s">
        <v>213</v>
      </c>
      <c r="C67" s="1">
        <v>1483</v>
      </c>
      <c r="D67" s="11" t="str">
        <f>IF($B67="N/A","N/A",IF(C67&gt;10,"No",IF(C67&lt;-10,"No","Yes")))</f>
        <v>N/A</v>
      </c>
      <c r="E67" s="1">
        <v>1597</v>
      </c>
      <c r="F67" s="11" t="str">
        <f>IF($B67="N/A","N/A",IF(E67&gt;10,"No",IF(E67&lt;-10,"No","Yes")))</f>
        <v>N/A</v>
      </c>
      <c r="G67" s="1">
        <v>1668</v>
      </c>
      <c r="H67" s="11" t="str">
        <f>IF($B67="N/A","N/A",IF(G67&gt;10,"No",IF(G67&lt;-10,"No","Yes")))</f>
        <v>N/A</v>
      </c>
      <c r="I67" s="12">
        <v>7.6870000000000003</v>
      </c>
      <c r="J67" s="12">
        <v>4.4459999999999997</v>
      </c>
      <c r="K67" s="37" t="s">
        <v>213</v>
      </c>
      <c r="L67" s="9" t="str">
        <f t="shared" si="4"/>
        <v>N/A</v>
      </c>
    </row>
    <row r="68" spans="1:12" x14ac:dyDescent="0.2">
      <c r="A68" s="3" t="s">
        <v>201</v>
      </c>
      <c r="B68" s="50" t="s">
        <v>217</v>
      </c>
      <c r="C68" s="1">
        <v>34</v>
      </c>
      <c r="D68" s="46" t="str">
        <f t="shared" ref="D68:D69" si="27">IF($B68="N/A","N/A",IF(C68&gt;0,"No",IF(C68&lt;0,"No","Yes")))</f>
        <v>No</v>
      </c>
      <c r="E68" s="1">
        <v>0</v>
      </c>
      <c r="F68" s="46" t="str">
        <f t="shared" ref="F68:F69" si="28">IF($B68="N/A","N/A",IF(E68&gt;0,"No",IF(E68&lt;0,"No","Yes")))</f>
        <v>Yes</v>
      </c>
      <c r="G68" s="1">
        <v>0</v>
      </c>
      <c r="H68" s="46" t="str">
        <f t="shared" ref="H68:H69" si="29">IF($B68="N/A","N/A",IF(G68&gt;0,"No",IF(G68&lt;0,"No","Yes")))</f>
        <v>Yes</v>
      </c>
      <c r="I68" s="12">
        <v>-100</v>
      </c>
      <c r="J68" s="12" t="s">
        <v>1747</v>
      </c>
      <c r="K68" s="37" t="s">
        <v>213</v>
      </c>
      <c r="L68" s="9" t="str">
        <f t="shared" si="4"/>
        <v>N/A</v>
      </c>
    </row>
    <row r="69" spans="1:12" x14ac:dyDescent="0.2">
      <c r="A69" s="3" t="s">
        <v>202</v>
      </c>
      <c r="B69" s="50" t="s">
        <v>217</v>
      </c>
      <c r="C69" s="1">
        <v>241</v>
      </c>
      <c r="D69" s="46" t="str">
        <f t="shared" si="27"/>
        <v>No</v>
      </c>
      <c r="E69" s="1">
        <v>260</v>
      </c>
      <c r="F69" s="46" t="str">
        <f t="shared" si="28"/>
        <v>No</v>
      </c>
      <c r="G69" s="1">
        <v>339</v>
      </c>
      <c r="H69" s="46" t="str">
        <f t="shared" si="29"/>
        <v>No</v>
      </c>
      <c r="I69" s="12">
        <v>7.8840000000000003</v>
      </c>
      <c r="J69" s="12">
        <v>30.38</v>
      </c>
      <c r="K69" s="37" t="s">
        <v>213</v>
      </c>
      <c r="L69" s="9" t="str">
        <f t="shared" si="4"/>
        <v>N/A</v>
      </c>
    </row>
    <row r="70" spans="1:12" x14ac:dyDescent="0.2">
      <c r="A70" s="3" t="s">
        <v>203</v>
      </c>
      <c r="B70" s="73" t="s">
        <v>213</v>
      </c>
      <c r="C70" s="13">
        <v>26.556016597999999</v>
      </c>
      <c r="D70" s="11" t="str">
        <f>IF($B70="N/A","N/A",IF(C70&gt;10,"No",IF(C70&lt;-10,"No","Yes")))</f>
        <v>N/A</v>
      </c>
      <c r="E70" s="13">
        <v>11.538461538</v>
      </c>
      <c r="F70" s="11" t="str">
        <f>IF($B70="N/A","N/A",IF(E70&gt;10,"No",IF(E70&lt;-10,"No","Yes")))</f>
        <v>N/A</v>
      </c>
      <c r="G70" s="13">
        <v>18.879056046999999</v>
      </c>
      <c r="H70" s="11" t="str">
        <f>IF($B70="N/A","N/A",IF(G70&gt;10,"No",IF(G70&lt;-10,"No","Yes")))</f>
        <v>N/A</v>
      </c>
      <c r="I70" s="12">
        <v>-56.6</v>
      </c>
      <c r="J70" s="12">
        <v>63.62</v>
      </c>
      <c r="K70" s="73" t="s">
        <v>213</v>
      </c>
      <c r="L70" s="9" t="str">
        <f t="shared" si="4"/>
        <v>N/A</v>
      </c>
    </row>
    <row r="71" spans="1:12" x14ac:dyDescent="0.2">
      <c r="A71" s="2" t="s">
        <v>65</v>
      </c>
      <c r="B71" s="50" t="s">
        <v>213</v>
      </c>
      <c r="C71" s="1">
        <v>24593</v>
      </c>
      <c r="D71" s="11" t="str">
        <f>IF($B71="N/A","N/A",IF(C71&gt;10,"No",IF(C71&lt;-10,"No","Yes")))</f>
        <v>N/A</v>
      </c>
      <c r="E71" s="1">
        <v>27120</v>
      </c>
      <c r="F71" s="11" t="str">
        <f>IF($B71="N/A","N/A",IF(E71&gt;10,"No",IF(E71&lt;-10,"No","Yes")))</f>
        <v>N/A</v>
      </c>
      <c r="G71" s="1">
        <v>29652</v>
      </c>
      <c r="H71" s="11" t="str">
        <f>IF($B71="N/A","N/A",IF(G71&gt;10,"No",IF(G71&lt;-10,"No","Yes")))</f>
        <v>N/A</v>
      </c>
      <c r="I71" s="12">
        <v>10.28</v>
      </c>
      <c r="J71" s="12">
        <v>9.3360000000000003</v>
      </c>
      <c r="K71" s="50" t="s">
        <v>740</v>
      </c>
      <c r="L71" s="9" t="str">
        <f t="shared" ref="L71:L103" si="30">IF(J71="Div by 0", "N/A", IF(K71="N/A","N/A", IF(J71&gt;VALUE(MID(K71,1,2)), "No", IF(J71&lt;-1*VALUE(MID(K71,1,2)), "No", "Yes"))))</f>
        <v>Yes</v>
      </c>
    </row>
    <row r="72" spans="1:12" x14ac:dyDescent="0.2">
      <c r="A72" s="4" t="s">
        <v>66</v>
      </c>
      <c r="B72" s="50" t="s">
        <v>213</v>
      </c>
      <c r="C72" s="1">
        <v>21393.5</v>
      </c>
      <c r="D72" s="11" t="str">
        <f>IF($B72="N/A","N/A",IF(C72&gt;10,"No",IF(C72&lt;-10,"No","Yes")))</f>
        <v>N/A</v>
      </c>
      <c r="E72" s="1">
        <v>24021.73</v>
      </c>
      <c r="F72" s="11" t="str">
        <f>IF($B72="N/A","N/A",IF(E72&gt;10,"No",IF(E72&lt;-10,"No","Yes")))</f>
        <v>N/A</v>
      </c>
      <c r="G72" s="1">
        <v>26732.080000000002</v>
      </c>
      <c r="H72" s="11" t="str">
        <f>IF($B72="N/A","N/A",IF(G72&gt;10,"No",IF(G72&lt;-10,"No","Yes")))</f>
        <v>N/A</v>
      </c>
      <c r="I72" s="12">
        <v>12.29</v>
      </c>
      <c r="J72" s="12">
        <v>11.28</v>
      </c>
      <c r="K72" s="50" t="s">
        <v>741</v>
      </c>
      <c r="L72" s="9" t="str">
        <f t="shared" si="30"/>
        <v>Yes</v>
      </c>
    </row>
    <row r="73" spans="1:12" x14ac:dyDescent="0.2">
      <c r="A73" s="3" t="s">
        <v>67</v>
      </c>
      <c r="B73" s="37" t="s">
        <v>283</v>
      </c>
      <c r="C73" s="8">
        <v>90.242090273000002</v>
      </c>
      <c r="D73" s="46" t="str">
        <f>IF($B73="N/A","N/A",IF(C73&gt;=90,"Yes","No"))</f>
        <v>Yes</v>
      </c>
      <c r="E73" s="8">
        <v>91.262798634999996</v>
      </c>
      <c r="F73" s="46" t="str">
        <f>IF($B73="N/A","N/A",IF(E73&gt;=90,"Yes","No"))</f>
        <v>Yes</v>
      </c>
      <c r="G73" s="8">
        <v>90.897262413000007</v>
      </c>
      <c r="H73" s="46" t="str">
        <f>IF($B73="N/A","N/A",IF(G73&gt;=90,"Yes","No"))</f>
        <v>Yes</v>
      </c>
      <c r="I73" s="12">
        <v>1.131</v>
      </c>
      <c r="J73" s="12">
        <v>-0.40100000000000002</v>
      </c>
      <c r="K73" s="47" t="s">
        <v>740</v>
      </c>
      <c r="L73" s="9" t="str">
        <f t="shared" si="30"/>
        <v>Yes</v>
      </c>
    </row>
    <row r="74" spans="1:12" x14ac:dyDescent="0.2">
      <c r="A74" s="2" t="s">
        <v>962</v>
      </c>
      <c r="B74" s="37" t="s">
        <v>283</v>
      </c>
      <c r="C74" s="8">
        <v>91.246386122999994</v>
      </c>
      <c r="D74" s="46" t="str">
        <f>IF($B74="N/A","N/A",IF(C74&gt;=90,"Yes","No"))</f>
        <v>Yes</v>
      </c>
      <c r="E74" s="8">
        <v>91.187352841999996</v>
      </c>
      <c r="F74" s="46" t="str">
        <f>IF($B74="N/A","N/A",IF(E74&gt;=90,"Yes","No"))</f>
        <v>Yes</v>
      </c>
      <c r="G74" s="8">
        <v>90.985229176000004</v>
      </c>
      <c r="H74" s="46" t="str">
        <f>IF($B74="N/A","N/A",IF(G74&gt;=90,"Yes","No"))</f>
        <v>Yes</v>
      </c>
      <c r="I74" s="12">
        <v>-6.5000000000000002E-2</v>
      </c>
      <c r="J74" s="12">
        <v>-0.222</v>
      </c>
      <c r="K74" s="47" t="s">
        <v>740</v>
      </c>
      <c r="L74" s="9" t="str">
        <f t="shared" si="30"/>
        <v>Yes</v>
      </c>
    </row>
    <row r="75" spans="1:12" x14ac:dyDescent="0.2">
      <c r="A75" s="6" t="s">
        <v>963</v>
      </c>
      <c r="B75" s="50" t="s">
        <v>284</v>
      </c>
      <c r="C75" s="13">
        <v>30.621468926999999</v>
      </c>
      <c r="D75" s="46" t="str">
        <f>IF($B75="N/A","N/A",IF(C75&gt;55,"No",IF(C75&lt;30,"No","Yes")))</f>
        <v>Yes</v>
      </c>
      <c r="E75" s="13">
        <v>35.621967152000003</v>
      </c>
      <c r="F75" s="46" t="str">
        <f>IF($B75="N/A","N/A",IF(E75&gt;55,"No",IF(E75&lt;30,"No","Yes")))</f>
        <v>Yes</v>
      </c>
      <c r="G75" s="13">
        <v>37.528033319999999</v>
      </c>
      <c r="H75" s="46" t="str">
        <f>IF($B75="N/A","N/A",IF(G75&gt;55,"No",IF(G75&lt;30,"No","Yes")))</f>
        <v>Yes</v>
      </c>
      <c r="I75" s="12">
        <v>16.329999999999998</v>
      </c>
      <c r="J75" s="12">
        <v>5.351</v>
      </c>
      <c r="K75" s="50" t="s">
        <v>740</v>
      </c>
      <c r="L75" s="9" t="str">
        <f t="shared" si="30"/>
        <v>Yes</v>
      </c>
    </row>
    <row r="76" spans="1:12" ht="25.5" x14ac:dyDescent="0.2">
      <c r="A76" s="2" t="s">
        <v>964</v>
      </c>
      <c r="B76" s="50" t="s">
        <v>278</v>
      </c>
      <c r="C76" s="13">
        <v>2.0412312447000001</v>
      </c>
      <c r="D76" s="46" t="str">
        <f>IF($B76="N/A","N/A",IF(C76&gt;=5,"No",IF(C76&lt;0,"No","Yes")))</f>
        <v>Yes</v>
      </c>
      <c r="E76" s="13">
        <v>21.795722714</v>
      </c>
      <c r="F76" s="46" t="str">
        <f>IF($B76="N/A","N/A",IF(E76&gt;=5,"No",IF(E76&lt;0,"No","Yes")))</f>
        <v>No</v>
      </c>
      <c r="G76" s="13">
        <v>18.558613247</v>
      </c>
      <c r="H76" s="46" t="str">
        <f>IF($B76="N/A","N/A",IF(G76&gt;=5,"No",IF(G76&lt;0,"No","Yes")))</f>
        <v>No</v>
      </c>
      <c r="I76" s="12">
        <v>967.8</v>
      </c>
      <c r="J76" s="12">
        <v>-14.9</v>
      </c>
      <c r="K76" s="50" t="s">
        <v>213</v>
      </c>
      <c r="L76" s="9" t="str">
        <f t="shared" si="30"/>
        <v>N/A</v>
      </c>
    </row>
    <row r="77" spans="1:12" ht="25.5" x14ac:dyDescent="0.2">
      <c r="A77" s="2" t="s">
        <v>965</v>
      </c>
      <c r="B77" s="50" t="s">
        <v>213</v>
      </c>
      <c r="C77" s="13">
        <v>19.102996787999999</v>
      </c>
      <c r="D77" s="50" t="s">
        <v>213</v>
      </c>
      <c r="E77" s="13">
        <v>21.445427728999999</v>
      </c>
      <c r="F77" s="50" t="s">
        <v>213</v>
      </c>
      <c r="G77" s="13">
        <v>24.069202751999999</v>
      </c>
      <c r="H77" s="50" t="s">
        <v>213</v>
      </c>
      <c r="I77" s="12">
        <v>12.26</v>
      </c>
      <c r="J77" s="12">
        <v>12.23</v>
      </c>
      <c r="K77" s="50" t="s">
        <v>213</v>
      </c>
      <c r="L77" s="9" t="str">
        <f t="shared" si="30"/>
        <v>N/A</v>
      </c>
    </row>
    <row r="78" spans="1:12" ht="25.5" x14ac:dyDescent="0.2">
      <c r="A78" s="2" t="s">
        <v>966</v>
      </c>
      <c r="B78" s="50" t="s">
        <v>213</v>
      </c>
      <c r="C78" s="13">
        <v>78.632131094000002</v>
      </c>
      <c r="D78" s="50" t="s">
        <v>213</v>
      </c>
      <c r="E78" s="13">
        <v>55.704277286</v>
      </c>
      <c r="F78" s="50" t="s">
        <v>213</v>
      </c>
      <c r="G78" s="13">
        <v>56.218804802000001</v>
      </c>
      <c r="H78" s="50" t="s">
        <v>213</v>
      </c>
      <c r="I78" s="12">
        <v>-29.2</v>
      </c>
      <c r="J78" s="12">
        <v>0.92369999999999997</v>
      </c>
      <c r="K78" s="50" t="s">
        <v>213</v>
      </c>
      <c r="L78" s="9" t="str">
        <f t="shared" si="30"/>
        <v>N/A</v>
      </c>
    </row>
    <row r="79" spans="1:12" ht="25.5" x14ac:dyDescent="0.2">
      <c r="A79" s="2" t="s">
        <v>967</v>
      </c>
      <c r="B79" s="50" t="s">
        <v>213</v>
      </c>
      <c r="C79" s="13">
        <v>0.20737608260000001</v>
      </c>
      <c r="D79" s="50" t="s">
        <v>213</v>
      </c>
      <c r="E79" s="13">
        <v>0.99557522119999997</v>
      </c>
      <c r="F79" s="50" t="s">
        <v>213</v>
      </c>
      <c r="G79" s="13">
        <v>1.0656954000000001</v>
      </c>
      <c r="H79" s="50" t="s">
        <v>213</v>
      </c>
      <c r="I79" s="12">
        <v>380.1</v>
      </c>
      <c r="J79" s="12">
        <v>7.0430000000000001</v>
      </c>
      <c r="K79" s="50" t="s">
        <v>213</v>
      </c>
      <c r="L79" s="9" t="str">
        <f t="shared" si="30"/>
        <v>N/A</v>
      </c>
    </row>
    <row r="80" spans="1:12" ht="25.5" x14ac:dyDescent="0.2">
      <c r="A80" s="2" t="s">
        <v>968</v>
      </c>
      <c r="B80" s="50" t="s">
        <v>213</v>
      </c>
      <c r="C80" s="13">
        <v>1.21985931E-2</v>
      </c>
      <c r="D80" s="50" t="s">
        <v>213</v>
      </c>
      <c r="E80" s="13">
        <v>5.8997050099999997E-2</v>
      </c>
      <c r="F80" s="50" t="s">
        <v>213</v>
      </c>
      <c r="G80" s="13">
        <v>8.7683798699999996E-2</v>
      </c>
      <c r="H80" s="50" t="s">
        <v>213</v>
      </c>
      <c r="I80" s="12">
        <v>383.6</v>
      </c>
      <c r="J80" s="12">
        <v>48.62</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4.0661977000000004E-3</v>
      </c>
      <c r="D82" s="50" t="s">
        <v>213</v>
      </c>
      <c r="E82" s="13">
        <v>0</v>
      </c>
      <c r="F82" s="50" t="s">
        <v>213</v>
      </c>
      <c r="G82" s="13">
        <v>0</v>
      </c>
      <c r="H82" s="50" t="s">
        <v>213</v>
      </c>
      <c r="I82" s="12">
        <v>-100</v>
      </c>
      <c r="J82" s="12" t="s">
        <v>1747</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0</v>
      </c>
      <c r="D84" s="50" t="s">
        <v>213</v>
      </c>
      <c r="E84" s="13">
        <v>0</v>
      </c>
      <c r="F84" s="50" t="s">
        <v>213</v>
      </c>
      <c r="G84" s="13">
        <v>0</v>
      </c>
      <c r="H84" s="50" t="s">
        <v>213</v>
      </c>
      <c r="I84" s="12" t="s">
        <v>1747</v>
      </c>
      <c r="J84" s="12" t="s">
        <v>1747</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80.685560932000001</v>
      </c>
      <c r="D87" s="50" t="s">
        <v>213</v>
      </c>
      <c r="E87" s="13">
        <v>77.558997050000002</v>
      </c>
      <c r="F87" s="50" t="s">
        <v>213</v>
      </c>
      <c r="G87" s="13">
        <v>74.865101847999995</v>
      </c>
      <c r="H87" s="50" t="s">
        <v>213</v>
      </c>
      <c r="I87" s="12">
        <v>-3.87</v>
      </c>
      <c r="J87" s="12">
        <v>-3.47</v>
      </c>
      <c r="K87" s="50" t="s">
        <v>213</v>
      </c>
      <c r="L87" s="9" t="str">
        <f t="shared" si="30"/>
        <v>N/A</v>
      </c>
    </row>
    <row r="88" spans="1:12" x14ac:dyDescent="0.2">
      <c r="A88" s="2" t="s">
        <v>976</v>
      </c>
      <c r="B88" s="50" t="s">
        <v>213</v>
      </c>
      <c r="C88" s="13">
        <v>19.314439067999999</v>
      </c>
      <c r="D88" s="50" t="s">
        <v>213</v>
      </c>
      <c r="E88" s="13">
        <v>22.441002950000001</v>
      </c>
      <c r="F88" s="50" t="s">
        <v>213</v>
      </c>
      <c r="G88" s="13">
        <v>25.134898152000002</v>
      </c>
      <c r="H88" s="50" t="s">
        <v>213</v>
      </c>
      <c r="I88" s="12">
        <v>16.190000000000001</v>
      </c>
      <c r="J88" s="12">
        <v>12</v>
      </c>
      <c r="K88" s="50" t="s">
        <v>213</v>
      </c>
      <c r="L88" s="9" t="str">
        <f t="shared" si="30"/>
        <v>N/A</v>
      </c>
    </row>
    <row r="89" spans="1:12" x14ac:dyDescent="0.2">
      <c r="A89" s="6" t="s">
        <v>68</v>
      </c>
      <c r="B89" s="50" t="s">
        <v>213</v>
      </c>
      <c r="C89" s="1">
        <v>469</v>
      </c>
      <c r="D89" s="11" t="str">
        <f>IF($B89="N/A","N/A",IF(C89&gt;10,"No",IF(C89&lt;-10,"No","Yes")))</f>
        <v>N/A</v>
      </c>
      <c r="E89" s="1">
        <v>565</v>
      </c>
      <c r="F89" s="11" t="str">
        <f>IF($B89="N/A","N/A",IF(E89&gt;10,"No",IF(E89&lt;-10,"No","Yes")))</f>
        <v>N/A</v>
      </c>
      <c r="G89" s="1">
        <v>795</v>
      </c>
      <c r="H89" s="11" t="str">
        <f>IF($B89="N/A","N/A",IF(G89&gt;10,"No",IF(G89&lt;-10,"No","Yes")))</f>
        <v>N/A</v>
      </c>
      <c r="I89" s="12">
        <v>20.47</v>
      </c>
      <c r="J89" s="12">
        <v>40.71</v>
      </c>
      <c r="K89" s="50" t="s">
        <v>740</v>
      </c>
      <c r="L89" s="9" t="str">
        <f t="shared" si="30"/>
        <v>No</v>
      </c>
    </row>
    <row r="90" spans="1:12" x14ac:dyDescent="0.2">
      <c r="A90" s="2" t="s">
        <v>109</v>
      </c>
      <c r="B90" s="50" t="s">
        <v>213</v>
      </c>
      <c r="C90" s="13">
        <v>0</v>
      </c>
      <c r="D90" s="46" t="str">
        <f>IF($B90="N/A","N/A",IF(C90&gt;10,"No",IF(C90&lt;-10,"No","Yes")))</f>
        <v>N/A</v>
      </c>
      <c r="E90" s="13">
        <v>1.4159292035</v>
      </c>
      <c r="F90" s="46" t="str">
        <f>IF($B90="N/A","N/A",IF(E90&gt;10,"No",IF(E90&lt;-10,"No","Yes")))</f>
        <v>N/A</v>
      </c>
      <c r="G90" s="13">
        <v>2.1383647798999998</v>
      </c>
      <c r="H90" s="46" t="str">
        <f>IF($B90="N/A","N/A",IF(G90&gt;10,"No",IF(G90&lt;-10,"No","Yes")))</f>
        <v>N/A</v>
      </c>
      <c r="I90" s="12" t="s">
        <v>1747</v>
      </c>
      <c r="J90" s="12">
        <v>51.02</v>
      </c>
      <c r="K90" s="50" t="s">
        <v>740</v>
      </c>
      <c r="L90" s="9" t="str">
        <f t="shared" si="30"/>
        <v>No</v>
      </c>
    </row>
    <row r="91" spans="1:12" x14ac:dyDescent="0.2">
      <c r="A91" s="2" t="s">
        <v>110</v>
      </c>
      <c r="B91" s="50" t="s">
        <v>213</v>
      </c>
      <c r="C91" s="13">
        <v>6.1833688698999998</v>
      </c>
      <c r="D91" s="46" t="str">
        <f>IF($B91="N/A","N/A",IF(C91&gt;10,"No",IF(C91&lt;-10,"No","Yes")))</f>
        <v>N/A</v>
      </c>
      <c r="E91" s="13">
        <v>3.1858407080000002</v>
      </c>
      <c r="F91" s="46" t="str">
        <f>IF($B91="N/A","N/A",IF(E91&gt;10,"No",IF(E91&lt;-10,"No","Yes")))</f>
        <v>N/A</v>
      </c>
      <c r="G91" s="13">
        <v>3.1446540880999998</v>
      </c>
      <c r="H91" s="46" t="str">
        <f>IF($B91="N/A","N/A",IF(G91&gt;10,"No",IF(G91&lt;-10,"No","Yes")))</f>
        <v>N/A</v>
      </c>
      <c r="I91" s="12">
        <v>-48.5</v>
      </c>
      <c r="J91" s="12">
        <v>-1.29</v>
      </c>
      <c r="K91" s="50" t="s">
        <v>740</v>
      </c>
      <c r="L91" s="9" t="str">
        <f t="shared" si="30"/>
        <v>Yes</v>
      </c>
    </row>
    <row r="92" spans="1:12" x14ac:dyDescent="0.2">
      <c r="A92" s="4" t="s">
        <v>7</v>
      </c>
      <c r="B92" s="50" t="s">
        <v>213</v>
      </c>
      <c r="C92" s="13">
        <v>1.5980156955</v>
      </c>
      <c r="D92" s="11" t="str">
        <f>IF($B92="N/A","N/A",IF(C92&gt;10,"No",IF(C92&lt;-10,"No","Yes")))</f>
        <v>N/A</v>
      </c>
      <c r="E92" s="13">
        <v>1.7735988200999999</v>
      </c>
      <c r="F92" s="11" t="str">
        <f>IF($B92="N/A","N/A",IF(E92&gt;10,"No",IF(E92&lt;-10,"No","Yes")))</f>
        <v>N/A</v>
      </c>
      <c r="G92" s="13">
        <v>1.9627681101000001</v>
      </c>
      <c r="H92" s="11" t="str">
        <f>IF($B92="N/A","N/A",IF(G92&gt;10,"No",IF(G92&lt;-10,"No","Yes")))</f>
        <v>N/A</v>
      </c>
      <c r="I92" s="12">
        <v>10.99</v>
      </c>
      <c r="J92" s="12">
        <v>10.67</v>
      </c>
      <c r="K92" s="50" t="s">
        <v>741</v>
      </c>
      <c r="L92" s="9" t="str">
        <f t="shared" si="30"/>
        <v>Yes</v>
      </c>
    </row>
    <row r="93" spans="1:12" x14ac:dyDescent="0.2">
      <c r="A93" s="4" t="s">
        <v>180</v>
      </c>
      <c r="B93" s="50" t="s">
        <v>213</v>
      </c>
      <c r="C93" s="13">
        <v>59.220103281</v>
      </c>
      <c r="D93" s="11" t="str">
        <f t="shared" ref="D93:D94" si="31">IF($B93="N/A","N/A",IF(C93&gt;10,"No",IF(C93&lt;-10,"No","Yes")))</f>
        <v>N/A</v>
      </c>
      <c r="E93" s="13">
        <v>58.709439527999997</v>
      </c>
      <c r="F93" s="11" t="str">
        <f t="shared" ref="F93:F94" si="32">IF($B93="N/A","N/A",IF(E93&gt;10,"No",IF(E93&lt;-10,"No","Yes")))</f>
        <v>N/A</v>
      </c>
      <c r="G93" s="13">
        <v>58.276001618999999</v>
      </c>
      <c r="H93" s="11" t="str">
        <f t="shared" ref="H93:H94" si="33">IF($B93="N/A","N/A",IF(G93&gt;10,"No",IF(G93&lt;-10,"No","Yes")))</f>
        <v>N/A</v>
      </c>
      <c r="I93" s="12">
        <v>-0.86199999999999999</v>
      </c>
      <c r="J93" s="12">
        <v>-0.73799999999999999</v>
      </c>
      <c r="K93" s="50" t="s">
        <v>740</v>
      </c>
      <c r="L93" s="9" t="str">
        <f>IF(J93="Div by 0", "N/A", IF(OR(J93="N/A",K93="N/A"),"N/A", IF(J93&gt;VALUE(MID(K93,1,2)), "No", IF(J93&lt;-1*VALUE(MID(K93,1,2)), "No", "Yes"))))</f>
        <v>Yes</v>
      </c>
    </row>
    <row r="94" spans="1:12" x14ac:dyDescent="0.2">
      <c r="A94" s="4" t="s">
        <v>181</v>
      </c>
      <c r="B94" s="50" t="s">
        <v>213</v>
      </c>
      <c r="C94" s="13">
        <v>40.779896719</v>
      </c>
      <c r="D94" s="11" t="str">
        <f t="shared" si="31"/>
        <v>N/A</v>
      </c>
      <c r="E94" s="13">
        <v>41.290560472000003</v>
      </c>
      <c r="F94" s="11" t="str">
        <f t="shared" si="32"/>
        <v>N/A</v>
      </c>
      <c r="G94" s="13">
        <v>41.723998381000001</v>
      </c>
      <c r="H94" s="11" t="str">
        <f t="shared" si="33"/>
        <v>N/A</v>
      </c>
      <c r="I94" s="12">
        <v>1.252</v>
      </c>
      <c r="J94" s="12">
        <v>1.05</v>
      </c>
      <c r="K94" s="50" t="s">
        <v>740</v>
      </c>
      <c r="L94" s="9" t="str">
        <f>IF(J94="Div by 0", "N/A", IF(OR(J94="N/A",K94="N/A"),"N/A", IF(J94&gt;VALUE(MID(K94,1,2)), "No", IF(J94&lt;-1*VALUE(MID(K94,1,2)), "No", "Yes"))))</f>
        <v>Yes</v>
      </c>
    </row>
    <row r="95" spans="1:12" x14ac:dyDescent="0.2">
      <c r="A95" s="2" t="s">
        <v>8</v>
      </c>
      <c r="B95" s="50" t="s">
        <v>285</v>
      </c>
      <c r="C95" s="13">
        <v>5.5503598585000002</v>
      </c>
      <c r="D95" s="46" t="str">
        <f>IF($B95="N/A","N/A",IF(C95&gt;10,"No",IF(C95&lt;5,"No","Yes")))</f>
        <v>Yes</v>
      </c>
      <c r="E95" s="13">
        <v>5.3502949852999997</v>
      </c>
      <c r="F95" s="46" t="str">
        <f>IF($B95="N/A","N/A",IF(E95&gt;10,"No",IF(E95&lt;5,"No","Yes")))</f>
        <v>Yes</v>
      </c>
      <c r="G95" s="13">
        <v>5.0317010657000001</v>
      </c>
      <c r="H95" s="46" t="str">
        <f t="shared" ref="H95:H98" si="34">IF($B95="N/A","N/A",IF(G95&gt;10,"No",IF(G95&lt;5,"No","Yes")))</f>
        <v>Yes</v>
      </c>
      <c r="I95" s="12">
        <v>-3.6</v>
      </c>
      <c r="J95" s="12">
        <v>-5.95</v>
      </c>
      <c r="K95" s="50" t="s">
        <v>741</v>
      </c>
      <c r="L95" s="9" t="str">
        <f t="shared" si="30"/>
        <v>Yes</v>
      </c>
    </row>
    <row r="96" spans="1:12" x14ac:dyDescent="0.2">
      <c r="A96" s="2" t="s">
        <v>149</v>
      </c>
      <c r="B96" s="50" t="s">
        <v>285</v>
      </c>
      <c r="C96" s="13">
        <v>3.7002399057000002</v>
      </c>
      <c r="D96" s="46" t="str">
        <f>IF($B96="N/A","N/A",IF(C96&gt;10,"No",IF(C96&lt;5,"No","Yes")))</f>
        <v>No</v>
      </c>
      <c r="E96" s="13">
        <v>3.6430678466000002</v>
      </c>
      <c r="F96" s="46" t="str">
        <f t="shared" ref="F96:F98" si="35">IF($B96="N/A","N/A",IF(E96&gt;10,"No",IF(E96&lt;5,"No","Yes")))</f>
        <v>No</v>
      </c>
      <c r="G96" s="13">
        <v>3.3117496289999999</v>
      </c>
      <c r="H96" s="46" t="str">
        <f t="shared" si="34"/>
        <v>No</v>
      </c>
      <c r="I96" s="12">
        <v>-1.55</v>
      </c>
      <c r="J96" s="12">
        <v>-9.09</v>
      </c>
      <c r="K96" s="50" t="s">
        <v>741</v>
      </c>
      <c r="L96" s="9" t="str">
        <f t="shared" si="30"/>
        <v>Yes</v>
      </c>
    </row>
    <row r="97" spans="1:12" x14ac:dyDescent="0.2">
      <c r="A97" s="2" t="s">
        <v>150</v>
      </c>
      <c r="B97" s="50" t="s">
        <v>285</v>
      </c>
      <c r="C97" s="13">
        <v>5.0176879599999999</v>
      </c>
      <c r="D97" s="46" t="str">
        <f>IF($B97="N/A","N/A",IF(C97&gt;10,"No",IF(C97&lt;5,"No","Yes")))</f>
        <v>Yes</v>
      </c>
      <c r="E97" s="13">
        <v>4.9299410028999997</v>
      </c>
      <c r="F97" s="46" t="str">
        <f t="shared" si="35"/>
        <v>No</v>
      </c>
      <c r="G97" s="13">
        <v>4.660731148</v>
      </c>
      <c r="H97" s="46" t="str">
        <f t="shared" si="34"/>
        <v>No</v>
      </c>
      <c r="I97" s="12">
        <v>-1.75</v>
      </c>
      <c r="J97" s="12">
        <v>-5.46</v>
      </c>
      <c r="K97" s="50" t="s">
        <v>741</v>
      </c>
      <c r="L97" s="9" t="str">
        <f t="shared" si="30"/>
        <v>Yes</v>
      </c>
    </row>
    <row r="98" spans="1:12" x14ac:dyDescent="0.2">
      <c r="A98" s="2" t="s">
        <v>151</v>
      </c>
      <c r="B98" s="50" t="s">
        <v>285</v>
      </c>
      <c r="C98" s="13">
        <v>5.5788232424000004</v>
      </c>
      <c r="D98" s="46" t="str">
        <f>IF($B98="N/A","N/A",IF(C98&gt;10,"No",IF(C98&lt;5,"No","Yes")))</f>
        <v>Yes</v>
      </c>
      <c r="E98" s="13">
        <v>5.3797935102999999</v>
      </c>
      <c r="F98" s="46" t="str">
        <f t="shared" si="35"/>
        <v>Yes</v>
      </c>
      <c r="G98" s="13">
        <v>5.0654256036999996</v>
      </c>
      <c r="H98" s="46" t="str">
        <f t="shared" si="34"/>
        <v>Yes</v>
      </c>
      <c r="I98" s="12">
        <v>-3.57</v>
      </c>
      <c r="J98" s="12">
        <v>-5.84</v>
      </c>
      <c r="K98" s="50" t="s">
        <v>741</v>
      </c>
      <c r="L98" s="9" t="str">
        <f t="shared" si="30"/>
        <v>Yes</v>
      </c>
    </row>
    <row r="99" spans="1:12" x14ac:dyDescent="0.2">
      <c r="A99" s="2" t="s">
        <v>977</v>
      </c>
      <c r="B99" s="50" t="s">
        <v>213</v>
      </c>
      <c r="C99" s="1">
        <v>846</v>
      </c>
      <c r="D99" s="11" t="str">
        <f t="shared" ref="D99:D110" si="36">IF($B99="N/A","N/A",IF(C99&gt;10,"No",IF(C99&lt;-10,"No","Yes")))</f>
        <v>N/A</v>
      </c>
      <c r="E99" s="1">
        <v>920</v>
      </c>
      <c r="F99" s="11" t="str">
        <f t="shared" ref="F99:F110" si="37">IF($B99="N/A","N/A",IF(E99&gt;10,"No",IF(E99&lt;-10,"No","Yes")))</f>
        <v>N/A</v>
      </c>
      <c r="G99" s="1">
        <v>895</v>
      </c>
      <c r="H99" s="11" t="str">
        <f t="shared" ref="H99:H110" si="38">IF($B99="N/A","N/A",IF(G99&gt;10,"No",IF(G99&lt;-10,"No","Yes")))</f>
        <v>N/A</v>
      </c>
      <c r="I99" s="12">
        <v>8.7469999999999999</v>
      </c>
      <c r="J99" s="12">
        <v>-2.72</v>
      </c>
      <c r="K99" s="47" t="s">
        <v>740</v>
      </c>
      <c r="L99" s="9" t="str">
        <f t="shared" si="30"/>
        <v>Yes</v>
      </c>
    </row>
    <row r="100" spans="1:12" x14ac:dyDescent="0.2">
      <c r="A100" s="2" t="s">
        <v>978</v>
      </c>
      <c r="B100" s="50" t="s">
        <v>213</v>
      </c>
      <c r="C100" s="1">
        <v>165</v>
      </c>
      <c r="D100" s="11" t="str">
        <f t="shared" si="36"/>
        <v>N/A</v>
      </c>
      <c r="E100" s="1">
        <v>147</v>
      </c>
      <c r="F100" s="11" t="str">
        <f t="shared" si="37"/>
        <v>N/A</v>
      </c>
      <c r="G100" s="1">
        <v>143</v>
      </c>
      <c r="H100" s="11" t="str">
        <f t="shared" si="38"/>
        <v>N/A</v>
      </c>
      <c r="I100" s="12">
        <v>-10.9</v>
      </c>
      <c r="J100" s="12">
        <v>-2.72</v>
      </c>
      <c r="K100" s="47" t="s">
        <v>740</v>
      </c>
      <c r="L100" s="9" t="str">
        <f t="shared" si="30"/>
        <v>Yes</v>
      </c>
    </row>
    <row r="101" spans="1:12" x14ac:dyDescent="0.2">
      <c r="A101" s="2" t="s">
        <v>1</v>
      </c>
      <c r="B101" s="50" t="s">
        <v>213</v>
      </c>
      <c r="C101" s="13">
        <v>99.137966087999999</v>
      </c>
      <c r="D101" s="11" t="str">
        <f t="shared" si="36"/>
        <v>N/A</v>
      </c>
      <c r="E101" s="13">
        <v>75.940265487000005</v>
      </c>
      <c r="F101" s="11" t="str">
        <f t="shared" si="37"/>
        <v>N/A</v>
      </c>
      <c r="G101" s="13">
        <v>79.401052206000003</v>
      </c>
      <c r="H101" s="11" t="str">
        <f t="shared" si="38"/>
        <v>N/A</v>
      </c>
      <c r="I101" s="12">
        <v>-23.4</v>
      </c>
      <c r="J101" s="12">
        <v>4.5570000000000004</v>
      </c>
      <c r="K101" s="50" t="s">
        <v>741</v>
      </c>
      <c r="L101" s="9" t="str">
        <f t="shared" si="30"/>
        <v>Yes</v>
      </c>
    </row>
    <row r="102" spans="1:12" x14ac:dyDescent="0.2">
      <c r="A102" s="2" t="s">
        <v>69</v>
      </c>
      <c r="B102" s="50" t="s">
        <v>213</v>
      </c>
      <c r="C102" s="13">
        <v>97.420122226000004</v>
      </c>
      <c r="D102" s="11" t="str">
        <f t="shared" si="36"/>
        <v>N/A</v>
      </c>
      <c r="E102" s="13">
        <v>97.727603787000007</v>
      </c>
      <c r="F102" s="11" t="str">
        <f t="shared" si="37"/>
        <v>N/A</v>
      </c>
      <c r="G102" s="13">
        <v>97.579001019000003</v>
      </c>
      <c r="H102" s="11" t="str">
        <f t="shared" si="38"/>
        <v>N/A</v>
      </c>
      <c r="I102" s="12">
        <v>0.31559999999999999</v>
      </c>
      <c r="J102" s="12">
        <v>-0.152</v>
      </c>
      <c r="K102" s="50" t="s">
        <v>741</v>
      </c>
      <c r="L102" s="9" t="str">
        <f t="shared" si="30"/>
        <v>Yes</v>
      </c>
    </row>
    <row r="103" spans="1:12" x14ac:dyDescent="0.2">
      <c r="A103" s="4" t="s">
        <v>70</v>
      </c>
      <c r="B103" s="50" t="s">
        <v>213</v>
      </c>
      <c r="C103" s="1">
        <v>23196</v>
      </c>
      <c r="D103" s="11" t="str">
        <f t="shared" si="36"/>
        <v>N/A</v>
      </c>
      <c r="E103" s="1">
        <v>25431</v>
      </c>
      <c r="F103" s="11" t="str">
        <f t="shared" si="37"/>
        <v>N/A</v>
      </c>
      <c r="G103" s="1">
        <v>27672</v>
      </c>
      <c r="H103" s="11" t="str">
        <f t="shared" si="38"/>
        <v>N/A</v>
      </c>
      <c r="I103" s="12">
        <v>9.6349999999999998</v>
      </c>
      <c r="J103" s="12">
        <v>8.8119999999999994</v>
      </c>
      <c r="K103" s="50" t="s">
        <v>740</v>
      </c>
      <c r="L103" s="9" t="str">
        <f t="shared" si="30"/>
        <v>Yes</v>
      </c>
    </row>
    <row r="104" spans="1:12" x14ac:dyDescent="0.2">
      <c r="A104" s="2" t="s">
        <v>692</v>
      </c>
      <c r="B104" s="50" t="s">
        <v>213</v>
      </c>
      <c r="C104" s="13">
        <v>4.0093119502999999</v>
      </c>
      <c r="D104" s="11" t="str">
        <f t="shared" si="36"/>
        <v>N/A</v>
      </c>
      <c r="E104" s="13">
        <v>3.7513271204</v>
      </c>
      <c r="F104" s="11" t="str">
        <f t="shared" si="37"/>
        <v>N/A</v>
      </c>
      <c r="G104" s="13">
        <v>3.3897080080999999</v>
      </c>
      <c r="H104" s="11" t="str">
        <f t="shared" si="38"/>
        <v>N/A</v>
      </c>
      <c r="I104" s="12">
        <v>-6.43</v>
      </c>
      <c r="J104" s="12">
        <v>-9.64</v>
      </c>
      <c r="K104" s="50" t="s">
        <v>741</v>
      </c>
      <c r="L104" s="9" t="str">
        <f t="shared" ref="L104:L110" si="39">IF(J104="Div by 0", "N/A", IF(K104="N/A","N/A", IF(J104&gt;VALUE(MID(K104,1,2)), "No", IF(J104&lt;-1*VALUE(MID(K104,1,2)), "No", "Yes"))))</f>
        <v>Yes</v>
      </c>
    </row>
    <row r="105" spans="1:12" x14ac:dyDescent="0.2">
      <c r="A105" s="2" t="s">
        <v>691</v>
      </c>
      <c r="B105" s="50" t="s">
        <v>213</v>
      </c>
      <c r="C105" s="13">
        <v>4.5050870840000004</v>
      </c>
      <c r="D105" s="11" t="str">
        <f t="shared" si="36"/>
        <v>N/A</v>
      </c>
      <c r="E105" s="13">
        <v>4.4080059770000002</v>
      </c>
      <c r="F105" s="11" t="str">
        <f t="shared" si="37"/>
        <v>N/A</v>
      </c>
      <c r="G105" s="13">
        <v>4.2389418906999996</v>
      </c>
      <c r="H105" s="11" t="str">
        <f t="shared" si="38"/>
        <v>N/A</v>
      </c>
      <c r="I105" s="12">
        <v>-2.15</v>
      </c>
      <c r="J105" s="12">
        <v>-3.84</v>
      </c>
      <c r="K105" s="50" t="s">
        <v>741</v>
      </c>
      <c r="L105" s="9" t="str">
        <f t="shared" si="39"/>
        <v>Yes</v>
      </c>
    </row>
    <row r="106" spans="1:12" x14ac:dyDescent="0.2">
      <c r="A106" s="2" t="s">
        <v>690</v>
      </c>
      <c r="B106" s="50" t="s">
        <v>213</v>
      </c>
      <c r="C106" s="13">
        <v>91.485600966000007</v>
      </c>
      <c r="D106" s="11" t="str">
        <f t="shared" si="36"/>
        <v>N/A</v>
      </c>
      <c r="E106" s="13">
        <v>91.840666902999999</v>
      </c>
      <c r="F106" s="11" t="str">
        <f t="shared" si="37"/>
        <v>N/A</v>
      </c>
      <c r="G106" s="13">
        <v>92.371350101000004</v>
      </c>
      <c r="H106" s="11" t="str">
        <f t="shared" si="38"/>
        <v>N/A</v>
      </c>
      <c r="I106" s="12">
        <v>0.3881</v>
      </c>
      <c r="J106" s="12">
        <v>0.57779999999999998</v>
      </c>
      <c r="K106" s="50" t="s">
        <v>741</v>
      </c>
      <c r="L106" s="9" t="str">
        <f t="shared" si="39"/>
        <v>Yes</v>
      </c>
    </row>
    <row r="107" spans="1:12" ht="25.5" x14ac:dyDescent="0.2">
      <c r="A107" s="4" t="s">
        <v>979</v>
      </c>
      <c r="B107" s="50" t="s">
        <v>213</v>
      </c>
      <c r="C107" s="13">
        <v>48.741511811999999</v>
      </c>
      <c r="D107" s="11" t="str">
        <f t="shared" si="36"/>
        <v>N/A</v>
      </c>
      <c r="E107" s="13">
        <v>48.879056046999999</v>
      </c>
      <c r="F107" s="11" t="str">
        <f t="shared" si="37"/>
        <v>N/A</v>
      </c>
      <c r="G107" s="13">
        <v>48.704977741999997</v>
      </c>
      <c r="H107" s="11" t="str">
        <f t="shared" si="38"/>
        <v>N/A</v>
      </c>
      <c r="I107" s="12">
        <v>0.28220000000000001</v>
      </c>
      <c r="J107" s="12">
        <v>-0.35599999999999998</v>
      </c>
      <c r="K107" s="50" t="s">
        <v>741</v>
      </c>
      <c r="L107" s="9" t="str">
        <f t="shared" si="39"/>
        <v>Yes</v>
      </c>
    </row>
    <row r="108" spans="1:12" ht="25.5" x14ac:dyDescent="0.2">
      <c r="A108" s="4" t="s">
        <v>980</v>
      </c>
      <c r="B108" s="50" t="s">
        <v>213</v>
      </c>
      <c r="C108" s="13">
        <v>48.432480787000003</v>
      </c>
      <c r="D108" s="11" t="str">
        <f t="shared" si="36"/>
        <v>N/A</v>
      </c>
      <c r="E108" s="13">
        <v>48.311209439999999</v>
      </c>
      <c r="F108" s="11" t="str">
        <f t="shared" si="37"/>
        <v>N/A</v>
      </c>
      <c r="G108" s="13">
        <v>48.620666397000001</v>
      </c>
      <c r="H108" s="11" t="str">
        <f t="shared" si="38"/>
        <v>N/A</v>
      </c>
      <c r="I108" s="12">
        <v>-0.25</v>
      </c>
      <c r="J108" s="12">
        <v>0.64049999999999996</v>
      </c>
      <c r="K108" s="50" t="s">
        <v>741</v>
      </c>
      <c r="L108" s="9" t="str">
        <f t="shared" si="39"/>
        <v>Yes</v>
      </c>
    </row>
    <row r="109" spans="1:12" ht="25.5" x14ac:dyDescent="0.2">
      <c r="A109" s="4" t="s">
        <v>981</v>
      </c>
      <c r="B109" s="50" t="s">
        <v>213</v>
      </c>
      <c r="C109" s="13">
        <v>1.3377790428</v>
      </c>
      <c r="D109" s="11" t="str">
        <f t="shared" si="36"/>
        <v>N/A</v>
      </c>
      <c r="E109" s="13">
        <v>1.3016224189000001</v>
      </c>
      <c r="F109" s="11" t="str">
        <f t="shared" si="37"/>
        <v>N/A</v>
      </c>
      <c r="G109" s="13">
        <v>1.1904761905000001</v>
      </c>
      <c r="H109" s="11" t="str">
        <f t="shared" si="38"/>
        <v>N/A</v>
      </c>
      <c r="I109" s="12">
        <v>-2.7</v>
      </c>
      <c r="J109" s="12">
        <v>-8.5399999999999991</v>
      </c>
      <c r="K109" s="50" t="s">
        <v>741</v>
      </c>
      <c r="L109" s="9" t="str">
        <f t="shared" si="39"/>
        <v>Yes</v>
      </c>
    </row>
    <row r="110" spans="1:12" ht="25.5" x14ac:dyDescent="0.2">
      <c r="A110" s="4" t="s">
        <v>982</v>
      </c>
      <c r="B110" s="50" t="s">
        <v>213</v>
      </c>
      <c r="C110" s="13">
        <v>1.4882283576999999</v>
      </c>
      <c r="D110" s="11" t="str">
        <f t="shared" si="36"/>
        <v>N/A</v>
      </c>
      <c r="E110" s="13">
        <v>1.5081120943999999</v>
      </c>
      <c r="F110" s="11" t="str">
        <f t="shared" si="37"/>
        <v>N/A</v>
      </c>
      <c r="G110" s="13">
        <v>1.4838796707999999</v>
      </c>
      <c r="H110" s="11" t="str">
        <f t="shared" si="38"/>
        <v>N/A</v>
      </c>
      <c r="I110" s="12">
        <v>1.3360000000000001</v>
      </c>
      <c r="J110" s="12">
        <v>-1.61</v>
      </c>
      <c r="K110" s="50" t="s">
        <v>741</v>
      </c>
      <c r="L110" s="9" t="str">
        <f t="shared" si="39"/>
        <v>Yes</v>
      </c>
    </row>
    <row r="111" spans="1:12" x14ac:dyDescent="0.2">
      <c r="A111" s="2" t="s">
        <v>983</v>
      </c>
      <c r="B111" s="50" t="s">
        <v>286</v>
      </c>
      <c r="C111" s="13">
        <v>99.245101188999996</v>
      </c>
      <c r="D111" s="46" t="str">
        <f>IF($B111="N/A","N/A",IF(C111&gt;=99,"Yes","No"))</f>
        <v>Yes</v>
      </c>
      <c r="E111" s="13">
        <v>97.704339051000005</v>
      </c>
      <c r="F111" s="46" t="str">
        <f>IF($B111="N/A","N/A",IF(E111&gt;=99,"Yes","No"))</f>
        <v>No</v>
      </c>
      <c r="G111" s="13">
        <v>97.243794730999994</v>
      </c>
      <c r="H111" s="46" t="str">
        <f>IF($B111="N/A","N/A",IF(G111&gt;=99,"Yes","No"))</f>
        <v>No</v>
      </c>
      <c r="I111" s="12">
        <v>-1.55</v>
      </c>
      <c r="J111" s="12">
        <v>-0.47099999999999997</v>
      </c>
      <c r="K111" s="50" t="s">
        <v>740</v>
      </c>
      <c r="L111" s="9" t="str">
        <f t="shared" ref="L111:L145" si="40">IF(J111="Div by 0", "N/A", IF(K111="N/A","N/A", IF(J111&gt;VALUE(MID(K111,1,2)), "No", IF(J111&lt;-1*VALUE(MID(K111,1,2)), "No", "Yes"))))</f>
        <v>Yes</v>
      </c>
    </row>
    <row r="112" spans="1:12" x14ac:dyDescent="0.2">
      <c r="A112" s="2" t="s">
        <v>984</v>
      </c>
      <c r="B112" s="50" t="s">
        <v>213</v>
      </c>
      <c r="C112" s="13">
        <v>8.7103905673999993</v>
      </c>
      <c r="D112" s="46" t="str">
        <f>IF($B112="N/A","N/A",IF(C112&gt;10,"No",IF(C112&lt;-10,"No","Yes")))</f>
        <v>N/A</v>
      </c>
      <c r="E112" s="13">
        <v>13.181224337</v>
      </c>
      <c r="F112" s="46" t="str">
        <f>IF($B112="N/A","N/A",IF(E112&gt;10,"No",IF(E112&lt;-10,"No","Yes")))</f>
        <v>N/A</v>
      </c>
      <c r="G112" s="13">
        <v>13.62304911</v>
      </c>
      <c r="H112" s="46" t="str">
        <f>IF($B112="N/A","N/A",IF(G112&gt;10,"No",IF(G112&lt;-10,"No","Yes")))</f>
        <v>N/A</v>
      </c>
      <c r="I112" s="12">
        <v>51.33</v>
      </c>
      <c r="J112" s="12">
        <v>3.3519999999999999</v>
      </c>
      <c r="K112" s="50" t="s">
        <v>740</v>
      </c>
      <c r="L112" s="9" t="str">
        <f t="shared" si="40"/>
        <v>Yes</v>
      </c>
    </row>
    <row r="113" spans="1:12" x14ac:dyDescent="0.2">
      <c r="A113" s="3" t="s">
        <v>985</v>
      </c>
      <c r="B113" s="50" t="s">
        <v>280</v>
      </c>
      <c r="C113" s="8">
        <v>99.251721042</v>
      </c>
      <c r="D113" s="46" t="str">
        <f>IF($B113="N/A","N/A",IF(C113&gt;=98,"Yes","No"))</f>
        <v>Yes</v>
      </c>
      <c r="E113" s="8">
        <v>97.237037289</v>
      </c>
      <c r="F113" s="46" t="str">
        <f>IF($B113="N/A","N/A",IF(E113&gt;=98,"Yes","No"))</f>
        <v>No</v>
      </c>
      <c r="G113" s="8">
        <v>97.002367430000007</v>
      </c>
      <c r="H113" s="46" t="str">
        <f>IF($B113="N/A","N/A",IF(G113&gt;=98,"Yes","No"))</f>
        <v>No</v>
      </c>
      <c r="I113" s="12">
        <v>-2.0299999999999998</v>
      </c>
      <c r="J113" s="12">
        <v>-0.24099999999999999</v>
      </c>
      <c r="K113" s="47" t="s">
        <v>740</v>
      </c>
      <c r="L113" s="9" t="str">
        <f t="shared" si="40"/>
        <v>Yes</v>
      </c>
    </row>
    <row r="114" spans="1:12" x14ac:dyDescent="0.2">
      <c r="A114" s="3" t="s">
        <v>986</v>
      </c>
      <c r="B114" s="50" t="s">
        <v>287</v>
      </c>
      <c r="C114" s="8">
        <v>94.706512680000003</v>
      </c>
      <c r="D114" s="46" t="str">
        <f>IF($B114="N/A","N/A",IF(C114&gt;=80,"Yes","No"))</f>
        <v>Yes</v>
      </c>
      <c r="E114" s="8">
        <v>97.268927520000005</v>
      </c>
      <c r="F114" s="46" t="str">
        <f>IF($B114="N/A","N/A",IF(E114&gt;=80,"Yes","No"))</f>
        <v>Yes</v>
      </c>
      <c r="G114" s="8">
        <v>97.613924252000004</v>
      </c>
      <c r="H114" s="46" t="str">
        <f>IF($B114="N/A","N/A",IF(G114&gt;=80,"Yes","No"))</f>
        <v>Yes</v>
      </c>
      <c r="I114" s="12">
        <v>2.706</v>
      </c>
      <c r="J114" s="12">
        <v>0.35470000000000002</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99.929478137999993</v>
      </c>
      <c r="H115" s="46" t="str">
        <f t="shared" ref="H115:H116" si="42">IF($B115="N/A","N/A",IF(G115&gt;=100,"Yes","No"))</f>
        <v>No</v>
      </c>
      <c r="I115" s="12">
        <v>0</v>
      </c>
      <c r="J115" s="12">
        <v>-7.0999999999999994E-2</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99.966942149000005</v>
      </c>
      <c r="H116" s="46" t="str">
        <f t="shared" si="42"/>
        <v>No</v>
      </c>
      <c r="I116" s="12">
        <v>0</v>
      </c>
      <c r="J116" s="12">
        <v>-3.3000000000000002E-2</v>
      </c>
      <c r="K116" s="47" t="s">
        <v>739</v>
      </c>
      <c r="L116" s="9" t="str">
        <f t="shared" si="40"/>
        <v>Yes</v>
      </c>
    </row>
    <row r="117" spans="1:12" ht="25.5" x14ac:dyDescent="0.2">
      <c r="A117" s="2" t="s">
        <v>989</v>
      </c>
      <c r="B117" s="50" t="s">
        <v>213</v>
      </c>
      <c r="C117" s="13">
        <v>92.321193506</v>
      </c>
      <c r="D117" s="38" t="s">
        <v>742</v>
      </c>
      <c r="E117" s="13">
        <v>62.895736597999999</v>
      </c>
      <c r="F117" s="38" t="s">
        <v>742</v>
      </c>
      <c r="G117" s="13">
        <v>83.879242305000005</v>
      </c>
      <c r="H117" s="46" t="str">
        <f>IF($B117="N/A","N/A",IF(G117&lt;100,"No",IF(G117=100,"No","Yes")))</f>
        <v>N/A</v>
      </c>
      <c r="I117" s="12">
        <v>-31.9</v>
      </c>
      <c r="J117" s="12">
        <v>33.36</v>
      </c>
      <c r="K117" s="47" t="s">
        <v>739</v>
      </c>
      <c r="L117" s="9" t="str">
        <f t="shared" si="40"/>
        <v>No</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12452</v>
      </c>
      <c r="D119" s="46" t="str">
        <f t="shared" ref="D119:D145" si="43">IF($B119="N/A","N/A",IF(C119&gt;10,"No",IF(C119&lt;-10,"No","Yes")))</f>
        <v>N/A</v>
      </c>
      <c r="E119" s="38">
        <v>11892</v>
      </c>
      <c r="F119" s="46" t="str">
        <f t="shared" ref="F119:F145" si="44">IF($B119="N/A","N/A",IF(E119&gt;10,"No",IF(E119&lt;-10,"No","Yes")))</f>
        <v>N/A</v>
      </c>
      <c r="G119" s="38">
        <v>13134</v>
      </c>
      <c r="H119" s="46" t="str">
        <f t="shared" ref="H119:H145" si="45">IF($B119="N/A","N/A",IF(G119&gt;10,"No",IF(G119&lt;-10,"No","Yes")))</f>
        <v>N/A</v>
      </c>
      <c r="I119" s="12">
        <v>-4.5</v>
      </c>
      <c r="J119" s="12">
        <v>10.44</v>
      </c>
      <c r="K119" s="47" t="s">
        <v>740</v>
      </c>
      <c r="L119" s="9" t="str">
        <f t="shared" si="40"/>
        <v>No</v>
      </c>
    </row>
    <row r="120" spans="1:12" x14ac:dyDescent="0.2">
      <c r="A120" s="2" t="s">
        <v>991</v>
      </c>
      <c r="B120" s="37" t="s">
        <v>213</v>
      </c>
      <c r="C120" s="38">
        <v>2296</v>
      </c>
      <c r="D120" s="46" t="str">
        <f t="shared" si="43"/>
        <v>N/A</v>
      </c>
      <c r="E120" s="38">
        <v>2335</v>
      </c>
      <c r="F120" s="46" t="str">
        <f t="shared" si="44"/>
        <v>N/A</v>
      </c>
      <c r="G120" s="38">
        <v>2332</v>
      </c>
      <c r="H120" s="46" t="str">
        <f t="shared" si="45"/>
        <v>N/A</v>
      </c>
      <c r="I120" s="12">
        <v>1.6990000000000001</v>
      </c>
      <c r="J120" s="12">
        <v>-0.128</v>
      </c>
      <c r="K120" s="47" t="s">
        <v>740</v>
      </c>
      <c r="L120" s="9" t="str">
        <f t="shared" si="40"/>
        <v>Yes</v>
      </c>
    </row>
    <row r="121" spans="1:12" x14ac:dyDescent="0.2">
      <c r="A121" s="2" t="s">
        <v>992</v>
      </c>
      <c r="B121" s="37" t="s">
        <v>213</v>
      </c>
      <c r="C121" s="38">
        <v>619</v>
      </c>
      <c r="D121" s="46" t="str">
        <f t="shared" si="43"/>
        <v>N/A</v>
      </c>
      <c r="E121" s="38">
        <v>2278</v>
      </c>
      <c r="F121" s="46" t="str">
        <f t="shared" si="44"/>
        <v>N/A</v>
      </c>
      <c r="G121" s="38">
        <v>2382</v>
      </c>
      <c r="H121" s="46" t="str">
        <f t="shared" si="45"/>
        <v>N/A</v>
      </c>
      <c r="I121" s="12">
        <v>268</v>
      </c>
      <c r="J121" s="12">
        <v>4.5650000000000004</v>
      </c>
      <c r="K121" s="47" t="s">
        <v>740</v>
      </c>
      <c r="L121" s="9" t="str">
        <f t="shared" si="40"/>
        <v>Yes</v>
      </c>
    </row>
    <row r="122" spans="1:12" x14ac:dyDescent="0.2">
      <c r="A122" s="2" t="s">
        <v>993</v>
      </c>
      <c r="B122" s="37" t="s">
        <v>213</v>
      </c>
      <c r="C122" s="38">
        <v>4724</v>
      </c>
      <c r="D122" s="46" t="str">
        <f t="shared" si="43"/>
        <v>N/A</v>
      </c>
      <c r="E122" s="38">
        <v>5753</v>
      </c>
      <c r="F122" s="46" t="str">
        <f t="shared" si="44"/>
        <v>N/A</v>
      </c>
      <c r="G122" s="38">
        <v>6796</v>
      </c>
      <c r="H122" s="46" t="str">
        <f t="shared" si="45"/>
        <v>N/A</v>
      </c>
      <c r="I122" s="12">
        <v>21.78</v>
      </c>
      <c r="J122" s="12">
        <v>18.13</v>
      </c>
      <c r="K122" s="47" t="s">
        <v>740</v>
      </c>
      <c r="L122" s="9" t="str">
        <f t="shared" si="40"/>
        <v>No</v>
      </c>
    </row>
    <row r="123" spans="1:12" x14ac:dyDescent="0.2">
      <c r="A123" s="2" t="s">
        <v>994</v>
      </c>
      <c r="B123" s="37" t="s">
        <v>213</v>
      </c>
      <c r="C123" s="38">
        <v>4813</v>
      </c>
      <c r="D123" s="46" t="str">
        <f t="shared" si="43"/>
        <v>N/A</v>
      </c>
      <c r="E123" s="38">
        <v>1526</v>
      </c>
      <c r="F123" s="46" t="str">
        <f t="shared" si="44"/>
        <v>N/A</v>
      </c>
      <c r="G123" s="38">
        <v>1624</v>
      </c>
      <c r="H123" s="46" t="str">
        <f t="shared" si="45"/>
        <v>N/A</v>
      </c>
      <c r="I123" s="12">
        <v>-68.3</v>
      </c>
      <c r="J123" s="12">
        <v>6.4219999999999997</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40710</v>
      </c>
      <c r="D125" s="46" t="str">
        <f t="shared" si="43"/>
        <v>N/A</v>
      </c>
      <c r="E125" s="38">
        <v>42864</v>
      </c>
      <c r="F125" s="46" t="str">
        <f t="shared" si="44"/>
        <v>N/A</v>
      </c>
      <c r="G125" s="38">
        <v>43698</v>
      </c>
      <c r="H125" s="46" t="str">
        <f t="shared" si="45"/>
        <v>N/A</v>
      </c>
      <c r="I125" s="12">
        <v>5.2910000000000004</v>
      </c>
      <c r="J125" s="12">
        <v>1.946</v>
      </c>
      <c r="K125" s="47" t="s">
        <v>740</v>
      </c>
      <c r="L125" s="9" t="str">
        <f t="shared" si="40"/>
        <v>Yes</v>
      </c>
    </row>
    <row r="126" spans="1:12" x14ac:dyDescent="0.2">
      <c r="A126" s="2" t="s">
        <v>996</v>
      </c>
      <c r="B126" s="37" t="s">
        <v>213</v>
      </c>
      <c r="C126" s="38">
        <v>24864</v>
      </c>
      <c r="D126" s="46" t="str">
        <f t="shared" si="43"/>
        <v>N/A</v>
      </c>
      <c r="E126" s="38">
        <v>25713</v>
      </c>
      <c r="F126" s="46" t="str">
        <f t="shared" si="44"/>
        <v>N/A</v>
      </c>
      <c r="G126" s="38">
        <v>26644</v>
      </c>
      <c r="H126" s="46" t="str">
        <f t="shared" si="45"/>
        <v>N/A</v>
      </c>
      <c r="I126" s="12">
        <v>3.415</v>
      </c>
      <c r="J126" s="12">
        <v>3.621</v>
      </c>
      <c r="K126" s="47" t="s">
        <v>740</v>
      </c>
      <c r="L126" s="9" t="str">
        <f t="shared" si="40"/>
        <v>Yes</v>
      </c>
    </row>
    <row r="127" spans="1:12" x14ac:dyDescent="0.2">
      <c r="A127" s="2" t="s">
        <v>997</v>
      </c>
      <c r="B127" s="37" t="s">
        <v>213</v>
      </c>
      <c r="C127" s="38">
        <v>7865</v>
      </c>
      <c r="D127" s="46" t="str">
        <f t="shared" si="43"/>
        <v>N/A</v>
      </c>
      <c r="E127" s="38">
        <v>6227</v>
      </c>
      <c r="F127" s="46" t="str">
        <f t="shared" si="44"/>
        <v>N/A</v>
      </c>
      <c r="G127" s="38">
        <v>4660</v>
      </c>
      <c r="H127" s="46" t="str">
        <f t="shared" si="45"/>
        <v>N/A</v>
      </c>
      <c r="I127" s="12">
        <v>-20.8</v>
      </c>
      <c r="J127" s="12">
        <v>-25.2</v>
      </c>
      <c r="K127" s="47" t="s">
        <v>740</v>
      </c>
      <c r="L127" s="9" t="str">
        <f t="shared" si="40"/>
        <v>No</v>
      </c>
    </row>
    <row r="128" spans="1:12" x14ac:dyDescent="0.2">
      <c r="A128" s="2" t="s">
        <v>998</v>
      </c>
      <c r="B128" s="37" t="s">
        <v>213</v>
      </c>
      <c r="C128" s="38">
        <v>4993</v>
      </c>
      <c r="D128" s="46" t="str">
        <f t="shared" si="43"/>
        <v>N/A</v>
      </c>
      <c r="E128" s="38">
        <v>5358</v>
      </c>
      <c r="F128" s="46" t="str">
        <f t="shared" si="44"/>
        <v>N/A</v>
      </c>
      <c r="G128" s="38">
        <v>5819</v>
      </c>
      <c r="H128" s="46" t="str">
        <f t="shared" si="45"/>
        <v>N/A</v>
      </c>
      <c r="I128" s="12">
        <v>7.31</v>
      </c>
      <c r="J128" s="12">
        <v>8.6039999999999992</v>
      </c>
      <c r="K128" s="47" t="s">
        <v>740</v>
      </c>
      <c r="L128" s="9" t="str">
        <f t="shared" si="40"/>
        <v>Yes</v>
      </c>
    </row>
    <row r="129" spans="1:12" x14ac:dyDescent="0.2">
      <c r="A129" s="2" t="s">
        <v>999</v>
      </c>
      <c r="B129" s="37" t="s">
        <v>213</v>
      </c>
      <c r="C129" s="38">
        <v>2988</v>
      </c>
      <c r="D129" s="46" t="str">
        <f t="shared" si="43"/>
        <v>N/A</v>
      </c>
      <c r="E129" s="38">
        <v>5566</v>
      </c>
      <c r="F129" s="46" t="str">
        <f t="shared" si="44"/>
        <v>N/A</v>
      </c>
      <c r="G129" s="38">
        <v>6575</v>
      </c>
      <c r="H129" s="46" t="str">
        <f t="shared" si="45"/>
        <v>N/A</v>
      </c>
      <c r="I129" s="12">
        <v>86.28</v>
      </c>
      <c r="J129" s="12">
        <v>18.13</v>
      </c>
      <c r="K129" s="47" t="s">
        <v>740</v>
      </c>
      <c r="L129" s="9" t="str">
        <f t="shared" si="40"/>
        <v>No</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83525</v>
      </c>
      <c r="D131" s="46" t="str">
        <f t="shared" si="43"/>
        <v>N/A</v>
      </c>
      <c r="E131" s="38">
        <v>88311</v>
      </c>
      <c r="F131" s="46" t="str">
        <f t="shared" si="44"/>
        <v>N/A</v>
      </c>
      <c r="G131" s="38">
        <v>89971</v>
      </c>
      <c r="H131" s="46" t="str">
        <f t="shared" si="45"/>
        <v>N/A</v>
      </c>
      <c r="I131" s="12">
        <v>5.73</v>
      </c>
      <c r="J131" s="12">
        <v>1.88</v>
      </c>
      <c r="K131" s="47" t="s">
        <v>740</v>
      </c>
      <c r="L131" s="9" t="str">
        <f t="shared" si="40"/>
        <v>Yes</v>
      </c>
    </row>
    <row r="132" spans="1:12" x14ac:dyDescent="0.2">
      <c r="A132" s="2" t="s">
        <v>1001</v>
      </c>
      <c r="B132" s="37" t="s">
        <v>213</v>
      </c>
      <c r="C132" s="38">
        <v>30505</v>
      </c>
      <c r="D132" s="46" t="str">
        <f t="shared" si="43"/>
        <v>N/A</v>
      </c>
      <c r="E132" s="38">
        <v>31783</v>
      </c>
      <c r="F132" s="46" t="str">
        <f t="shared" si="44"/>
        <v>N/A</v>
      </c>
      <c r="G132" s="38">
        <v>31717</v>
      </c>
      <c r="H132" s="46" t="str">
        <f t="shared" si="45"/>
        <v>N/A</v>
      </c>
      <c r="I132" s="12">
        <v>4.1890000000000001</v>
      </c>
      <c r="J132" s="12">
        <v>-0.20799999999999999</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22861</v>
      </c>
      <c r="D134" s="46" t="str">
        <f t="shared" si="43"/>
        <v>N/A</v>
      </c>
      <c r="E134" s="38">
        <v>24325</v>
      </c>
      <c r="F134" s="46" t="str">
        <f t="shared" si="44"/>
        <v>N/A</v>
      </c>
      <c r="G134" s="38">
        <v>25931</v>
      </c>
      <c r="H134" s="46" t="str">
        <f t="shared" si="45"/>
        <v>N/A</v>
      </c>
      <c r="I134" s="12">
        <v>6.4039999999999999</v>
      </c>
      <c r="J134" s="12">
        <v>6.6020000000000003</v>
      </c>
      <c r="K134" s="47" t="s">
        <v>740</v>
      </c>
      <c r="L134" s="9" t="str">
        <f t="shared" si="40"/>
        <v>Yes</v>
      </c>
    </row>
    <row r="135" spans="1:12" x14ac:dyDescent="0.2">
      <c r="A135" s="2" t="s">
        <v>1004</v>
      </c>
      <c r="B135" s="37" t="s">
        <v>213</v>
      </c>
      <c r="C135" s="38">
        <v>25755</v>
      </c>
      <c r="D135" s="46" t="str">
        <f t="shared" si="43"/>
        <v>N/A</v>
      </c>
      <c r="E135" s="38">
        <v>26143</v>
      </c>
      <c r="F135" s="46" t="str">
        <f t="shared" si="44"/>
        <v>N/A</v>
      </c>
      <c r="G135" s="38">
        <v>26530</v>
      </c>
      <c r="H135" s="46" t="str">
        <f t="shared" si="45"/>
        <v>N/A</v>
      </c>
      <c r="I135" s="12">
        <v>1.5069999999999999</v>
      </c>
      <c r="J135" s="12">
        <v>1.48</v>
      </c>
      <c r="K135" s="47" t="s">
        <v>740</v>
      </c>
      <c r="L135" s="9" t="str">
        <f t="shared" si="40"/>
        <v>Yes</v>
      </c>
    </row>
    <row r="136" spans="1:12" x14ac:dyDescent="0.2">
      <c r="A136" s="2" t="s">
        <v>1005</v>
      </c>
      <c r="B136" s="37" t="s">
        <v>213</v>
      </c>
      <c r="C136" s="38">
        <v>137</v>
      </c>
      <c r="D136" s="46" t="str">
        <f t="shared" si="43"/>
        <v>N/A</v>
      </c>
      <c r="E136" s="38">
        <v>158</v>
      </c>
      <c r="F136" s="46" t="str">
        <f t="shared" si="44"/>
        <v>N/A</v>
      </c>
      <c r="G136" s="38">
        <v>162</v>
      </c>
      <c r="H136" s="46" t="str">
        <f t="shared" si="45"/>
        <v>N/A</v>
      </c>
      <c r="I136" s="12">
        <v>15.33</v>
      </c>
      <c r="J136" s="12">
        <v>2.532</v>
      </c>
      <c r="K136" s="47" t="s">
        <v>740</v>
      </c>
      <c r="L136" s="9" t="str">
        <f t="shared" si="40"/>
        <v>Yes</v>
      </c>
    </row>
    <row r="137" spans="1:12" x14ac:dyDescent="0.2">
      <c r="A137" s="2" t="s">
        <v>1006</v>
      </c>
      <c r="B137" s="37" t="s">
        <v>213</v>
      </c>
      <c r="C137" s="38">
        <v>4267</v>
      </c>
      <c r="D137" s="46" t="str">
        <f t="shared" si="43"/>
        <v>N/A</v>
      </c>
      <c r="E137" s="38">
        <v>5902</v>
      </c>
      <c r="F137" s="46" t="str">
        <f t="shared" si="44"/>
        <v>N/A</v>
      </c>
      <c r="G137" s="38">
        <v>5631</v>
      </c>
      <c r="H137" s="46" t="str">
        <f t="shared" si="45"/>
        <v>N/A</v>
      </c>
      <c r="I137" s="12">
        <v>38.32</v>
      </c>
      <c r="J137" s="12">
        <v>-4.59</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41995</v>
      </c>
      <c r="D139" s="46" t="str">
        <f t="shared" si="43"/>
        <v>N/A</v>
      </c>
      <c r="E139" s="38">
        <v>84216</v>
      </c>
      <c r="F139" s="46" t="str">
        <f t="shared" si="44"/>
        <v>N/A</v>
      </c>
      <c r="G139" s="38">
        <v>94339</v>
      </c>
      <c r="H139" s="46" t="str">
        <f t="shared" si="45"/>
        <v>N/A</v>
      </c>
      <c r="I139" s="12">
        <v>100.5</v>
      </c>
      <c r="J139" s="12">
        <v>12.02</v>
      </c>
      <c r="K139" s="47" t="s">
        <v>740</v>
      </c>
      <c r="L139" s="9" t="str">
        <f t="shared" si="40"/>
        <v>No</v>
      </c>
    </row>
    <row r="140" spans="1:12" x14ac:dyDescent="0.2">
      <c r="A140" s="2" t="s">
        <v>1008</v>
      </c>
      <c r="B140" s="37" t="s">
        <v>213</v>
      </c>
      <c r="C140" s="38">
        <v>22342</v>
      </c>
      <c r="D140" s="46" t="str">
        <f t="shared" si="43"/>
        <v>N/A</v>
      </c>
      <c r="E140" s="38">
        <v>24169</v>
      </c>
      <c r="F140" s="46" t="str">
        <f t="shared" si="44"/>
        <v>N/A</v>
      </c>
      <c r="G140" s="38">
        <v>25552</v>
      </c>
      <c r="H140" s="46" t="str">
        <f t="shared" si="45"/>
        <v>N/A</v>
      </c>
      <c r="I140" s="12">
        <v>8.1769999999999996</v>
      </c>
      <c r="J140" s="12">
        <v>5.7220000000000004</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13880</v>
      </c>
      <c r="D142" s="46" t="str">
        <f t="shared" si="43"/>
        <v>N/A</v>
      </c>
      <c r="E142" s="38">
        <v>12340</v>
      </c>
      <c r="F142" s="46" t="str">
        <f t="shared" si="44"/>
        <v>N/A</v>
      </c>
      <c r="G142" s="38">
        <v>12107</v>
      </c>
      <c r="H142" s="46" t="str">
        <f t="shared" si="45"/>
        <v>N/A</v>
      </c>
      <c r="I142" s="12">
        <v>-11.1</v>
      </c>
      <c r="J142" s="12">
        <v>-1.89</v>
      </c>
      <c r="K142" s="47" t="s">
        <v>740</v>
      </c>
      <c r="L142" s="9" t="str">
        <f t="shared" si="40"/>
        <v>Yes</v>
      </c>
    </row>
    <row r="143" spans="1:12" x14ac:dyDescent="0.2">
      <c r="A143" s="2" t="s">
        <v>1011</v>
      </c>
      <c r="B143" s="37" t="s">
        <v>213</v>
      </c>
      <c r="C143" s="38">
        <v>935</v>
      </c>
      <c r="D143" s="46" t="str">
        <f t="shared" si="43"/>
        <v>N/A</v>
      </c>
      <c r="E143" s="38">
        <v>612</v>
      </c>
      <c r="F143" s="46" t="str">
        <f t="shared" si="44"/>
        <v>N/A</v>
      </c>
      <c r="G143" s="38">
        <v>467</v>
      </c>
      <c r="H143" s="46" t="str">
        <f t="shared" si="45"/>
        <v>N/A</v>
      </c>
      <c r="I143" s="12">
        <v>-34.5</v>
      </c>
      <c r="J143" s="12">
        <v>-23.7</v>
      </c>
      <c r="K143" s="47" t="s">
        <v>740</v>
      </c>
      <c r="L143" s="9" t="str">
        <f t="shared" si="40"/>
        <v>No</v>
      </c>
    </row>
    <row r="144" spans="1:12" x14ac:dyDescent="0.2">
      <c r="A144" s="2" t="s">
        <v>1012</v>
      </c>
      <c r="B144" s="37" t="s">
        <v>213</v>
      </c>
      <c r="C144" s="38">
        <v>2734</v>
      </c>
      <c r="D144" s="46" t="str">
        <f t="shared" si="43"/>
        <v>N/A</v>
      </c>
      <c r="E144" s="38">
        <v>44115</v>
      </c>
      <c r="F144" s="46" t="str">
        <f t="shared" si="44"/>
        <v>N/A</v>
      </c>
      <c r="G144" s="38">
        <v>51959</v>
      </c>
      <c r="H144" s="46" t="str">
        <f t="shared" si="45"/>
        <v>N/A</v>
      </c>
      <c r="I144" s="12">
        <v>1514</v>
      </c>
      <c r="J144" s="12">
        <v>17.78</v>
      </c>
      <c r="K144" s="47" t="s">
        <v>740</v>
      </c>
      <c r="L144" s="9" t="str">
        <f t="shared" si="40"/>
        <v>No</v>
      </c>
    </row>
    <row r="145" spans="1:12" x14ac:dyDescent="0.2">
      <c r="A145" s="2" t="s">
        <v>1013</v>
      </c>
      <c r="B145" s="37" t="s">
        <v>213</v>
      </c>
      <c r="C145" s="38">
        <v>2104</v>
      </c>
      <c r="D145" s="46" t="str">
        <f t="shared" si="43"/>
        <v>N/A</v>
      </c>
      <c r="E145" s="38">
        <v>2980</v>
      </c>
      <c r="F145" s="46" t="str">
        <f t="shared" si="44"/>
        <v>N/A</v>
      </c>
      <c r="G145" s="38">
        <v>4254</v>
      </c>
      <c r="H145" s="46" t="str">
        <f t="shared" si="45"/>
        <v>N/A</v>
      </c>
      <c r="I145" s="12">
        <v>41.63</v>
      </c>
      <c r="J145" s="12">
        <v>42.75</v>
      </c>
      <c r="K145" s="47" t="s">
        <v>740</v>
      </c>
      <c r="L145" s="9" t="str">
        <f t="shared" si="40"/>
        <v>No</v>
      </c>
    </row>
    <row r="146" spans="1:12" ht="25.5" x14ac:dyDescent="0.2">
      <c r="A146" s="18" t="s">
        <v>1014</v>
      </c>
      <c r="B146" s="1" t="s">
        <v>213</v>
      </c>
      <c r="C146" s="1">
        <v>4184</v>
      </c>
      <c r="D146" s="11" t="str">
        <f t="shared" ref="D146:D151" si="46">IF($B146="N/A","N/A",IF(C146&gt;10,"No",IF(C146&lt;-10,"No","Yes")))</f>
        <v>N/A</v>
      </c>
      <c r="E146" s="1">
        <v>4406</v>
      </c>
      <c r="F146" s="11" t="str">
        <f t="shared" ref="F146:F151" si="47">IF($B146="N/A","N/A",IF(E146&gt;10,"No",IF(E146&lt;-10,"No","Yes")))</f>
        <v>N/A</v>
      </c>
      <c r="G146" s="1">
        <v>6362</v>
      </c>
      <c r="H146" s="11" t="str">
        <f t="shared" ref="H146:H151" si="48">IF($B146="N/A","N/A",IF(G146&gt;10,"No",IF(G146&lt;-10,"No","Yes")))</f>
        <v>N/A</v>
      </c>
      <c r="I146" s="59">
        <v>5.306</v>
      </c>
      <c r="J146" s="59">
        <v>44.39</v>
      </c>
      <c r="K146" s="47" t="s">
        <v>739</v>
      </c>
      <c r="L146" s="9" t="str">
        <f t="shared" ref="L146:L151" si="49">IF(J146="Div by 0", "N/A", IF(K146="N/A","N/A", IF(J146&gt;VALUE(MID(K146,1,2)), "No", IF(J146&lt;-1*VALUE(MID(K146,1,2)), "No", "Yes"))))</f>
        <v>No</v>
      </c>
    </row>
    <row r="147" spans="1:12" x14ac:dyDescent="0.2">
      <c r="A147" s="6" t="s">
        <v>326</v>
      </c>
      <c r="B147" s="50" t="s">
        <v>213</v>
      </c>
      <c r="C147" s="13">
        <v>2.3415900874000002</v>
      </c>
      <c r="D147" s="11" t="str">
        <f t="shared" si="46"/>
        <v>N/A</v>
      </c>
      <c r="E147" s="13">
        <v>1.9385523774</v>
      </c>
      <c r="F147" s="11" t="str">
        <f t="shared" si="47"/>
        <v>N/A</v>
      </c>
      <c r="G147" s="13">
        <v>2.6382795200000002</v>
      </c>
      <c r="H147" s="11" t="str">
        <f t="shared" si="48"/>
        <v>N/A</v>
      </c>
      <c r="I147" s="59">
        <v>-17.2</v>
      </c>
      <c r="J147" s="59">
        <v>36.1</v>
      </c>
      <c r="K147" s="47" t="s">
        <v>739</v>
      </c>
      <c r="L147" s="9" t="str">
        <f t="shared" si="49"/>
        <v>No</v>
      </c>
    </row>
    <row r="148" spans="1:12" x14ac:dyDescent="0.2">
      <c r="A148" s="2" t="s">
        <v>327</v>
      </c>
      <c r="B148" s="50" t="s">
        <v>213</v>
      </c>
      <c r="C148" s="13">
        <v>18.559267588000001</v>
      </c>
      <c r="D148" s="11" t="str">
        <f t="shared" si="46"/>
        <v>N/A</v>
      </c>
      <c r="E148" s="13">
        <v>18.836192398000001</v>
      </c>
      <c r="F148" s="11" t="str">
        <f t="shared" si="47"/>
        <v>N/A</v>
      </c>
      <c r="G148" s="13">
        <v>17.207248363000001</v>
      </c>
      <c r="H148" s="11" t="str">
        <f t="shared" si="48"/>
        <v>N/A</v>
      </c>
      <c r="I148" s="59">
        <v>1.492</v>
      </c>
      <c r="J148" s="59">
        <v>-8.65</v>
      </c>
      <c r="K148" s="47" t="s">
        <v>739</v>
      </c>
      <c r="L148" s="9" t="str">
        <f t="shared" si="49"/>
        <v>Yes</v>
      </c>
    </row>
    <row r="149" spans="1:12" x14ac:dyDescent="0.2">
      <c r="A149" s="2" t="s">
        <v>328</v>
      </c>
      <c r="B149" s="50" t="s">
        <v>213</v>
      </c>
      <c r="C149" s="13">
        <v>4.2741341194000002</v>
      </c>
      <c r="D149" s="11" t="str">
        <f t="shared" si="46"/>
        <v>N/A</v>
      </c>
      <c r="E149" s="13">
        <v>4.7382418812999996</v>
      </c>
      <c r="F149" s="11" t="str">
        <f t="shared" si="47"/>
        <v>N/A</v>
      </c>
      <c r="G149" s="13">
        <v>6.6799395852999996</v>
      </c>
      <c r="H149" s="11" t="str">
        <f t="shared" si="48"/>
        <v>N/A</v>
      </c>
      <c r="I149" s="59">
        <v>10.86</v>
      </c>
      <c r="J149" s="59">
        <v>40.98</v>
      </c>
      <c r="K149" s="47" t="s">
        <v>739</v>
      </c>
      <c r="L149" s="9" t="str">
        <f t="shared" si="49"/>
        <v>No</v>
      </c>
    </row>
    <row r="150" spans="1:12" x14ac:dyDescent="0.2">
      <c r="A150" s="2" t="s">
        <v>329</v>
      </c>
      <c r="B150" s="50" t="s">
        <v>213</v>
      </c>
      <c r="C150" s="13">
        <v>9.0990721299999994E-2</v>
      </c>
      <c r="D150" s="11" t="str">
        <f t="shared" si="46"/>
        <v>N/A</v>
      </c>
      <c r="E150" s="13">
        <v>0.12003034730000001</v>
      </c>
      <c r="F150" s="11" t="str">
        <f t="shared" si="47"/>
        <v>N/A</v>
      </c>
      <c r="G150" s="13">
        <v>1.2804125773999999</v>
      </c>
      <c r="H150" s="11" t="str">
        <f t="shared" si="48"/>
        <v>N/A</v>
      </c>
      <c r="I150" s="59">
        <v>31.91</v>
      </c>
      <c r="J150" s="59">
        <v>966.7</v>
      </c>
      <c r="K150" s="47" t="s">
        <v>739</v>
      </c>
      <c r="L150" s="9" t="str">
        <f t="shared" si="49"/>
        <v>No</v>
      </c>
    </row>
    <row r="151" spans="1:12" x14ac:dyDescent="0.2">
      <c r="A151" s="2" t="s">
        <v>330</v>
      </c>
      <c r="B151" s="50" t="s">
        <v>213</v>
      </c>
      <c r="C151" s="13">
        <v>0.13573044409999999</v>
      </c>
      <c r="D151" s="11" t="str">
        <f t="shared" si="46"/>
        <v>N/A</v>
      </c>
      <c r="E151" s="13">
        <v>3.4435261699999997E-2</v>
      </c>
      <c r="F151" s="11" t="str">
        <f t="shared" si="47"/>
        <v>N/A</v>
      </c>
      <c r="G151" s="13">
        <v>3.2860216900000003E-2</v>
      </c>
      <c r="H151" s="11" t="str">
        <f t="shared" si="48"/>
        <v>N/A</v>
      </c>
      <c r="I151" s="59">
        <v>-74.599999999999994</v>
      </c>
      <c r="J151" s="59">
        <v>-4.57</v>
      </c>
      <c r="K151" s="47" t="s">
        <v>739</v>
      </c>
      <c r="L151" s="9" t="str">
        <f t="shared" si="49"/>
        <v>Yes</v>
      </c>
    </row>
    <row r="152" spans="1:12" x14ac:dyDescent="0.2">
      <c r="A152" s="18" t="s">
        <v>1015</v>
      </c>
      <c r="B152" s="37" t="s">
        <v>213</v>
      </c>
      <c r="C152" s="38">
        <v>7739</v>
      </c>
      <c r="D152" s="46" t="str">
        <f t="shared" ref="D152:D158" si="50">IF($B152="N/A","N/A",IF(C152&gt;10,"No",IF(C152&lt;-10,"No","Yes")))</f>
        <v>N/A</v>
      </c>
      <c r="E152" s="38">
        <v>9167</v>
      </c>
      <c r="F152" s="46" t="str">
        <f t="shared" ref="F152:F158" si="51">IF($B152="N/A","N/A",IF(E152&gt;10,"No",IF(E152&lt;-10,"No","Yes")))</f>
        <v>N/A</v>
      </c>
      <c r="G152" s="38">
        <v>14383</v>
      </c>
      <c r="H152" s="46" t="str">
        <f t="shared" ref="H152:H158" si="52">IF($B152="N/A","N/A",IF(G152&gt;10,"No",IF(G152&lt;-10,"No","Yes")))</f>
        <v>N/A</v>
      </c>
      <c r="I152" s="12">
        <v>18.45</v>
      </c>
      <c r="J152" s="12">
        <v>56.9</v>
      </c>
      <c r="K152" s="47" t="s">
        <v>739</v>
      </c>
      <c r="L152" s="9" t="str">
        <f t="shared" ref="L152:L159" si="53">IF(J152="Div by 0", "N/A", IF(K152="N/A","N/A", IF(J152&gt;VALUE(MID(K152,1,2)), "No", IF(J152&lt;-1*VALUE(MID(K152,1,2)), "No", "Yes"))))</f>
        <v>No</v>
      </c>
    </row>
    <row r="153" spans="1:12" x14ac:dyDescent="0.2">
      <c r="A153" s="6" t="s">
        <v>1016</v>
      </c>
      <c r="B153" s="37" t="s">
        <v>213</v>
      </c>
      <c r="C153" s="8">
        <v>4.3311581469</v>
      </c>
      <c r="D153" s="46" t="str">
        <f t="shared" si="50"/>
        <v>N/A</v>
      </c>
      <c r="E153" s="8">
        <v>4.0332976948999999</v>
      </c>
      <c r="F153" s="46" t="str">
        <f t="shared" si="51"/>
        <v>N/A</v>
      </c>
      <c r="G153" s="8">
        <v>5.9645354189999997</v>
      </c>
      <c r="H153" s="46" t="str">
        <f t="shared" si="52"/>
        <v>N/A</v>
      </c>
      <c r="I153" s="12">
        <v>-6.88</v>
      </c>
      <c r="J153" s="12">
        <v>47.88</v>
      </c>
      <c r="K153" s="47" t="s">
        <v>739</v>
      </c>
      <c r="L153" s="9" t="str">
        <f t="shared" si="53"/>
        <v>No</v>
      </c>
    </row>
    <row r="154" spans="1:12" x14ac:dyDescent="0.2">
      <c r="A154" s="18" t="s">
        <v>1017</v>
      </c>
      <c r="B154" s="37" t="s">
        <v>213</v>
      </c>
      <c r="C154" s="8">
        <v>20.984580789999999</v>
      </c>
      <c r="D154" s="46" t="str">
        <f t="shared" si="50"/>
        <v>N/A</v>
      </c>
      <c r="E154" s="8">
        <v>8.3417423478000003</v>
      </c>
      <c r="F154" s="46" t="str">
        <f t="shared" si="51"/>
        <v>N/A</v>
      </c>
      <c r="G154" s="8">
        <v>8.9005634231999995</v>
      </c>
      <c r="H154" s="46" t="str">
        <f t="shared" si="52"/>
        <v>N/A</v>
      </c>
      <c r="I154" s="12">
        <v>-60.2</v>
      </c>
      <c r="J154" s="12">
        <v>6.6989999999999998</v>
      </c>
      <c r="K154" s="47" t="s">
        <v>739</v>
      </c>
      <c r="L154" s="9" t="str">
        <f t="shared" si="53"/>
        <v>Yes</v>
      </c>
    </row>
    <row r="155" spans="1:12" x14ac:dyDescent="0.2">
      <c r="A155" s="18" t="s">
        <v>1018</v>
      </c>
      <c r="B155" s="37" t="s">
        <v>213</v>
      </c>
      <c r="C155" s="8">
        <v>12.348317367</v>
      </c>
      <c r="D155" s="46" t="str">
        <f t="shared" si="50"/>
        <v>N/A</v>
      </c>
      <c r="E155" s="8">
        <v>18.666013438</v>
      </c>
      <c r="F155" s="46" t="str">
        <f t="shared" si="51"/>
        <v>N/A</v>
      </c>
      <c r="G155" s="8">
        <v>27.175156758</v>
      </c>
      <c r="H155" s="46" t="str">
        <f t="shared" si="52"/>
        <v>N/A</v>
      </c>
      <c r="I155" s="12">
        <v>51.16</v>
      </c>
      <c r="J155" s="12">
        <v>45.59</v>
      </c>
      <c r="K155" s="47" t="s">
        <v>739</v>
      </c>
      <c r="L155" s="9" t="str">
        <f t="shared" si="53"/>
        <v>No</v>
      </c>
    </row>
    <row r="156" spans="1:12" x14ac:dyDescent="0.2">
      <c r="A156" s="18" t="s">
        <v>1019</v>
      </c>
      <c r="B156" s="37" t="s">
        <v>213</v>
      </c>
      <c r="C156" s="8">
        <v>4.4298114299999997E-2</v>
      </c>
      <c r="D156" s="46" t="str">
        <f t="shared" si="50"/>
        <v>N/A</v>
      </c>
      <c r="E156" s="8">
        <v>4.7559194200000002E-2</v>
      </c>
      <c r="F156" s="46" t="str">
        <f t="shared" si="51"/>
        <v>N/A</v>
      </c>
      <c r="G156" s="8">
        <v>1.0670104812000001</v>
      </c>
      <c r="H156" s="46" t="str">
        <f t="shared" si="52"/>
        <v>N/A</v>
      </c>
      <c r="I156" s="12">
        <v>7.3620000000000001</v>
      </c>
      <c r="J156" s="12">
        <v>2144</v>
      </c>
      <c r="K156" s="47" t="s">
        <v>739</v>
      </c>
      <c r="L156" s="9" t="str">
        <f t="shared" si="53"/>
        <v>No</v>
      </c>
    </row>
    <row r="157" spans="1:12" x14ac:dyDescent="0.2">
      <c r="A157" s="18" t="s">
        <v>1020</v>
      </c>
      <c r="B157" s="37" t="s">
        <v>213</v>
      </c>
      <c r="C157" s="8">
        <v>0.1476366234</v>
      </c>
      <c r="D157" s="46" t="str">
        <f t="shared" si="50"/>
        <v>N/A</v>
      </c>
      <c r="E157" s="8">
        <v>0.1567398119</v>
      </c>
      <c r="F157" s="46" t="str">
        <f t="shared" si="51"/>
        <v>N/A</v>
      </c>
      <c r="G157" s="8">
        <v>0.40174265149999999</v>
      </c>
      <c r="H157" s="46" t="str">
        <f t="shared" si="52"/>
        <v>N/A</v>
      </c>
      <c r="I157" s="12">
        <v>6.1660000000000004</v>
      </c>
      <c r="J157" s="12">
        <v>156.30000000000001</v>
      </c>
      <c r="K157" s="47" t="s">
        <v>739</v>
      </c>
      <c r="L157" s="9" t="str">
        <f t="shared" si="53"/>
        <v>No</v>
      </c>
    </row>
    <row r="158" spans="1:12" x14ac:dyDescent="0.2">
      <c r="A158" s="2" t="s">
        <v>1021</v>
      </c>
      <c r="B158" s="37" t="s">
        <v>213</v>
      </c>
      <c r="C158" s="38">
        <v>509</v>
      </c>
      <c r="D158" s="46" t="str">
        <f t="shared" si="50"/>
        <v>N/A</v>
      </c>
      <c r="E158" s="38">
        <v>531</v>
      </c>
      <c r="F158" s="46" t="str">
        <f t="shared" si="51"/>
        <v>N/A</v>
      </c>
      <c r="G158" s="38">
        <v>1062</v>
      </c>
      <c r="H158" s="46" t="str">
        <f t="shared" si="52"/>
        <v>N/A</v>
      </c>
      <c r="I158" s="12">
        <v>4.3220000000000001</v>
      </c>
      <c r="J158" s="12">
        <v>100</v>
      </c>
      <c r="K158" s="47" t="s">
        <v>739</v>
      </c>
      <c r="L158" s="9" t="str">
        <f t="shared" si="53"/>
        <v>No</v>
      </c>
    </row>
    <row r="159" spans="1:12" ht="25.5" x14ac:dyDescent="0.2">
      <c r="A159" s="18" t="s">
        <v>1022</v>
      </c>
      <c r="B159" s="37" t="s">
        <v>213</v>
      </c>
      <c r="C159" s="38">
        <v>8029</v>
      </c>
      <c r="D159" s="46" t="str">
        <f>IF($B159="N/A","N/A",IF(C159&gt;10,"No",IF(C159&lt;-10,"No","Yes")))</f>
        <v>N/A</v>
      </c>
      <c r="E159" s="38">
        <v>9474</v>
      </c>
      <c r="F159" s="46" t="str">
        <f>IF($B159="N/A","N/A",IF(E159&gt;10,"No",IF(E159&lt;-10,"No","Yes")))</f>
        <v>N/A</v>
      </c>
      <c r="G159" s="38">
        <v>14616</v>
      </c>
      <c r="H159" s="46" t="str">
        <f>IF($B159="N/A","N/A",IF(G159&gt;10,"No",IF(G159&lt;-10,"No","Yes")))</f>
        <v>N/A</v>
      </c>
      <c r="I159" s="12">
        <v>18</v>
      </c>
      <c r="J159" s="12">
        <v>54.27</v>
      </c>
      <c r="K159" s="47" t="s">
        <v>739</v>
      </c>
      <c r="L159" s="9" t="str">
        <f t="shared" si="53"/>
        <v>No</v>
      </c>
    </row>
    <row r="160" spans="1:12" x14ac:dyDescent="0.2">
      <c r="A160" s="4" t="s">
        <v>1023</v>
      </c>
      <c r="B160" s="37" t="s">
        <v>213</v>
      </c>
      <c r="C160" s="38">
        <v>4287</v>
      </c>
      <c r="D160" s="46" t="str">
        <f t="shared" ref="D160:D234" si="54">IF($B160="N/A","N/A",IF(C160&gt;10,"No",IF(C160&lt;-10,"No","Yes")))</f>
        <v>N/A</v>
      </c>
      <c r="E160" s="38">
        <v>5021</v>
      </c>
      <c r="F160" s="46" t="str">
        <f t="shared" ref="F160:F234" si="55">IF($B160="N/A","N/A",IF(E160&gt;10,"No",IF(E160&lt;-10,"No","Yes")))</f>
        <v>N/A</v>
      </c>
      <c r="G160" s="38">
        <v>6021</v>
      </c>
      <c r="H160" s="46" t="str">
        <f t="shared" ref="H160:H223" si="56">IF($B160="N/A","N/A",IF(G160&gt;10,"No",IF(G160&lt;-10,"No","Yes")))</f>
        <v>N/A</v>
      </c>
      <c r="I160" s="12">
        <v>17.12</v>
      </c>
      <c r="J160" s="12">
        <v>19.920000000000002</v>
      </c>
      <c r="K160" s="47" t="s">
        <v>739</v>
      </c>
      <c r="L160" s="9" t="str">
        <f t="shared" ref="L160:L223" si="57">IF(J160="Div by 0", "N/A", IF(K160="N/A","N/A", IF(J160&gt;VALUE(MID(K160,1,2)), "No", IF(J160&lt;-1*VALUE(MID(K160,1,2)), "No", "Yes"))))</f>
        <v>Yes</v>
      </c>
    </row>
    <row r="161" spans="1:12" x14ac:dyDescent="0.2">
      <c r="A161" s="65" t="s">
        <v>71</v>
      </c>
      <c r="B161" s="37" t="s">
        <v>213</v>
      </c>
      <c r="C161" s="8">
        <v>2.3992343941000001</v>
      </c>
      <c r="D161" s="46" t="str">
        <f t="shared" si="54"/>
        <v>N/A</v>
      </c>
      <c r="E161" s="8">
        <v>2.2091401468999998</v>
      </c>
      <c r="F161" s="46" t="str">
        <f t="shared" si="55"/>
        <v>N/A</v>
      </c>
      <c r="G161" s="8">
        <v>2.4968690646999998</v>
      </c>
      <c r="H161" s="46" t="str">
        <f t="shared" si="56"/>
        <v>N/A</v>
      </c>
      <c r="I161" s="12">
        <v>-7.92</v>
      </c>
      <c r="J161" s="12">
        <v>13.02</v>
      </c>
      <c r="K161" s="47" t="s">
        <v>739</v>
      </c>
      <c r="L161" s="9" t="str">
        <f t="shared" si="57"/>
        <v>Yes</v>
      </c>
    </row>
    <row r="162" spans="1:12" x14ac:dyDescent="0.2">
      <c r="A162" s="4" t="s">
        <v>111</v>
      </c>
      <c r="B162" s="37" t="s">
        <v>213</v>
      </c>
      <c r="C162" s="8">
        <v>15.684227433</v>
      </c>
      <c r="D162" s="46" t="str">
        <f t="shared" si="54"/>
        <v>N/A</v>
      </c>
      <c r="E162" s="8">
        <v>1.5724857047</v>
      </c>
      <c r="F162" s="46" t="str">
        <f t="shared" si="55"/>
        <v>N/A</v>
      </c>
      <c r="G162" s="8">
        <v>1.5303791685999999</v>
      </c>
      <c r="H162" s="46" t="str">
        <f t="shared" si="56"/>
        <v>N/A</v>
      </c>
      <c r="I162" s="12">
        <v>-90</v>
      </c>
      <c r="J162" s="12">
        <v>-2.68</v>
      </c>
      <c r="K162" s="47" t="s">
        <v>739</v>
      </c>
      <c r="L162" s="9" t="str">
        <f t="shared" si="57"/>
        <v>Yes</v>
      </c>
    </row>
    <row r="163" spans="1:12" x14ac:dyDescent="0.2">
      <c r="A163" s="4" t="s">
        <v>112</v>
      </c>
      <c r="B163" s="37" t="s">
        <v>213</v>
      </c>
      <c r="C163" s="8">
        <v>5.7111274870999997</v>
      </c>
      <c r="D163" s="46" t="str">
        <f t="shared" si="54"/>
        <v>N/A</v>
      </c>
      <c r="E163" s="8">
        <v>11.261198208</v>
      </c>
      <c r="F163" s="46" t="str">
        <f t="shared" si="55"/>
        <v>N/A</v>
      </c>
      <c r="G163" s="8">
        <v>13.298091446000001</v>
      </c>
      <c r="H163" s="46" t="str">
        <f t="shared" si="56"/>
        <v>N/A</v>
      </c>
      <c r="I163" s="12">
        <v>97.18</v>
      </c>
      <c r="J163" s="12">
        <v>18.09</v>
      </c>
      <c r="K163" s="47" t="s">
        <v>739</v>
      </c>
      <c r="L163" s="9" t="str">
        <f t="shared" si="57"/>
        <v>Yes</v>
      </c>
    </row>
    <row r="164" spans="1:12" x14ac:dyDescent="0.2">
      <c r="A164" s="4" t="s">
        <v>113</v>
      </c>
      <c r="B164" s="37" t="s">
        <v>213</v>
      </c>
      <c r="C164" s="8">
        <v>0</v>
      </c>
      <c r="D164" s="46" t="str">
        <f t="shared" si="54"/>
        <v>N/A</v>
      </c>
      <c r="E164" s="8">
        <v>0</v>
      </c>
      <c r="F164" s="46" t="str">
        <f t="shared" si="55"/>
        <v>N/A</v>
      </c>
      <c r="G164" s="8">
        <v>0</v>
      </c>
      <c r="H164" s="46" t="str">
        <f t="shared" si="56"/>
        <v>N/A</v>
      </c>
      <c r="I164" s="12" t="s">
        <v>1747</v>
      </c>
      <c r="J164" s="12" t="s">
        <v>1747</v>
      </c>
      <c r="K164" s="47" t="s">
        <v>739</v>
      </c>
      <c r="L164" s="9" t="str">
        <f t="shared" si="57"/>
        <v>N/A</v>
      </c>
    </row>
    <row r="165" spans="1:12" x14ac:dyDescent="0.2">
      <c r="A165" s="4" t="s">
        <v>114</v>
      </c>
      <c r="B165" s="37" t="s">
        <v>213</v>
      </c>
      <c r="C165" s="8">
        <v>2.1431122800000001E-2</v>
      </c>
      <c r="D165" s="46" t="str">
        <f t="shared" si="54"/>
        <v>N/A</v>
      </c>
      <c r="E165" s="8">
        <v>8.3119596999999996E-3</v>
      </c>
      <c r="F165" s="46" t="str">
        <f t="shared" si="55"/>
        <v>N/A</v>
      </c>
      <c r="G165" s="8">
        <v>9.5400629999999997E-3</v>
      </c>
      <c r="H165" s="46" t="str">
        <f t="shared" si="56"/>
        <v>N/A</v>
      </c>
      <c r="I165" s="12">
        <v>-61.2</v>
      </c>
      <c r="J165" s="12">
        <v>14.78</v>
      </c>
      <c r="K165" s="47" t="s">
        <v>739</v>
      </c>
      <c r="L165" s="9" t="str">
        <f t="shared" si="57"/>
        <v>Yes</v>
      </c>
    </row>
    <row r="166" spans="1:12" x14ac:dyDescent="0.2">
      <c r="A166" s="4" t="s">
        <v>428</v>
      </c>
      <c r="B166" s="37" t="s">
        <v>213</v>
      </c>
      <c r="C166" s="38">
        <v>1842</v>
      </c>
      <c r="D166" s="46" t="str">
        <f>IF($B166="N/A","N/A",IF(C166&gt;10,"No",IF(C166&lt;-10,"No","Yes")))</f>
        <v>N/A</v>
      </c>
      <c r="E166" s="38">
        <v>179</v>
      </c>
      <c r="F166" s="46" t="str">
        <f>IF($B166="N/A","N/A",IF(E166&gt;10,"No",IF(E166&lt;-10,"No","Yes")))</f>
        <v>N/A</v>
      </c>
      <c r="G166" s="38">
        <v>196</v>
      </c>
      <c r="H166" s="46" t="str">
        <f>IF($B166="N/A","N/A",IF(G166&gt;10,"No",IF(G166&lt;-10,"No","Yes")))</f>
        <v>N/A</v>
      </c>
      <c r="I166" s="12">
        <v>-90.3</v>
      </c>
      <c r="J166" s="12">
        <v>9.4969999999999999</v>
      </c>
      <c r="K166" s="47" t="s">
        <v>739</v>
      </c>
      <c r="L166" s="9" t="str">
        <f t="shared" si="57"/>
        <v>Yes</v>
      </c>
    </row>
    <row r="167" spans="1:12" x14ac:dyDescent="0.2">
      <c r="A167" s="4" t="s">
        <v>429</v>
      </c>
      <c r="B167" s="37" t="s">
        <v>213</v>
      </c>
      <c r="C167" s="38">
        <v>111</v>
      </c>
      <c r="D167" s="46" t="str">
        <f>IF($B167="N/A","N/A",IF(C167&gt;10,"No",IF(C167&lt;-10,"No","Yes")))</f>
        <v>N/A</v>
      </c>
      <c r="E167" s="38">
        <v>11</v>
      </c>
      <c r="F167" s="46" t="str">
        <f>IF($B167="N/A","N/A",IF(E167&gt;10,"No",IF(E167&lt;-10,"No","Yes")))</f>
        <v>N/A</v>
      </c>
      <c r="G167" s="38">
        <v>11</v>
      </c>
      <c r="H167" s="46" t="str">
        <f>IF($B167="N/A","N/A",IF(G167&gt;10,"No",IF(G167&lt;-10,"No","Yes")))</f>
        <v>N/A</v>
      </c>
      <c r="I167" s="12">
        <v>-92.8</v>
      </c>
      <c r="J167" s="12">
        <v>-37.5</v>
      </c>
      <c r="K167" s="47" t="s">
        <v>739</v>
      </c>
      <c r="L167" s="9" t="str">
        <f t="shared" si="57"/>
        <v>No</v>
      </c>
    </row>
    <row r="168" spans="1:12" x14ac:dyDescent="0.2">
      <c r="A168" s="4" t="s">
        <v>430</v>
      </c>
      <c r="B168" s="37" t="s">
        <v>213</v>
      </c>
      <c r="C168" s="38">
        <v>1088</v>
      </c>
      <c r="D168" s="46" t="str">
        <f>IF($B168="N/A","N/A",IF(C168&gt;10,"No",IF(C168&lt;-10,"No","Yes")))</f>
        <v>N/A</v>
      </c>
      <c r="E168" s="38">
        <v>3293</v>
      </c>
      <c r="F168" s="46" t="str">
        <f>IF($B168="N/A","N/A",IF(E168&gt;10,"No",IF(E168&lt;-10,"No","Yes")))</f>
        <v>N/A</v>
      </c>
      <c r="G168" s="38">
        <v>3930</v>
      </c>
      <c r="H168" s="46" t="str">
        <f>IF($B168="N/A","N/A",IF(G168&gt;10,"No",IF(G168&lt;-10,"No","Yes")))</f>
        <v>N/A</v>
      </c>
      <c r="I168" s="12">
        <v>202.7</v>
      </c>
      <c r="J168" s="12">
        <v>19.34</v>
      </c>
      <c r="K168" s="47" t="s">
        <v>739</v>
      </c>
      <c r="L168" s="9" t="str">
        <f t="shared" si="57"/>
        <v>Yes</v>
      </c>
    </row>
    <row r="169" spans="1:12" x14ac:dyDescent="0.2">
      <c r="A169" s="4" t="s">
        <v>431</v>
      </c>
      <c r="B169" s="37" t="s">
        <v>213</v>
      </c>
      <c r="C169" s="38">
        <v>1237</v>
      </c>
      <c r="D169" s="46" t="str">
        <f>IF($B169="N/A","N/A",IF(C169&gt;10,"No",IF(C169&lt;-10,"No","Yes")))</f>
        <v>N/A</v>
      </c>
      <c r="E169" s="38">
        <v>1534</v>
      </c>
      <c r="F169" s="46" t="str">
        <f>IF($B169="N/A","N/A",IF(E169&gt;10,"No",IF(E169&lt;-10,"No","Yes")))</f>
        <v>N/A</v>
      </c>
      <c r="G169" s="38">
        <v>1881</v>
      </c>
      <c r="H169" s="46" t="str">
        <f>IF($B169="N/A","N/A",IF(G169&gt;10,"No",IF(G169&lt;-10,"No","Yes")))</f>
        <v>N/A</v>
      </c>
      <c r="I169" s="12">
        <v>24.01</v>
      </c>
      <c r="J169" s="12">
        <v>22.62</v>
      </c>
      <c r="K169" s="47" t="s">
        <v>739</v>
      </c>
      <c r="L169" s="9" t="str">
        <f t="shared" si="57"/>
        <v>Yes</v>
      </c>
    </row>
    <row r="170" spans="1:12" x14ac:dyDescent="0.2">
      <c r="A170" s="4" t="s">
        <v>432</v>
      </c>
      <c r="B170" s="37" t="s">
        <v>213</v>
      </c>
      <c r="C170" s="38">
        <v>11</v>
      </c>
      <c r="D170" s="46" t="str">
        <f>IF($B170="N/A","N/A",IF(C170&gt;10,"No",IF(C170&lt;-10,"No","Yes")))</f>
        <v>N/A</v>
      </c>
      <c r="E170" s="38">
        <v>11</v>
      </c>
      <c r="F170" s="46" t="str">
        <f>IF($B170="N/A","N/A",IF(E170&gt;10,"No",IF(E170&lt;-10,"No","Yes")))</f>
        <v>N/A</v>
      </c>
      <c r="G170" s="38">
        <v>11</v>
      </c>
      <c r="H170" s="46" t="str">
        <f>IF($B170="N/A","N/A",IF(G170&gt;10,"No",IF(G170&lt;-10,"No","Yes")))</f>
        <v>N/A</v>
      </c>
      <c r="I170" s="12">
        <v>-22.2</v>
      </c>
      <c r="J170" s="12">
        <v>28.57</v>
      </c>
      <c r="K170" s="47" t="s">
        <v>739</v>
      </c>
      <c r="L170" s="9" t="str">
        <f t="shared" si="57"/>
        <v>Yes</v>
      </c>
    </row>
    <row r="171" spans="1:12" x14ac:dyDescent="0.2">
      <c r="A171" s="6" t="s">
        <v>1024</v>
      </c>
      <c r="B171" s="37" t="s">
        <v>213</v>
      </c>
      <c r="C171" s="38">
        <v>2875</v>
      </c>
      <c r="D171" s="46" t="str">
        <f t="shared" si="54"/>
        <v>N/A</v>
      </c>
      <c r="E171" s="38">
        <v>3514</v>
      </c>
      <c r="F171" s="46" t="str">
        <f t="shared" si="55"/>
        <v>N/A</v>
      </c>
      <c r="G171" s="38">
        <v>4465</v>
      </c>
      <c r="H171" s="46" t="str">
        <f t="shared" si="56"/>
        <v>N/A</v>
      </c>
      <c r="I171" s="12">
        <v>22.23</v>
      </c>
      <c r="J171" s="12">
        <v>27.06</v>
      </c>
      <c r="K171" s="47" t="s">
        <v>739</v>
      </c>
      <c r="L171" s="9" t="str">
        <f t="shared" si="57"/>
        <v>Yes</v>
      </c>
    </row>
    <row r="172" spans="1:12" x14ac:dyDescent="0.2">
      <c r="A172" s="4" t="s">
        <v>1025</v>
      </c>
      <c r="B172" s="37" t="s">
        <v>213</v>
      </c>
      <c r="C172" s="38">
        <v>1841</v>
      </c>
      <c r="D172" s="46" t="str">
        <f>IF($B172="N/A","N/A",IF(C172&gt;10,"No",IF(C172&lt;-10,"No","Yes")))</f>
        <v>N/A</v>
      </c>
      <c r="E172" s="38">
        <v>177</v>
      </c>
      <c r="F172" s="46" t="str">
        <f>IF($B172="N/A","N/A",IF(E172&gt;10,"No",IF(E172&lt;-10,"No","Yes")))</f>
        <v>N/A</v>
      </c>
      <c r="G172" s="38">
        <v>195</v>
      </c>
      <c r="H172" s="46" t="str">
        <f>IF($B172="N/A","N/A",IF(G172&gt;10,"No",IF(G172&lt;-10,"No","Yes")))</f>
        <v>N/A</v>
      </c>
      <c r="I172" s="12">
        <v>-90.4</v>
      </c>
      <c r="J172" s="12">
        <v>10.17</v>
      </c>
      <c r="K172" s="47" t="s">
        <v>739</v>
      </c>
      <c r="L172" s="9" t="str">
        <f t="shared" si="57"/>
        <v>Yes</v>
      </c>
    </row>
    <row r="173" spans="1:12" x14ac:dyDescent="0.2">
      <c r="A173" s="4" t="s">
        <v>1026</v>
      </c>
      <c r="B173" s="37" t="s">
        <v>213</v>
      </c>
      <c r="C173" s="38">
        <v>111</v>
      </c>
      <c r="D173" s="46" t="str">
        <f>IF($B173="N/A","N/A",IF(C173&gt;10,"No",IF(C173&lt;-10,"No","Yes")))</f>
        <v>N/A</v>
      </c>
      <c r="E173" s="38">
        <v>11</v>
      </c>
      <c r="F173" s="46" t="str">
        <f>IF($B173="N/A","N/A",IF(E173&gt;10,"No",IF(E173&lt;-10,"No","Yes")))</f>
        <v>N/A</v>
      </c>
      <c r="G173" s="38">
        <v>11</v>
      </c>
      <c r="H173" s="46" t="str">
        <f>IF($B173="N/A","N/A",IF(G173&gt;10,"No",IF(G173&lt;-10,"No","Yes")))</f>
        <v>N/A</v>
      </c>
      <c r="I173" s="12">
        <v>-92.8</v>
      </c>
      <c r="J173" s="12">
        <v>-37.5</v>
      </c>
      <c r="K173" s="47" t="s">
        <v>739</v>
      </c>
      <c r="L173" s="9" t="str">
        <f t="shared" si="57"/>
        <v>No</v>
      </c>
    </row>
    <row r="174" spans="1:12" ht="25.5" x14ac:dyDescent="0.2">
      <c r="A174" s="4" t="s">
        <v>1027</v>
      </c>
      <c r="B174" s="37" t="s">
        <v>213</v>
      </c>
      <c r="C174" s="38">
        <v>448</v>
      </c>
      <c r="D174" s="46" t="str">
        <f>IF($B174="N/A","N/A",IF(C174&gt;10,"No",IF(C174&lt;-10,"No","Yes")))</f>
        <v>N/A</v>
      </c>
      <c r="E174" s="38">
        <v>2624</v>
      </c>
      <c r="F174" s="46" t="str">
        <f>IF($B174="N/A","N/A",IF(E174&gt;10,"No",IF(E174&lt;-10,"No","Yes")))</f>
        <v>N/A</v>
      </c>
      <c r="G174" s="38">
        <v>3236</v>
      </c>
      <c r="H174" s="46" t="str">
        <f>IF($B174="N/A","N/A",IF(G174&gt;10,"No",IF(G174&lt;-10,"No","Yes")))</f>
        <v>N/A</v>
      </c>
      <c r="I174" s="12">
        <v>485.7</v>
      </c>
      <c r="J174" s="12">
        <v>23.32</v>
      </c>
      <c r="K174" s="47" t="s">
        <v>739</v>
      </c>
      <c r="L174" s="9" t="str">
        <f t="shared" si="57"/>
        <v>Yes</v>
      </c>
    </row>
    <row r="175" spans="1:12" ht="25.5" x14ac:dyDescent="0.2">
      <c r="A175" s="4" t="s">
        <v>1028</v>
      </c>
      <c r="B175" s="37" t="s">
        <v>213</v>
      </c>
      <c r="C175" s="38">
        <v>467</v>
      </c>
      <c r="D175" s="46" t="str">
        <f>IF($B175="N/A","N/A",IF(C175&gt;10,"No",IF(C175&lt;-10,"No","Yes")))</f>
        <v>N/A</v>
      </c>
      <c r="E175" s="38">
        <v>699</v>
      </c>
      <c r="F175" s="46" t="str">
        <f>IF($B175="N/A","N/A",IF(E175&gt;10,"No",IF(E175&lt;-10,"No","Yes")))</f>
        <v>N/A</v>
      </c>
      <c r="G175" s="38">
        <v>1021</v>
      </c>
      <c r="H175" s="46" t="str">
        <f>IF($B175="N/A","N/A",IF(G175&gt;10,"No",IF(G175&lt;-10,"No","Yes")))</f>
        <v>N/A</v>
      </c>
      <c r="I175" s="12">
        <v>49.68</v>
      </c>
      <c r="J175" s="12">
        <v>46.07</v>
      </c>
      <c r="K175" s="47" t="s">
        <v>739</v>
      </c>
      <c r="L175" s="9" t="str">
        <f t="shared" si="57"/>
        <v>No</v>
      </c>
    </row>
    <row r="176" spans="1:12" ht="25.5" x14ac:dyDescent="0.2">
      <c r="A176" s="4" t="s">
        <v>1029</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-25</v>
      </c>
      <c r="J176" s="12">
        <v>33.33</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11</v>
      </c>
      <c r="D195" s="11" t="str">
        <f t="shared" si="54"/>
        <v>N/A</v>
      </c>
      <c r="E195" s="1">
        <v>11</v>
      </c>
      <c r="F195" s="11" t="str">
        <f t="shared" si="55"/>
        <v>N/A</v>
      </c>
      <c r="G195" s="1">
        <v>0</v>
      </c>
      <c r="H195" s="11" t="str">
        <f t="shared" si="56"/>
        <v>N/A</v>
      </c>
      <c r="I195" s="59">
        <v>200</v>
      </c>
      <c r="J195" s="59">
        <v>-100</v>
      </c>
      <c r="K195" s="50" t="s">
        <v>739</v>
      </c>
      <c r="L195" s="11" t="str">
        <f t="shared" si="57"/>
        <v>No</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11</v>
      </c>
      <c r="D198" s="46" t="str">
        <f t="shared" si="54"/>
        <v>N/A</v>
      </c>
      <c r="E198" s="38">
        <v>11</v>
      </c>
      <c r="F198" s="46" t="str">
        <f t="shared" si="55"/>
        <v>N/A</v>
      </c>
      <c r="G198" s="38">
        <v>0</v>
      </c>
      <c r="H198" s="46" t="str">
        <f t="shared" si="56"/>
        <v>N/A</v>
      </c>
      <c r="I198" s="12">
        <v>0</v>
      </c>
      <c r="J198" s="12">
        <v>-100</v>
      </c>
      <c r="K198" s="47" t="s">
        <v>739</v>
      </c>
      <c r="L198" s="9" t="str">
        <f t="shared" si="57"/>
        <v>No</v>
      </c>
    </row>
    <row r="199" spans="1:12" ht="25.5" x14ac:dyDescent="0.2">
      <c r="A199" s="4" t="s">
        <v>1052</v>
      </c>
      <c r="B199" s="37" t="s">
        <v>213</v>
      </c>
      <c r="C199" s="38">
        <v>0</v>
      </c>
      <c r="D199" s="46" t="str">
        <f t="shared" si="54"/>
        <v>N/A</v>
      </c>
      <c r="E199" s="38">
        <v>11</v>
      </c>
      <c r="F199" s="46" t="str">
        <f t="shared" si="55"/>
        <v>N/A</v>
      </c>
      <c r="G199" s="38">
        <v>0</v>
      </c>
      <c r="H199" s="46" t="str">
        <f t="shared" si="56"/>
        <v>N/A</v>
      </c>
      <c r="I199" s="12" t="s">
        <v>1747</v>
      </c>
      <c r="J199" s="12">
        <v>-100</v>
      </c>
      <c r="K199" s="47" t="s">
        <v>739</v>
      </c>
      <c r="L199" s="9" t="str">
        <f t="shared" si="57"/>
        <v>No</v>
      </c>
    </row>
    <row r="200" spans="1:12" ht="25.5" x14ac:dyDescent="0.2">
      <c r="A200" s="4" t="s">
        <v>1053</v>
      </c>
      <c r="B200" s="37" t="s">
        <v>213</v>
      </c>
      <c r="C200" s="38">
        <v>0</v>
      </c>
      <c r="D200" s="46" t="str">
        <f t="shared" si="54"/>
        <v>N/A</v>
      </c>
      <c r="E200" s="38">
        <v>11</v>
      </c>
      <c r="F200" s="46" t="str">
        <f t="shared" si="55"/>
        <v>N/A</v>
      </c>
      <c r="G200" s="38">
        <v>0</v>
      </c>
      <c r="H200" s="46" t="str">
        <f t="shared" si="56"/>
        <v>N/A</v>
      </c>
      <c r="I200" s="12" t="s">
        <v>1747</v>
      </c>
      <c r="J200" s="12">
        <v>-100</v>
      </c>
      <c r="K200" s="47" t="s">
        <v>739</v>
      </c>
      <c r="L200" s="9" t="str">
        <f t="shared" si="57"/>
        <v>No</v>
      </c>
    </row>
    <row r="201" spans="1:12" x14ac:dyDescent="0.2">
      <c r="A201" s="6" t="s">
        <v>1054</v>
      </c>
      <c r="B201" s="50" t="s">
        <v>213</v>
      </c>
      <c r="C201" s="1">
        <v>1411</v>
      </c>
      <c r="D201" s="11" t="str">
        <f t="shared" si="54"/>
        <v>N/A</v>
      </c>
      <c r="E201" s="1">
        <v>1504</v>
      </c>
      <c r="F201" s="11" t="str">
        <f t="shared" si="55"/>
        <v>N/A</v>
      </c>
      <c r="G201" s="1">
        <v>1556</v>
      </c>
      <c r="H201" s="11" t="str">
        <f t="shared" si="56"/>
        <v>N/A</v>
      </c>
      <c r="I201" s="59">
        <v>6.5910000000000002</v>
      </c>
      <c r="J201" s="59">
        <v>3.4569999999999999</v>
      </c>
      <c r="K201" s="50" t="s">
        <v>739</v>
      </c>
      <c r="L201" s="11" t="str">
        <f t="shared" si="57"/>
        <v>Yes</v>
      </c>
    </row>
    <row r="202" spans="1:12" x14ac:dyDescent="0.2">
      <c r="A202" s="4" t="s">
        <v>1055</v>
      </c>
      <c r="B202" s="37" t="s">
        <v>213</v>
      </c>
      <c r="C202" s="38">
        <v>11</v>
      </c>
      <c r="D202" s="46" t="str">
        <f t="shared" si="54"/>
        <v>N/A</v>
      </c>
      <c r="E202" s="38">
        <v>11</v>
      </c>
      <c r="F202" s="46" t="str">
        <f t="shared" si="55"/>
        <v>N/A</v>
      </c>
      <c r="G202" s="38">
        <v>11</v>
      </c>
      <c r="H202" s="46" t="str">
        <f t="shared" si="56"/>
        <v>N/A</v>
      </c>
      <c r="I202" s="12">
        <v>100</v>
      </c>
      <c r="J202" s="12">
        <v>-50</v>
      </c>
      <c r="K202" s="47" t="s">
        <v>739</v>
      </c>
      <c r="L202" s="9" t="str">
        <f t="shared" si="57"/>
        <v>No</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639</v>
      </c>
      <c r="D204" s="46" t="str">
        <f t="shared" si="54"/>
        <v>N/A</v>
      </c>
      <c r="E204" s="38">
        <v>668</v>
      </c>
      <c r="F204" s="46" t="str">
        <f t="shared" si="55"/>
        <v>N/A</v>
      </c>
      <c r="G204" s="38">
        <v>694</v>
      </c>
      <c r="H204" s="46" t="str">
        <f t="shared" si="56"/>
        <v>N/A</v>
      </c>
      <c r="I204" s="12">
        <v>4.5380000000000003</v>
      </c>
      <c r="J204" s="12">
        <v>3.8919999999999999</v>
      </c>
      <c r="K204" s="47" t="s">
        <v>739</v>
      </c>
      <c r="L204" s="9" t="str">
        <f t="shared" si="57"/>
        <v>Yes</v>
      </c>
    </row>
    <row r="205" spans="1:12" ht="25.5" x14ac:dyDescent="0.2">
      <c r="A205" s="4" t="s">
        <v>1058</v>
      </c>
      <c r="B205" s="37" t="s">
        <v>213</v>
      </c>
      <c r="C205" s="38">
        <v>770</v>
      </c>
      <c r="D205" s="46" t="str">
        <f t="shared" si="54"/>
        <v>N/A</v>
      </c>
      <c r="E205" s="38">
        <v>834</v>
      </c>
      <c r="F205" s="46" t="str">
        <f t="shared" si="55"/>
        <v>N/A</v>
      </c>
      <c r="G205" s="38">
        <v>860</v>
      </c>
      <c r="H205" s="46" t="str">
        <f t="shared" si="56"/>
        <v>N/A</v>
      </c>
      <c r="I205" s="12">
        <v>8.3119999999999994</v>
      </c>
      <c r="J205" s="12">
        <v>3.1179999999999999</v>
      </c>
      <c r="K205" s="47" t="s">
        <v>739</v>
      </c>
      <c r="L205" s="9" t="str">
        <f t="shared" si="57"/>
        <v>Yes</v>
      </c>
    </row>
    <row r="206" spans="1:12" ht="25.5" x14ac:dyDescent="0.2">
      <c r="A206" s="4" t="s">
        <v>1059</v>
      </c>
      <c r="B206" s="37" t="s">
        <v>213</v>
      </c>
      <c r="C206" s="38">
        <v>11</v>
      </c>
      <c r="D206" s="46" t="str">
        <f t="shared" si="54"/>
        <v>N/A</v>
      </c>
      <c r="E206" s="38">
        <v>0</v>
      </c>
      <c r="F206" s="46" t="str">
        <f t="shared" si="55"/>
        <v>N/A</v>
      </c>
      <c r="G206" s="38">
        <v>11</v>
      </c>
      <c r="H206" s="46" t="str">
        <f t="shared" si="56"/>
        <v>N/A</v>
      </c>
      <c r="I206" s="12">
        <v>-100</v>
      </c>
      <c r="J206" s="12" t="s">
        <v>1747</v>
      </c>
      <c r="K206" s="47" t="s">
        <v>739</v>
      </c>
      <c r="L206" s="9" t="str">
        <f t="shared" si="57"/>
        <v>N/A</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10.916724983</v>
      </c>
      <c r="D231" s="46" t="str">
        <f>IF($B231="N/A","N/A",IF(C231&lt;15,"Yes","No"))</f>
        <v>Yes</v>
      </c>
      <c r="E231" s="8">
        <v>13.463453495</v>
      </c>
      <c r="F231" s="46" t="str">
        <f>IF($B231="N/A","N/A",IF(E231&lt;15,"Yes","No"))</f>
        <v>Yes</v>
      </c>
      <c r="G231" s="8">
        <v>5.5638598238999997</v>
      </c>
      <c r="H231" s="46" t="str">
        <f>IF($B231="N/A","N/A",IF(G231&lt;15,"Yes","No"))</f>
        <v>Yes</v>
      </c>
      <c r="I231" s="12">
        <v>23.33</v>
      </c>
      <c r="J231" s="12">
        <v>-58.7</v>
      </c>
      <c r="K231" s="47" t="s">
        <v>739</v>
      </c>
      <c r="L231" s="9" t="str">
        <f t="shared" si="59"/>
        <v>No</v>
      </c>
    </row>
    <row r="232" spans="1:12" x14ac:dyDescent="0.2">
      <c r="A232" s="18" t="s">
        <v>1085</v>
      </c>
      <c r="B232" s="37" t="s">
        <v>213</v>
      </c>
      <c r="C232" s="38" t="s">
        <v>213</v>
      </c>
      <c r="D232" s="46" t="str">
        <f t="shared" ref="D232" si="60">IF($B232="N/A","N/A",IF(C232&gt;10,"No",IF(C232&lt;-10,"No","Yes")))</f>
        <v>N/A</v>
      </c>
      <c r="E232" s="38">
        <v>785</v>
      </c>
      <c r="F232" s="46" t="str">
        <f t="shared" ref="F232" si="61">IF($B232="N/A","N/A",IF(E232&gt;10,"No",IF(E232&lt;-10,"No","Yes")))</f>
        <v>N/A</v>
      </c>
      <c r="G232" s="38">
        <v>5496</v>
      </c>
      <c r="H232" s="46" t="str">
        <f t="shared" ref="H232" si="62">IF($B232="N/A","N/A",IF(G232&gt;10,"No",IF(G232&lt;-10,"No","Yes")))</f>
        <v>N/A</v>
      </c>
      <c r="I232" s="12" t="s">
        <v>213</v>
      </c>
      <c r="J232" s="12">
        <v>600.1</v>
      </c>
      <c r="K232" s="47" t="s">
        <v>739</v>
      </c>
      <c r="L232" s="9" t="str">
        <f t="shared" si="59"/>
        <v>No</v>
      </c>
    </row>
    <row r="233" spans="1:12" ht="25.5" x14ac:dyDescent="0.2">
      <c r="A233" s="18" t="s">
        <v>1086</v>
      </c>
      <c r="B233" s="37" t="s">
        <v>279</v>
      </c>
      <c r="C233" s="8">
        <v>23.328648866000002</v>
      </c>
      <c r="D233" s="46" t="str">
        <f>IF($B233="N/A","N/A",IF(C233&lt;10,"Yes","No"))</f>
        <v>No</v>
      </c>
      <c r="E233" s="8">
        <v>15.30214425</v>
      </c>
      <c r="F233" s="46" t="str">
        <f>IF($B233="N/A","N/A",IF(E233&lt;10,"Yes","No"))</f>
        <v>No</v>
      </c>
      <c r="G233" s="8">
        <v>49.150420318000002</v>
      </c>
      <c r="H233" s="46" t="str">
        <f>IF($B233="N/A","N/A",IF(G233&lt;10,"Yes","No"))</f>
        <v>No</v>
      </c>
      <c r="I233" s="12">
        <v>-34.4</v>
      </c>
      <c r="J233" s="12">
        <v>221.2</v>
      </c>
      <c r="K233" s="47" t="s">
        <v>739</v>
      </c>
      <c r="L233" s="9" t="str">
        <f t="shared" si="59"/>
        <v>No</v>
      </c>
    </row>
    <row r="234" spans="1:12" x14ac:dyDescent="0.2">
      <c r="A234" s="2" t="s">
        <v>72</v>
      </c>
      <c r="B234" s="37" t="s">
        <v>213</v>
      </c>
      <c r="C234" s="8">
        <v>0.62981105670000004</v>
      </c>
      <c r="D234" s="46" t="str">
        <f t="shared" si="54"/>
        <v>N/A</v>
      </c>
      <c r="E234" s="8">
        <v>1.2348137821</v>
      </c>
      <c r="F234" s="46" t="str">
        <f t="shared" si="55"/>
        <v>N/A</v>
      </c>
      <c r="G234" s="8">
        <v>1.4449427005</v>
      </c>
      <c r="H234" s="46" t="str">
        <f>IF($B234="N/A","N/A",IF(G234&gt;10,"No",IF(G234&lt;-10,"No","Yes")))</f>
        <v>N/A</v>
      </c>
      <c r="I234" s="12">
        <v>96.06</v>
      </c>
      <c r="J234" s="12">
        <v>17.02</v>
      </c>
      <c r="K234" s="47" t="s">
        <v>739</v>
      </c>
      <c r="L234" s="9" t="str">
        <f t="shared" si="59"/>
        <v>Yes</v>
      </c>
    </row>
    <row r="235" spans="1:12" ht="25.5" x14ac:dyDescent="0.2">
      <c r="A235" s="18" t="s">
        <v>1087</v>
      </c>
      <c r="B235" s="37" t="s">
        <v>289</v>
      </c>
      <c r="C235" s="9">
        <v>10.800093305000001</v>
      </c>
      <c r="D235" s="46" t="str">
        <f>IF($B235="N/A","N/A",IF(C235&lt;15,"Yes","No"))</f>
        <v>Yes</v>
      </c>
      <c r="E235" s="9">
        <v>13.104959171000001</v>
      </c>
      <c r="F235" s="46" t="str">
        <f>IF($B235="N/A","N/A",IF(E235&lt;15,"Yes","No"))</f>
        <v>Yes</v>
      </c>
      <c r="G235" s="9">
        <v>5.3479488457000004</v>
      </c>
      <c r="H235" s="46" t="str">
        <f>IF($B235="N/A","N/A",IF(G235&lt;15,"Yes","No"))</f>
        <v>Yes</v>
      </c>
      <c r="I235" s="12">
        <v>21.34</v>
      </c>
      <c r="J235" s="12">
        <v>-59.2</v>
      </c>
      <c r="K235" s="47" t="s">
        <v>739</v>
      </c>
      <c r="L235" s="9" t="str">
        <f t="shared" si="59"/>
        <v>No</v>
      </c>
    </row>
    <row r="236" spans="1:12" ht="25.5" x14ac:dyDescent="0.2">
      <c r="A236" s="18" t="s">
        <v>152</v>
      </c>
      <c r="B236" s="37" t="s">
        <v>213</v>
      </c>
      <c r="C236" s="38">
        <v>11</v>
      </c>
      <c r="D236" s="46" t="str">
        <f>IF($B236="N/A","N/A",IF(C236&gt;10,"No",IF(C236&lt;-10,"No","Yes")))</f>
        <v>N/A</v>
      </c>
      <c r="E236" s="38">
        <v>11</v>
      </c>
      <c r="F236" s="46" t="str">
        <f>IF($B236="N/A","N/A",IF(E236&gt;10,"No",IF(E236&lt;-10,"No","Yes")))</f>
        <v>N/A</v>
      </c>
      <c r="G236" s="38">
        <v>11</v>
      </c>
      <c r="H236" s="46" t="str">
        <f>IF($B236="N/A","N/A",IF(G236&gt;10,"No",IF(G236&lt;-10,"No","Yes")))</f>
        <v>N/A</v>
      </c>
      <c r="I236" s="12">
        <v>0</v>
      </c>
      <c r="J236" s="12">
        <v>100</v>
      </c>
      <c r="K236" s="47" t="s">
        <v>739</v>
      </c>
      <c r="L236" s="9" t="str">
        <f>IF(J236="Div by 0", "N/A", IF(K236="N/A","N/A", IF(J236&gt;VALUE(MID(K236,1,2)), "No", IF(J236&lt;-1*VALUE(MID(K236,1,2)), "No", "Yes"))))</f>
        <v>No</v>
      </c>
    </row>
    <row r="237" spans="1:12" x14ac:dyDescent="0.2">
      <c r="A237" s="18" t="s">
        <v>1088</v>
      </c>
      <c r="B237" s="37" t="s">
        <v>213</v>
      </c>
      <c r="C237" s="38">
        <v>4981</v>
      </c>
      <c r="D237" s="46" t="str">
        <f t="shared" ref="D237:D242" si="63">IF($B237="N/A","N/A",IF(C237&gt;10,"No",IF(C237&lt;-10,"No","Yes")))</f>
        <v>N/A</v>
      </c>
      <c r="E237" s="38">
        <v>5130</v>
      </c>
      <c r="F237" s="46" t="str">
        <f t="shared" ref="F237:F242" si="64">IF($B237="N/A","N/A",IF(E237&gt;10,"No",IF(E237&lt;-10,"No","Yes")))</f>
        <v>N/A</v>
      </c>
      <c r="G237" s="38">
        <v>11182</v>
      </c>
      <c r="H237" s="46" t="str">
        <f>IF($B237="N/A","N/A",IF(G237&gt;10,"No",IF(G237&lt;-10,"No","Yes")))</f>
        <v>N/A</v>
      </c>
      <c r="I237" s="12">
        <v>2.9910000000000001</v>
      </c>
      <c r="J237" s="12">
        <v>118</v>
      </c>
      <c r="K237" s="47" t="s">
        <v>739</v>
      </c>
      <c r="L237" s="9" t="str">
        <f>IF(J237="Div by 0", "N/A", IF(OR(J237="N/A",K237="N/A"),"N/A", IF(J237&gt;VALUE(MID(K237,1,2)), "No", IF(J237&lt;-1*VALUE(MID(K237,1,2)), "No", "Yes"))))</f>
        <v>No</v>
      </c>
    </row>
    <row r="238" spans="1:12" ht="25.5" x14ac:dyDescent="0.2">
      <c r="A238" s="18" t="s">
        <v>1089</v>
      </c>
      <c r="B238" s="37" t="s">
        <v>213</v>
      </c>
      <c r="C238" s="8" t="s">
        <v>213</v>
      </c>
      <c r="D238" s="46" t="str">
        <f t="shared" si="63"/>
        <v>N/A</v>
      </c>
      <c r="E238" s="8" t="s">
        <v>213</v>
      </c>
      <c r="F238" s="46" t="str">
        <f t="shared" si="64"/>
        <v>N/A</v>
      </c>
      <c r="G238" s="8">
        <v>99.916957315999994</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1361</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99.633967788999996</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1366</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5.5472512871999999</v>
      </c>
      <c r="H242" s="46" t="str">
        <f t="shared" si="65"/>
        <v>N/A</v>
      </c>
      <c r="I242" s="12" t="s">
        <v>213</v>
      </c>
      <c r="J242" s="12" t="s">
        <v>213</v>
      </c>
      <c r="K242" s="47" t="s">
        <v>213</v>
      </c>
      <c r="L242" s="9" t="str">
        <f t="shared" si="66"/>
        <v>N/A</v>
      </c>
    </row>
    <row r="243" spans="1:12" x14ac:dyDescent="0.2">
      <c r="A243" s="6" t="s">
        <v>1094</v>
      </c>
      <c r="B243" s="37" t="s">
        <v>213</v>
      </c>
      <c r="C243" s="38">
        <v>2279</v>
      </c>
      <c r="D243" s="46" t="str">
        <f>IF($B243="N/A","N/A",IF(C243&gt;10,"No",IF(C243&lt;-10,"No","Yes")))</f>
        <v>N/A</v>
      </c>
      <c r="E243" s="38">
        <v>4738</v>
      </c>
      <c r="F243" s="46" t="str">
        <f>IF($B243="N/A","N/A",IF(E243&gt;10,"No",IF(E243&lt;-10,"No","Yes")))</f>
        <v>N/A</v>
      </c>
      <c r="G243" s="38">
        <v>5068</v>
      </c>
      <c r="H243" s="46" t="str">
        <f>IF($B243="N/A","N/A",IF(G243&gt;10,"No",IF(G243&lt;-10,"No","Yes")))</f>
        <v>N/A</v>
      </c>
      <c r="I243" s="12">
        <v>107.9</v>
      </c>
      <c r="J243" s="12">
        <v>6.9649999999999999</v>
      </c>
      <c r="K243" s="47" t="s">
        <v>739</v>
      </c>
      <c r="L243" s="9" t="str">
        <f t="shared" ref="L243:L276" si="67">IF(J243="Div by 0", "N/A", IF(K243="N/A","N/A", IF(J243&gt;VALUE(MID(K243,1,2)), "No", IF(J243&lt;-1*VALUE(MID(K243,1,2)), "No", "Yes"))))</f>
        <v>Yes</v>
      </c>
    </row>
    <row r="244" spans="1:12" x14ac:dyDescent="0.2">
      <c r="A244" s="2" t="s">
        <v>1095</v>
      </c>
      <c r="B244" s="37" t="s">
        <v>213</v>
      </c>
      <c r="C244" s="8">
        <v>0.1204625763</v>
      </c>
      <c r="D244" s="46" t="str">
        <f>IF($B244="N/A","N/A",IF(C244&gt;10,"No",IF(C244&lt;-10,"No","Yes")))</f>
        <v>N/A</v>
      </c>
      <c r="E244" s="8">
        <v>6.7272115699999996E-2</v>
      </c>
      <c r="F244" s="46" t="str">
        <f>IF($B244="N/A","N/A",IF(E244&gt;10,"No",IF(E244&lt;-10,"No","Yes")))</f>
        <v>N/A</v>
      </c>
      <c r="G244" s="8">
        <v>0.1218212273</v>
      </c>
      <c r="H244" s="46" t="str">
        <f>IF($B244="N/A","N/A",IF(G244&gt;10,"No",IF(G244&lt;-10,"No","Yes")))</f>
        <v>N/A</v>
      </c>
      <c r="I244" s="12">
        <v>-44.2</v>
      </c>
      <c r="J244" s="12">
        <v>81.09</v>
      </c>
      <c r="K244" s="47" t="s">
        <v>739</v>
      </c>
      <c r="L244" s="9" t="str">
        <f t="shared" si="67"/>
        <v>No</v>
      </c>
    </row>
    <row r="245" spans="1:12" x14ac:dyDescent="0.2">
      <c r="A245" s="2" t="s">
        <v>1096</v>
      </c>
      <c r="B245" s="37" t="s">
        <v>213</v>
      </c>
      <c r="C245" s="8">
        <v>0.38319823139999998</v>
      </c>
      <c r="D245" s="46" t="str">
        <f>IF($B245="N/A","N/A",IF(C245&gt;10,"No",IF(C245&lt;-10,"No","Yes")))</f>
        <v>N/A</v>
      </c>
      <c r="E245" s="8">
        <v>0.28695408729999999</v>
      </c>
      <c r="F245" s="46" t="str">
        <f>IF($B245="N/A","N/A",IF(E245&gt;10,"No",IF(E245&lt;-10,"No","Yes")))</f>
        <v>N/A</v>
      </c>
      <c r="G245" s="8">
        <v>0.23799716230000001</v>
      </c>
      <c r="H245" s="46" t="str">
        <f>IF($B245="N/A","N/A",IF(G245&gt;10,"No",IF(G245&lt;-10,"No","Yes")))</f>
        <v>N/A</v>
      </c>
      <c r="I245" s="12">
        <v>-25.1</v>
      </c>
      <c r="J245" s="12">
        <v>-17.100000000000001</v>
      </c>
      <c r="K245" s="47" t="s">
        <v>739</v>
      </c>
      <c r="L245" s="9" t="str">
        <f t="shared" si="67"/>
        <v>Yes</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1747</v>
      </c>
      <c r="J246" s="12" t="s">
        <v>1747</v>
      </c>
      <c r="K246" s="47" t="s">
        <v>739</v>
      </c>
      <c r="L246" s="9" t="str">
        <f t="shared" si="67"/>
        <v>N/A</v>
      </c>
    </row>
    <row r="247" spans="1:12" x14ac:dyDescent="0.2">
      <c r="A247" s="2" t="s">
        <v>1098</v>
      </c>
      <c r="B247" s="37" t="s">
        <v>213</v>
      </c>
      <c r="C247" s="8">
        <v>5.0196451958999999</v>
      </c>
      <c r="D247" s="46" t="str">
        <f t="shared" si="68"/>
        <v>N/A</v>
      </c>
      <c r="E247" s="8">
        <v>5.4704569203000002</v>
      </c>
      <c r="F247" s="46" t="str">
        <f t="shared" si="69"/>
        <v>N/A</v>
      </c>
      <c r="G247" s="8">
        <v>5.2449146164</v>
      </c>
      <c r="H247" s="46" t="str">
        <f t="shared" si="70"/>
        <v>N/A</v>
      </c>
      <c r="I247" s="12">
        <v>8.9809999999999999</v>
      </c>
      <c r="J247" s="12">
        <v>-4.12</v>
      </c>
      <c r="K247" s="47" t="s">
        <v>739</v>
      </c>
      <c r="L247" s="9" t="str">
        <f t="shared" si="67"/>
        <v>Yes</v>
      </c>
    </row>
    <row r="248" spans="1:12" x14ac:dyDescent="0.2">
      <c r="A248" s="2" t="s">
        <v>1099</v>
      </c>
      <c r="B248" s="37" t="s">
        <v>213</v>
      </c>
      <c r="C248" s="8">
        <v>83.633172443999996</v>
      </c>
      <c r="D248" s="46" t="str">
        <f t="shared" si="68"/>
        <v>N/A</v>
      </c>
      <c r="E248" s="8">
        <v>88.729421697000006</v>
      </c>
      <c r="F248" s="46" t="str">
        <f t="shared" si="69"/>
        <v>N/A</v>
      </c>
      <c r="G248" s="8">
        <v>89.798737173999996</v>
      </c>
      <c r="H248" s="46" t="str">
        <f t="shared" si="70"/>
        <v>N/A</v>
      </c>
      <c r="I248" s="12">
        <v>6.0940000000000003</v>
      </c>
      <c r="J248" s="12">
        <v>1.2050000000000001</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172332</v>
      </c>
      <c r="D277" s="11" t="str">
        <f t="shared" ref="D277:D284" si="74">IF($B277="N/A","N/A",IF(C277&gt;10,"No",IF(C277&lt;-10,"No","Yes")))</f>
        <v>N/A</v>
      </c>
      <c r="E277" s="1">
        <v>219659</v>
      </c>
      <c r="F277" s="11" t="str">
        <f t="shared" ref="F277:F278" si="75">IF($B277="N/A","N/A",IF(E277&gt;10,"No",IF(E277&lt;-10,"No","Yes")))</f>
        <v>N/A</v>
      </c>
      <c r="G277" s="1">
        <v>232787</v>
      </c>
      <c r="H277" s="11" t="str">
        <f t="shared" ref="H277:H278" si="76">IF($B277="N/A","N/A",IF(G277&gt;10,"No",IF(G277&lt;-10,"No","Yes")))</f>
        <v>N/A</v>
      </c>
      <c r="I277" s="12">
        <v>27.46</v>
      </c>
      <c r="J277" s="12">
        <v>5.9770000000000003</v>
      </c>
      <c r="K277" s="1" t="s">
        <v>213</v>
      </c>
      <c r="L277" s="9" t="str">
        <f t="shared" ref="L277:L278" si="77">IF(J277="Div by 0", "N/A", IF(K277="N/A","N/A", IF(J277&gt;VALUE(MID(K277,1,2)), "No", IF(J277&lt;-1*VALUE(MID(K277,1,2)), "No", "Yes"))))</f>
        <v>N/A</v>
      </c>
    </row>
    <row r="278" spans="1:12" x14ac:dyDescent="0.2">
      <c r="A278" s="18" t="s">
        <v>694</v>
      </c>
      <c r="B278" s="1" t="s">
        <v>213</v>
      </c>
      <c r="C278" s="1">
        <v>149168.16667000001</v>
      </c>
      <c r="D278" s="11" t="str">
        <f t="shared" si="74"/>
        <v>N/A</v>
      </c>
      <c r="E278" s="1">
        <v>174918.75</v>
      </c>
      <c r="F278" s="11" t="str">
        <f t="shared" si="75"/>
        <v>N/A</v>
      </c>
      <c r="G278" s="1">
        <v>201454.58332999999</v>
      </c>
      <c r="H278" s="11" t="str">
        <f t="shared" si="76"/>
        <v>N/A</v>
      </c>
      <c r="I278" s="12">
        <v>17.260000000000002</v>
      </c>
      <c r="J278" s="12">
        <v>15.17</v>
      </c>
      <c r="K278" s="1" t="s">
        <v>213</v>
      </c>
      <c r="L278" s="9" t="str">
        <f t="shared" si="77"/>
        <v>N/A</v>
      </c>
    </row>
    <row r="279" spans="1:12" x14ac:dyDescent="0.2">
      <c r="A279" s="18" t="s">
        <v>695</v>
      </c>
      <c r="B279" s="1" t="s">
        <v>213</v>
      </c>
      <c r="C279" s="1">
        <v>1765</v>
      </c>
      <c r="D279" s="11" t="str">
        <f t="shared" si="74"/>
        <v>N/A</v>
      </c>
      <c r="E279" s="1">
        <v>1621</v>
      </c>
      <c r="F279" s="11" t="str">
        <f t="shared" ref="F279:F284" si="78">IF($B279="N/A","N/A",IF(E279&gt;10,"No",IF(E279&lt;-10,"No","Yes")))</f>
        <v>N/A</v>
      </c>
      <c r="G279" s="1">
        <v>1423</v>
      </c>
      <c r="H279" s="11" t="str">
        <f t="shared" ref="H279:H284" si="79">IF($B279="N/A","N/A",IF(G279&gt;10,"No",IF(G279&lt;-10,"No","Yes")))</f>
        <v>N/A</v>
      </c>
      <c r="I279" s="12">
        <v>-8.16</v>
      </c>
      <c r="J279" s="12">
        <v>-12.2</v>
      </c>
      <c r="K279" s="1" t="s">
        <v>213</v>
      </c>
      <c r="L279" s="9" t="str">
        <f t="shared" ref="L279:L285" si="80">IF(J279="Div by 0", "N/A", IF(K279="N/A","N/A", IF(J279&gt;VALUE(MID(K279,1,2)), "No", IF(J279&lt;-1*VALUE(MID(K279,1,2)), "No", "Yes"))))</f>
        <v>N/A</v>
      </c>
    </row>
    <row r="280" spans="1:12" x14ac:dyDescent="0.2">
      <c r="A280" s="18" t="s">
        <v>696</v>
      </c>
      <c r="B280" s="1" t="s">
        <v>213</v>
      </c>
      <c r="C280" s="1">
        <v>1803</v>
      </c>
      <c r="D280" s="11" t="str">
        <f t="shared" si="74"/>
        <v>N/A</v>
      </c>
      <c r="E280" s="1">
        <v>1691</v>
      </c>
      <c r="F280" s="11" t="str">
        <f t="shared" si="78"/>
        <v>N/A</v>
      </c>
      <c r="G280" s="1">
        <v>1468</v>
      </c>
      <c r="H280" s="11" t="str">
        <f t="shared" si="79"/>
        <v>N/A</v>
      </c>
      <c r="I280" s="12">
        <v>-6.21</v>
      </c>
      <c r="J280" s="12">
        <v>-13.2</v>
      </c>
      <c r="K280" s="1" t="s">
        <v>213</v>
      </c>
      <c r="L280" s="9" t="str">
        <f t="shared" si="80"/>
        <v>N/A</v>
      </c>
    </row>
    <row r="281" spans="1:12" x14ac:dyDescent="0.2">
      <c r="A281" s="18" t="s">
        <v>697</v>
      </c>
      <c r="B281" s="1" t="s">
        <v>213</v>
      </c>
      <c r="C281" s="1">
        <v>218.58333332999999</v>
      </c>
      <c r="D281" s="11" t="str">
        <f t="shared" si="74"/>
        <v>N/A</v>
      </c>
      <c r="E281" s="1">
        <v>211</v>
      </c>
      <c r="F281" s="11" t="str">
        <f t="shared" si="78"/>
        <v>N/A</v>
      </c>
      <c r="G281" s="1">
        <v>177.33333332999999</v>
      </c>
      <c r="H281" s="11" t="str">
        <f t="shared" si="79"/>
        <v>N/A</v>
      </c>
      <c r="I281" s="12">
        <v>-3.47</v>
      </c>
      <c r="J281" s="12">
        <v>-16</v>
      </c>
      <c r="K281" s="1" t="s">
        <v>213</v>
      </c>
      <c r="L281" s="9" t="str">
        <f t="shared" si="80"/>
        <v>N/A</v>
      </c>
    </row>
    <row r="282" spans="1:12" x14ac:dyDescent="0.2">
      <c r="A282" s="18" t="s">
        <v>698</v>
      </c>
      <c r="B282" s="1" t="s">
        <v>213</v>
      </c>
      <c r="C282" s="1">
        <v>4103</v>
      </c>
      <c r="D282" s="11" t="str">
        <f t="shared" si="74"/>
        <v>N/A</v>
      </c>
      <c r="E282" s="1">
        <v>5509</v>
      </c>
      <c r="F282" s="11" t="str">
        <f t="shared" si="78"/>
        <v>N/A</v>
      </c>
      <c r="G282" s="1">
        <v>6559</v>
      </c>
      <c r="H282" s="11" t="str">
        <f t="shared" si="79"/>
        <v>N/A</v>
      </c>
      <c r="I282" s="12">
        <v>34.270000000000003</v>
      </c>
      <c r="J282" s="12">
        <v>19.059999999999999</v>
      </c>
      <c r="K282" s="1" t="s">
        <v>213</v>
      </c>
      <c r="L282" s="9" t="str">
        <f t="shared" si="80"/>
        <v>N/A</v>
      </c>
    </row>
    <row r="283" spans="1:12" x14ac:dyDescent="0.2">
      <c r="A283" s="18" t="s">
        <v>699</v>
      </c>
      <c r="B283" s="1" t="s">
        <v>213</v>
      </c>
      <c r="C283" s="1">
        <v>5105</v>
      </c>
      <c r="D283" s="11" t="str">
        <f t="shared" si="74"/>
        <v>N/A</v>
      </c>
      <c r="E283" s="1">
        <v>6598</v>
      </c>
      <c r="F283" s="11" t="str">
        <f t="shared" si="78"/>
        <v>N/A</v>
      </c>
      <c r="G283" s="1">
        <v>7940</v>
      </c>
      <c r="H283" s="11" t="str">
        <f t="shared" si="79"/>
        <v>N/A</v>
      </c>
      <c r="I283" s="12">
        <v>29.25</v>
      </c>
      <c r="J283" s="12">
        <v>20.34</v>
      </c>
      <c r="K283" s="1" t="s">
        <v>213</v>
      </c>
      <c r="L283" s="9" t="str">
        <f t="shared" si="80"/>
        <v>N/A</v>
      </c>
    </row>
    <row r="284" spans="1:12" ht="25.5" x14ac:dyDescent="0.2">
      <c r="A284" s="18" t="s">
        <v>700</v>
      </c>
      <c r="B284" s="1" t="s">
        <v>213</v>
      </c>
      <c r="C284" s="1">
        <v>3542.5833333</v>
      </c>
      <c r="D284" s="11" t="str">
        <f t="shared" si="74"/>
        <v>N/A</v>
      </c>
      <c r="E284" s="1">
        <v>4901.0833333</v>
      </c>
      <c r="F284" s="11" t="str">
        <f t="shared" si="78"/>
        <v>N/A</v>
      </c>
      <c r="G284" s="1">
        <v>6121.75</v>
      </c>
      <c r="H284" s="11" t="str">
        <f t="shared" si="79"/>
        <v>N/A</v>
      </c>
      <c r="I284" s="12">
        <v>38.35</v>
      </c>
      <c r="J284" s="12">
        <v>24.91</v>
      </c>
      <c r="K284" s="1" t="s">
        <v>213</v>
      </c>
      <c r="L284" s="9" t="str">
        <f t="shared" si="80"/>
        <v>N/A</v>
      </c>
    </row>
    <row r="285" spans="1:12" x14ac:dyDescent="0.2">
      <c r="A285" s="18" t="s">
        <v>404</v>
      </c>
      <c r="B285" s="37" t="s">
        <v>290</v>
      </c>
      <c r="C285" s="8">
        <v>16.683609156999999</v>
      </c>
      <c r="D285" s="46" t="str">
        <f>IF($B285="N/A","N/A",IF(C285&lt;=40,"Yes","No"))</f>
        <v>Yes</v>
      </c>
      <c r="E285" s="8">
        <v>20.313421828999999</v>
      </c>
      <c r="F285" s="46" t="str">
        <f>IF($B285="N/A","N/A",IF(E285&lt;=40,"Yes","No"))</f>
        <v>Yes</v>
      </c>
      <c r="G285" s="8">
        <v>22.119924457</v>
      </c>
      <c r="H285" s="46" t="str">
        <f>IF($B285="N/A","N/A",IF(G285&lt;=40,"Yes","No"))</f>
        <v>Yes</v>
      </c>
      <c r="I285" s="12">
        <v>21.76</v>
      </c>
      <c r="J285" s="12">
        <v>8.8930000000000007</v>
      </c>
      <c r="K285" s="47" t="s">
        <v>741</v>
      </c>
      <c r="L285" s="9" t="str">
        <f t="shared" si="80"/>
        <v>Yes</v>
      </c>
    </row>
    <row r="286" spans="1:12" x14ac:dyDescent="0.2">
      <c r="A286" s="18" t="s">
        <v>701</v>
      </c>
      <c r="B286" s="1" t="s">
        <v>213</v>
      </c>
      <c r="C286" s="1">
        <v>1098</v>
      </c>
      <c r="D286" s="11" t="str">
        <f t="shared" ref="D286:D304" si="81">IF($B286="N/A","N/A",IF(C286&gt;10,"No",IF(C286&lt;-10,"No","Yes")))</f>
        <v>N/A</v>
      </c>
      <c r="E286" s="1">
        <v>1072</v>
      </c>
      <c r="F286" s="11" t="str">
        <f t="shared" ref="F286:F287" si="82">IF($B286="N/A","N/A",IF(E286&gt;10,"No",IF(E286&lt;-10,"No","Yes")))</f>
        <v>N/A</v>
      </c>
      <c r="G286" s="1">
        <v>1072</v>
      </c>
      <c r="H286" s="11" t="str">
        <f t="shared" ref="H286:H287" si="83">IF($B286="N/A","N/A",IF(G286&gt;10,"No",IF(G286&lt;-10,"No","Yes")))</f>
        <v>N/A</v>
      </c>
      <c r="I286" s="12">
        <v>-2.37</v>
      </c>
      <c r="J286" s="12">
        <v>0</v>
      </c>
      <c r="K286" s="1" t="s">
        <v>213</v>
      </c>
      <c r="L286" s="9" t="str">
        <f t="shared" ref="L286:L287" si="84">IF(J286="Div by 0", "N/A", IF(K286="N/A","N/A", IF(J286&gt;VALUE(MID(K286,1,2)), "No", IF(J286&lt;-1*VALUE(MID(K286,1,2)), "No", "Yes"))))</f>
        <v>N/A</v>
      </c>
    </row>
    <row r="287" spans="1:12" x14ac:dyDescent="0.2">
      <c r="A287" s="18" t="s">
        <v>702</v>
      </c>
      <c r="B287" s="1" t="s">
        <v>213</v>
      </c>
      <c r="C287" s="1">
        <v>497.16666666999998</v>
      </c>
      <c r="D287" s="11" t="str">
        <f t="shared" si="81"/>
        <v>N/A</v>
      </c>
      <c r="E287" s="1">
        <v>551.25</v>
      </c>
      <c r="F287" s="11" t="str">
        <f t="shared" si="82"/>
        <v>N/A</v>
      </c>
      <c r="G287" s="1">
        <v>504.75</v>
      </c>
      <c r="H287" s="11" t="str">
        <f t="shared" si="83"/>
        <v>N/A</v>
      </c>
      <c r="I287" s="12">
        <v>10.88</v>
      </c>
      <c r="J287" s="12">
        <v>-8.44</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26</v>
      </c>
      <c r="D296" s="11" t="str">
        <f t="shared" si="81"/>
        <v>N/A</v>
      </c>
      <c r="E296" s="1">
        <v>53</v>
      </c>
      <c r="F296" s="11" t="str">
        <f t="shared" si="88"/>
        <v>N/A</v>
      </c>
      <c r="G296" s="1">
        <v>50</v>
      </c>
      <c r="H296" s="11" t="str">
        <f t="shared" si="89"/>
        <v>N/A</v>
      </c>
      <c r="I296" s="12">
        <v>103.8</v>
      </c>
      <c r="J296" s="12">
        <v>-5.66</v>
      </c>
      <c r="K296" s="1" t="s">
        <v>213</v>
      </c>
      <c r="L296" s="9" t="str">
        <f t="shared" si="90"/>
        <v>N/A</v>
      </c>
    </row>
    <row r="297" spans="1:12" x14ac:dyDescent="0.2">
      <c r="A297" s="18" t="s">
        <v>718</v>
      </c>
      <c r="B297" s="1" t="s">
        <v>213</v>
      </c>
      <c r="C297" s="1">
        <v>10.666666666999999</v>
      </c>
      <c r="D297" s="11" t="str">
        <f t="shared" si="81"/>
        <v>N/A</v>
      </c>
      <c r="E297" s="1">
        <v>33.416666667000001</v>
      </c>
      <c r="F297" s="11" t="str">
        <f t="shared" si="88"/>
        <v>N/A</v>
      </c>
      <c r="G297" s="1">
        <v>24.666666667000001</v>
      </c>
      <c r="H297" s="11" t="str">
        <f t="shared" si="89"/>
        <v>N/A</v>
      </c>
      <c r="I297" s="12">
        <v>213.3</v>
      </c>
      <c r="J297" s="12">
        <v>-26.2</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5939</v>
      </c>
      <c r="D309" s="1" t="s">
        <v>213</v>
      </c>
      <c r="E309" s="1">
        <v>7209</v>
      </c>
      <c r="F309" s="1" t="s">
        <v>213</v>
      </c>
      <c r="G309" s="1">
        <v>8085</v>
      </c>
      <c r="H309" s="1" t="s">
        <v>213</v>
      </c>
      <c r="I309" s="12">
        <v>21.38</v>
      </c>
      <c r="J309" s="12">
        <v>12.15</v>
      </c>
      <c r="K309" s="1" t="s">
        <v>213</v>
      </c>
      <c r="L309" s="9" t="str">
        <f>IF(J309="Div by 0", "N/A", IF(K309="N/A","N/A", IF(J309&gt;VALUE(MID(K309,1,2)), "No", IF(J309&lt;-1*VALUE(MID(K309,1,2)), "No", "Yes"))))</f>
        <v>N/A</v>
      </c>
    </row>
    <row r="310" spans="1:12" x14ac:dyDescent="0.2">
      <c r="A310" s="82" t="s">
        <v>73</v>
      </c>
      <c r="B310" s="37" t="s">
        <v>213</v>
      </c>
      <c r="C310" s="38">
        <v>152449</v>
      </c>
      <c r="D310" s="46" t="str">
        <f>IF($B310="N/A","N/A",IF(C310&gt;10,"No",IF(C310&lt;-10,"No","Yes")))</f>
        <v>N/A</v>
      </c>
      <c r="E310" s="38">
        <v>163605</v>
      </c>
      <c r="F310" s="46" t="str">
        <f>IF($B310="N/A","N/A",IF(E310&gt;10,"No",IF(E310&lt;-10,"No","Yes")))</f>
        <v>N/A</v>
      </c>
      <c r="G310" s="38">
        <v>207718</v>
      </c>
      <c r="H310" s="46" t="str">
        <f>IF($B310="N/A","N/A",IF(G310&gt;10,"No",IF(G310&lt;-10,"No","Yes")))</f>
        <v>N/A</v>
      </c>
      <c r="I310" s="12">
        <v>7.3179999999999996</v>
      </c>
      <c r="J310" s="12">
        <v>26.96</v>
      </c>
      <c r="K310" s="47" t="s">
        <v>741</v>
      </c>
      <c r="L310" s="9" t="str">
        <f t="shared" ref="L310:L339" si="92">IF(J310="Div by 0", "N/A", IF(K310="N/A","N/A", IF(J310&gt;VALUE(MID(K310,1,2)), "No", IF(J310&lt;-1*VALUE(MID(K310,1,2)), "No", "Yes"))))</f>
        <v>No</v>
      </c>
    </row>
    <row r="311" spans="1:12" x14ac:dyDescent="0.2">
      <c r="A311" s="60" t="s">
        <v>182</v>
      </c>
      <c r="B311" s="37" t="s">
        <v>213</v>
      </c>
      <c r="C311" s="38">
        <v>10210</v>
      </c>
      <c r="D311" s="11" t="str">
        <f t="shared" ref="D311:D314" si="93">IF($B311="N/A","N/A",IF(C311&gt;10,"No",IF(C311&lt;-10,"No","Yes")))</f>
        <v>N/A</v>
      </c>
      <c r="E311" s="38">
        <v>10129</v>
      </c>
      <c r="F311" s="11" t="str">
        <f t="shared" ref="F311:F314" si="94">IF($B311="N/A","N/A",IF(E311&gt;10,"No",IF(E311&lt;-10,"No","Yes")))</f>
        <v>N/A</v>
      </c>
      <c r="G311" s="38">
        <v>10937</v>
      </c>
      <c r="H311" s="11" t="str">
        <f t="shared" ref="H311:H314" si="95">IF($B311="N/A","N/A",IF(G311&gt;10,"No",IF(G311&lt;-10,"No","Yes")))</f>
        <v>N/A</v>
      </c>
      <c r="I311" s="12">
        <v>-0.79300000000000004</v>
      </c>
      <c r="J311" s="12">
        <v>7.9770000000000003</v>
      </c>
      <c r="K311" s="47" t="s">
        <v>741</v>
      </c>
      <c r="L311" s="9" t="str">
        <f>IF(J311="Div by 0", "N/A", IF(OR(J311="N/A",K311="N/A"),"N/A", IF(J311&gt;VALUE(MID(K311,1,2)), "No", IF(J311&lt;-1*VALUE(MID(K311,1,2)), "No", "Yes"))))</f>
        <v>Yes</v>
      </c>
    </row>
    <row r="312" spans="1:12" x14ac:dyDescent="0.2">
      <c r="A312" s="60" t="s">
        <v>183</v>
      </c>
      <c r="B312" s="37" t="s">
        <v>213</v>
      </c>
      <c r="C312" s="38">
        <v>34738</v>
      </c>
      <c r="D312" s="11" t="str">
        <f t="shared" si="93"/>
        <v>N/A</v>
      </c>
      <c r="E312" s="38">
        <v>38833</v>
      </c>
      <c r="F312" s="11" t="str">
        <f t="shared" si="94"/>
        <v>N/A</v>
      </c>
      <c r="G312" s="38">
        <v>40176</v>
      </c>
      <c r="H312" s="11" t="str">
        <f t="shared" si="95"/>
        <v>N/A</v>
      </c>
      <c r="I312" s="12">
        <v>11.79</v>
      </c>
      <c r="J312" s="12">
        <v>3.4580000000000002</v>
      </c>
      <c r="K312" s="47" t="s">
        <v>741</v>
      </c>
      <c r="L312" s="9" t="str">
        <f t="shared" ref="L312:L314" si="96">IF(J312="Div by 0", "N/A", IF(OR(J312="N/A",K312="N/A"),"N/A", IF(J312&gt;VALUE(MID(K312,1,2)), "No", IF(J312&lt;-1*VALUE(MID(K312,1,2)), "No", "Yes"))))</f>
        <v>Yes</v>
      </c>
    </row>
    <row r="313" spans="1:12" x14ac:dyDescent="0.2">
      <c r="A313" s="60" t="s">
        <v>184</v>
      </c>
      <c r="B313" s="37" t="s">
        <v>213</v>
      </c>
      <c r="C313" s="38">
        <v>73655</v>
      </c>
      <c r="D313" s="11" t="str">
        <f t="shared" si="93"/>
        <v>N/A</v>
      </c>
      <c r="E313" s="38">
        <v>78790</v>
      </c>
      <c r="F313" s="11" t="str">
        <f t="shared" si="94"/>
        <v>N/A</v>
      </c>
      <c r="G313" s="38">
        <v>79697</v>
      </c>
      <c r="H313" s="11" t="str">
        <f t="shared" si="95"/>
        <v>N/A</v>
      </c>
      <c r="I313" s="12">
        <v>6.9720000000000004</v>
      </c>
      <c r="J313" s="12">
        <v>1.151</v>
      </c>
      <c r="K313" s="47" t="s">
        <v>741</v>
      </c>
      <c r="L313" s="9" t="str">
        <f t="shared" si="96"/>
        <v>Yes</v>
      </c>
    </row>
    <row r="314" spans="1:12" x14ac:dyDescent="0.2">
      <c r="A314" s="7" t="s">
        <v>185</v>
      </c>
      <c r="B314" s="37" t="s">
        <v>213</v>
      </c>
      <c r="C314" s="38">
        <v>33846</v>
      </c>
      <c r="D314" s="11" t="str">
        <f t="shared" si="93"/>
        <v>N/A</v>
      </c>
      <c r="E314" s="38">
        <v>35853</v>
      </c>
      <c r="F314" s="11" t="str">
        <f t="shared" si="94"/>
        <v>N/A</v>
      </c>
      <c r="G314" s="38">
        <v>76908</v>
      </c>
      <c r="H314" s="11" t="str">
        <f t="shared" si="95"/>
        <v>N/A</v>
      </c>
      <c r="I314" s="12">
        <v>5.93</v>
      </c>
      <c r="J314" s="12">
        <v>114.5</v>
      </c>
      <c r="K314" s="47" t="s">
        <v>741</v>
      </c>
      <c r="L314" s="9" t="str">
        <f t="shared" si="96"/>
        <v>No</v>
      </c>
    </row>
    <row r="315" spans="1:12" x14ac:dyDescent="0.2">
      <c r="A315" s="60" t="s">
        <v>1125</v>
      </c>
      <c r="B315" s="13" t="s">
        <v>213</v>
      </c>
      <c r="C315" s="38">
        <v>72551</v>
      </c>
      <c r="D315" s="9" t="str">
        <f t="shared" ref="D315:F318" si="97">IF($B315="N/A","N/A",IF(C315&lt;0,"No","Yes"))</f>
        <v>N/A</v>
      </c>
      <c r="E315" s="38">
        <v>75157</v>
      </c>
      <c r="F315" s="9" t="str">
        <f t="shared" si="97"/>
        <v>N/A</v>
      </c>
      <c r="G315" s="38">
        <v>74499</v>
      </c>
      <c r="H315" s="9" t="str">
        <f t="shared" ref="H315:H318" si="98">IF($B315="N/A","N/A",IF(G315&lt;0,"No","Yes"))</f>
        <v>N/A</v>
      </c>
      <c r="I315" s="12">
        <v>3.5920000000000001</v>
      </c>
      <c r="J315" s="12">
        <v>-0.876</v>
      </c>
      <c r="K315" s="1" t="s">
        <v>740</v>
      </c>
      <c r="L315" s="9" t="str">
        <f>IF(J315="Div by 0", "N/A", IF(OR(J315="N/A",K315="N/A"),"N/A", IF(J315&gt;VALUE(MID(K315,1,2)), "No", IF(J315&lt;-1*VALUE(MID(K315,1,2)), "No", "Yes"))))</f>
        <v>Yes</v>
      </c>
    </row>
    <row r="316" spans="1:12" x14ac:dyDescent="0.2">
      <c r="A316" s="60" t="s">
        <v>433</v>
      </c>
      <c r="B316" s="13" t="s">
        <v>213</v>
      </c>
      <c r="C316" s="38">
        <v>7481</v>
      </c>
      <c r="D316" s="9" t="str">
        <f t="shared" si="97"/>
        <v>N/A</v>
      </c>
      <c r="E316" s="38">
        <v>8483</v>
      </c>
      <c r="F316" s="9" t="str">
        <f t="shared" si="97"/>
        <v>N/A</v>
      </c>
      <c r="G316" s="38">
        <v>8603</v>
      </c>
      <c r="H316" s="9" t="str">
        <f t="shared" si="98"/>
        <v>N/A</v>
      </c>
      <c r="I316" s="12">
        <v>13.39</v>
      </c>
      <c r="J316" s="12">
        <v>1.415</v>
      </c>
      <c r="K316" s="1" t="s">
        <v>740</v>
      </c>
      <c r="L316" s="9" t="str">
        <f t="shared" ref="L316:L318" si="99">IF(J316="Div by 0", "N/A", IF(OR(J316="N/A",K316="N/A"),"N/A", IF(J316&gt;VALUE(MID(K316,1,2)), "No", IF(J316&lt;-1*VALUE(MID(K316,1,2)), "No", "Yes"))))</f>
        <v>Yes</v>
      </c>
    </row>
    <row r="317" spans="1:12" x14ac:dyDescent="0.2">
      <c r="A317" s="60" t="s">
        <v>434</v>
      </c>
      <c r="B317" s="13" t="s">
        <v>213</v>
      </c>
      <c r="C317" s="38">
        <v>57128</v>
      </c>
      <c r="D317" s="9" t="str">
        <f t="shared" si="97"/>
        <v>N/A</v>
      </c>
      <c r="E317" s="38">
        <v>62560</v>
      </c>
      <c r="F317" s="9" t="str">
        <f t="shared" si="97"/>
        <v>N/A</v>
      </c>
      <c r="G317" s="38">
        <v>103402</v>
      </c>
      <c r="H317" s="9" t="str">
        <f t="shared" si="98"/>
        <v>N/A</v>
      </c>
      <c r="I317" s="12">
        <v>9.5079999999999991</v>
      </c>
      <c r="J317" s="12">
        <v>65.28</v>
      </c>
      <c r="K317" s="1" t="s">
        <v>740</v>
      </c>
      <c r="L317" s="9" t="str">
        <f t="shared" si="99"/>
        <v>No</v>
      </c>
    </row>
    <row r="318" spans="1:12" x14ac:dyDescent="0.2">
      <c r="A318" s="60" t="s">
        <v>1126</v>
      </c>
      <c r="B318" s="13" t="s">
        <v>213</v>
      </c>
      <c r="C318" s="38">
        <v>11480</v>
      </c>
      <c r="D318" s="9" t="str">
        <f t="shared" si="97"/>
        <v>N/A</v>
      </c>
      <c r="E318" s="38">
        <v>13097</v>
      </c>
      <c r="F318" s="9" t="str">
        <f t="shared" si="97"/>
        <v>N/A</v>
      </c>
      <c r="G318" s="38">
        <v>14791</v>
      </c>
      <c r="H318" s="9" t="str">
        <f t="shared" si="98"/>
        <v>N/A</v>
      </c>
      <c r="I318" s="12">
        <v>14.09</v>
      </c>
      <c r="J318" s="12">
        <v>12.93</v>
      </c>
      <c r="K318" s="1" t="s">
        <v>740</v>
      </c>
      <c r="L318" s="9" t="str">
        <f t="shared" si="99"/>
        <v>No</v>
      </c>
    </row>
    <row r="319" spans="1:12" x14ac:dyDescent="0.2">
      <c r="A319" s="60" t="s">
        <v>98</v>
      </c>
      <c r="B319" s="37" t="s">
        <v>291</v>
      </c>
      <c r="C319" s="8">
        <v>97.246948160000002</v>
      </c>
      <c r="D319" s="46" t="str">
        <f>IF($B319="N/A","N/A",IF(C319&gt;80,"Yes","No"))</f>
        <v>Yes</v>
      </c>
      <c r="E319" s="8">
        <v>96.478713975999995</v>
      </c>
      <c r="F319" s="46" t="str">
        <f>IF($B319="N/A","N/A",IF(E319&gt;80,"Yes","No"))</f>
        <v>Yes</v>
      </c>
      <c r="G319" s="8">
        <v>96.665671728000007</v>
      </c>
      <c r="H319" s="46" t="str">
        <f>IF($B319="N/A","N/A",IF(G319&gt;80,"Yes","No"))</f>
        <v>Yes</v>
      </c>
      <c r="I319" s="12">
        <v>-0.79</v>
      </c>
      <c r="J319" s="12">
        <v>0.1938</v>
      </c>
      <c r="K319" s="47" t="s">
        <v>741</v>
      </c>
      <c r="L319" s="9" t="str">
        <f t="shared" si="92"/>
        <v>Yes</v>
      </c>
    </row>
    <row r="320" spans="1:12" x14ac:dyDescent="0.2">
      <c r="A320" s="60" t="s">
        <v>332</v>
      </c>
      <c r="B320" s="37" t="s">
        <v>278</v>
      </c>
      <c r="C320" s="8">
        <v>0.14365459920000001</v>
      </c>
      <c r="D320" s="46" t="str">
        <f>IF($B320="N/A","N/A",IF(C320&gt;=5,"No",IF(C320&lt;0,"No","Yes")))</f>
        <v>Yes</v>
      </c>
      <c r="E320" s="8">
        <v>0.1332477614</v>
      </c>
      <c r="F320" s="46" t="str">
        <f>IF($B320="N/A","N/A",IF(E320&gt;=5,"No",IF(E320&lt;0,"No","Yes")))</f>
        <v>Yes</v>
      </c>
      <c r="G320" s="8">
        <v>8.9063056599999996E-2</v>
      </c>
      <c r="H320" s="46" t="str">
        <f>IF($B320="N/A","N/A",IF(G320&gt;=5,"No",IF(G320&lt;0,"No","Yes")))</f>
        <v>Yes</v>
      </c>
      <c r="I320" s="12">
        <v>-7.24</v>
      </c>
      <c r="J320" s="12">
        <v>-33.200000000000003</v>
      </c>
      <c r="K320" s="47" t="s">
        <v>741</v>
      </c>
      <c r="L320" s="9" t="str">
        <f t="shared" si="92"/>
        <v>No</v>
      </c>
    </row>
    <row r="321" spans="1:12" x14ac:dyDescent="0.2">
      <c r="A321" s="60" t="s">
        <v>340</v>
      </c>
      <c r="B321" s="50" t="s">
        <v>278</v>
      </c>
      <c r="C321" s="8">
        <v>2.2748591332000001</v>
      </c>
      <c r="D321" s="46" t="str">
        <f>IF($B321="N/A","N/A",IF(C321&gt;=5,"No",IF(C321&lt;0,"No","Yes")))</f>
        <v>Yes</v>
      </c>
      <c r="E321" s="8">
        <v>3.0347483268</v>
      </c>
      <c r="F321" s="46" t="str">
        <f>IF($B321="N/A","N/A",IF(E321&gt;=5,"No",IF(E321&lt;0,"No","Yes")))</f>
        <v>Yes</v>
      </c>
      <c r="G321" s="8">
        <v>2.9655590752999998</v>
      </c>
      <c r="H321" s="46" t="str">
        <f>IF($B321="N/A","N/A",IF(G321&gt;=5,"No",IF(G321&lt;0,"No","Yes")))</f>
        <v>Yes</v>
      </c>
      <c r="I321" s="12">
        <v>33.4</v>
      </c>
      <c r="J321" s="12">
        <v>-2.2799999999999998</v>
      </c>
      <c r="K321" s="47" t="s">
        <v>741</v>
      </c>
      <c r="L321" s="9" t="str">
        <f t="shared" si="92"/>
        <v>Yes</v>
      </c>
    </row>
    <row r="322" spans="1:12" x14ac:dyDescent="0.2">
      <c r="A322" s="60" t="s">
        <v>333</v>
      </c>
      <c r="B322" s="50" t="s">
        <v>278</v>
      </c>
      <c r="C322" s="8">
        <v>0.3292904512</v>
      </c>
      <c r="D322" s="46" t="str">
        <f>IF($B322="N/A","N/A",IF(C322&gt;=5,"No",IF(C322&lt;0,"No","Yes")))</f>
        <v>Yes</v>
      </c>
      <c r="E322" s="8">
        <v>0.33067449040000002</v>
      </c>
      <c r="F322" s="46" t="str">
        <f>IF($B322="N/A","N/A",IF(E322&gt;=5,"No",IF(E322&lt;0,"No","Yes")))</f>
        <v>Yes</v>
      </c>
      <c r="G322" s="8">
        <v>0.26718916990000002</v>
      </c>
      <c r="H322" s="46" t="str">
        <f>IF($B322="N/A","N/A",IF(G322&gt;=5,"No",IF(G322&lt;0,"No","Yes")))</f>
        <v>Yes</v>
      </c>
      <c r="I322" s="12">
        <v>0.42030000000000001</v>
      </c>
      <c r="J322" s="12">
        <v>-19.2</v>
      </c>
      <c r="K322" s="47" t="s">
        <v>741</v>
      </c>
      <c r="L322" s="9" t="str">
        <f t="shared" si="92"/>
        <v>No</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5.2476566000000001E-3</v>
      </c>
      <c r="D326" s="46" t="str">
        <f t="shared" si="100"/>
        <v>No</v>
      </c>
      <c r="E326" s="8">
        <v>2.26154457E-2</v>
      </c>
      <c r="F326" s="46" t="str">
        <f t="shared" si="101"/>
        <v>No</v>
      </c>
      <c r="G326" s="8">
        <v>1.25169701E-2</v>
      </c>
      <c r="H326" s="46" t="str">
        <f t="shared" si="102"/>
        <v>No</v>
      </c>
      <c r="I326" s="12">
        <v>331</v>
      </c>
      <c r="J326" s="12">
        <v>-44.7</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1.9219542273000001</v>
      </c>
      <c r="D334" s="46" t="str">
        <f>IF($B334="N/A","N/A",IF(C334&gt;15,"No",IF(C334&lt;2,"No","Yes")))</f>
        <v>No</v>
      </c>
      <c r="E334" s="8">
        <v>5.9099660768</v>
      </c>
      <c r="F334" s="46" t="str">
        <f>IF($B334="N/A","N/A",IF(E334&gt;15,"No",IF(E334&lt;2,"No","Yes")))</f>
        <v>Yes</v>
      </c>
      <c r="G334" s="8">
        <v>7.6859010773999996</v>
      </c>
      <c r="H334" s="46" t="str">
        <f>IF($B334="N/A","N/A",IF(G334&gt;15,"No",IF(G334&lt;2,"No","Yes")))</f>
        <v>Yes</v>
      </c>
      <c r="I334" s="12">
        <v>207.5</v>
      </c>
      <c r="J334" s="12">
        <v>30.05</v>
      </c>
      <c r="K334" s="47" t="s">
        <v>741</v>
      </c>
      <c r="L334" s="9" t="str">
        <f t="shared" si="92"/>
        <v>No</v>
      </c>
    </row>
    <row r="335" spans="1:12" x14ac:dyDescent="0.2">
      <c r="A335" s="60" t="s">
        <v>1132</v>
      </c>
      <c r="B335" s="37" t="s">
        <v>213</v>
      </c>
      <c r="C335" s="38">
        <v>37565</v>
      </c>
      <c r="D335" s="46" t="str">
        <f>IF($B335="N/A","N/A",IF(C335&gt;10,"No",IF(C335&lt;-10,"No","Yes")))</f>
        <v>N/A</v>
      </c>
      <c r="E335" s="38">
        <v>99543</v>
      </c>
      <c r="F335" s="46" t="str">
        <f>IF($B335="N/A","N/A",IF(E335&gt;10,"No",IF(E335&lt;-10,"No","Yes")))</f>
        <v>N/A</v>
      </c>
      <c r="G335" s="38">
        <v>101596</v>
      </c>
      <c r="H335" s="46" t="str">
        <f>IF($B335="N/A","N/A",IF(G335&gt;10,"No",IF(G335&lt;-10,"No","Yes")))</f>
        <v>N/A</v>
      </c>
      <c r="I335" s="12">
        <v>165</v>
      </c>
      <c r="J335" s="12">
        <v>2.0619999999999998</v>
      </c>
      <c r="K335" s="47" t="s">
        <v>741</v>
      </c>
      <c r="L335" s="9" t="str">
        <f t="shared" si="92"/>
        <v>Yes</v>
      </c>
    </row>
    <row r="336" spans="1:12" x14ac:dyDescent="0.2">
      <c r="A336" s="60" t="s">
        <v>1687</v>
      </c>
      <c r="B336" s="37" t="s">
        <v>213</v>
      </c>
      <c r="C336" s="38">
        <v>6184</v>
      </c>
      <c r="D336" s="46" t="str">
        <f>IF($B336="N/A","N/A",IF(C336&gt;10,"No",IF(C336&lt;-10,"No","Yes")))</f>
        <v>N/A</v>
      </c>
      <c r="E336" s="38">
        <v>5824</v>
      </c>
      <c r="F336" s="46" t="str">
        <f>IF($B336="N/A","N/A",IF(E336&gt;10,"No",IF(E336&lt;-10,"No","Yes")))</f>
        <v>N/A</v>
      </c>
      <c r="G336" s="38">
        <v>5922</v>
      </c>
      <c r="H336" s="46" t="str">
        <f>IF($B336="N/A","N/A",IF(G336&gt;10,"No",IF(G336&lt;-10,"No","Yes")))</f>
        <v>N/A</v>
      </c>
      <c r="I336" s="12">
        <v>-5.82</v>
      </c>
      <c r="J336" s="12">
        <v>1.6830000000000001</v>
      </c>
      <c r="K336" s="47" t="s">
        <v>741</v>
      </c>
      <c r="L336" s="9" t="str">
        <f t="shared" si="92"/>
        <v>Yes</v>
      </c>
    </row>
    <row r="337" spans="1:12" x14ac:dyDescent="0.2">
      <c r="A337" s="60" t="s">
        <v>1688</v>
      </c>
      <c r="B337" s="37" t="s">
        <v>213</v>
      </c>
      <c r="C337" s="38">
        <v>359</v>
      </c>
      <c r="D337" s="46" t="str">
        <f>IF($B337="N/A","N/A",IF(C337&gt;10,"No",IF(C337&lt;-10,"No","Yes")))</f>
        <v>N/A</v>
      </c>
      <c r="E337" s="38">
        <v>459</v>
      </c>
      <c r="F337" s="46" t="str">
        <f>IF($B337="N/A","N/A",IF(E337&gt;10,"No",IF(E337&lt;-10,"No","Yes")))</f>
        <v>N/A</v>
      </c>
      <c r="G337" s="38">
        <v>419</v>
      </c>
      <c r="H337" s="46" t="str">
        <f>IF($B337="N/A","N/A",IF(G337&gt;10,"No",IF(G337&lt;-10,"No","Yes")))</f>
        <v>N/A</v>
      </c>
      <c r="I337" s="12">
        <v>27.86</v>
      </c>
      <c r="J337" s="12">
        <v>-8.7100000000000009</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1757943516</v>
      </c>
      <c r="D6" s="11" t="str">
        <f t="shared" ref="D6:D12" si="0">IF($B6="N/A","N/A",IF(C6&gt;10,"No",IF(C6&lt;-10,"No","Yes")))</f>
        <v>N/A</v>
      </c>
      <c r="E6" s="14">
        <v>1776985777</v>
      </c>
      <c r="F6" s="11" t="str">
        <f t="shared" ref="F6:F12" si="1">IF($B6="N/A","N/A",IF(E6&gt;10,"No",IF(E6&lt;-10,"No","Yes")))</f>
        <v>N/A</v>
      </c>
      <c r="G6" s="14">
        <v>1999041682</v>
      </c>
      <c r="H6" s="11" t="str">
        <f t="shared" ref="H6:H12" si="2">IF($B6="N/A","N/A",IF(G6&gt;10,"No",IF(G6&lt;-10,"No","Yes")))</f>
        <v>N/A</v>
      </c>
      <c r="I6" s="12">
        <v>1.083</v>
      </c>
      <c r="J6" s="12">
        <v>12.5</v>
      </c>
      <c r="K6" s="50" t="s">
        <v>739</v>
      </c>
      <c r="L6" s="9" t="str">
        <f t="shared" ref="L6:L13" si="3">IF(J6="Div by 0", "N/A", IF(K6="N/A","N/A", IF(J6&gt;VALUE(MID(K6,1,2)), "No", IF(J6&lt;-1*VALUE(MID(K6,1,2)), "No", "Yes"))))</f>
        <v>Yes</v>
      </c>
    </row>
    <row r="7" spans="1:12" x14ac:dyDescent="0.2">
      <c r="A7" s="4" t="s">
        <v>1133</v>
      </c>
      <c r="B7" s="50" t="s">
        <v>213</v>
      </c>
      <c r="C7" s="14">
        <v>9838.3917574000006</v>
      </c>
      <c r="D7" s="11" t="str">
        <f t="shared" si="0"/>
        <v>N/A</v>
      </c>
      <c r="E7" s="14">
        <v>7818.3840277999998</v>
      </c>
      <c r="F7" s="11" t="str">
        <f t="shared" si="1"/>
        <v>N/A</v>
      </c>
      <c r="G7" s="14">
        <v>8289.8942614999996</v>
      </c>
      <c r="H7" s="11" t="str">
        <f t="shared" si="2"/>
        <v>N/A</v>
      </c>
      <c r="I7" s="12">
        <v>-20.5</v>
      </c>
      <c r="J7" s="12">
        <v>6.0309999999999997</v>
      </c>
      <c r="K7" s="50" t="s">
        <v>739</v>
      </c>
      <c r="L7" s="9" t="str">
        <f t="shared" si="3"/>
        <v>Yes</v>
      </c>
    </row>
    <row r="8" spans="1:12" x14ac:dyDescent="0.2">
      <c r="A8" s="4" t="s">
        <v>724</v>
      </c>
      <c r="B8" s="50" t="s">
        <v>213</v>
      </c>
      <c r="C8" s="14">
        <v>1323</v>
      </c>
      <c r="D8" s="11" t="str">
        <f t="shared" si="0"/>
        <v>N/A</v>
      </c>
      <c r="E8" s="14">
        <v>1134</v>
      </c>
      <c r="F8" s="11" t="str">
        <f t="shared" si="1"/>
        <v>N/A</v>
      </c>
      <c r="G8" s="14">
        <v>1561</v>
      </c>
      <c r="H8" s="11" t="str">
        <f t="shared" si="2"/>
        <v>N/A</v>
      </c>
      <c r="I8" s="12">
        <v>-14.3</v>
      </c>
      <c r="J8" s="12">
        <v>37.65</v>
      </c>
      <c r="K8" s="50" t="s">
        <v>739</v>
      </c>
      <c r="L8" s="9" t="str">
        <f t="shared" si="3"/>
        <v>No</v>
      </c>
    </row>
    <row r="9" spans="1:12" x14ac:dyDescent="0.2">
      <c r="A9" s="4" t="s">
        <v>725</v>
      </c>
      <c r="B9" s="50" t="s">
        <v>213</v>
      </c>
      <c r="C9" s="14">
        <v>1636</v>
      </c>
      <c r="D9" s="11" t="str">
        <f t="shared" si="0"/>
        <v>N/A</v>
      </c>
      <c r="E9" s="14">
        <v>1748</v>
      </c>
      <c r="F9" s="11" t="str">
        <f t="shared" si="1"/>
        <v>N/A</v>
      </c>
      <c r="G9" s="14">
        <v>2062</v>
      </c>
      <c r="H9" s="11" t="str">
        <f t="shared" si="2"/>
        <v>N/A</v>
      </c>
      <c r="I9" s="12">
        <v>6.8460000000000001</v>
      </c>
      <c r="J9" s="12">
        <v>17.96</v>
      </c>
      <c r="K9" s="50" t="s">
        <v>739</v>
      </c>
      <c r="L9" s="9" t="str">
        <f t="shared" si="3"/>
        <v>Yes</v>
      </c>
    </row>
    <row r="10" spans="1:12" x14ac:dyDescent="0.2">
      <c r="A10" s="4" t="s">
        <v>726</v>
      </c>
      <c r="B10" s="50" t="s">
        <v>213</v>
      </c>
      <c r="C10" s="14">
        <v>4805</v>
      </c>
      <c r="D10" s="11" t="str">
        <f t="shared" si="0"/>
        <v>N/A</v>
      </c>
      <c r="E10" s="14">
        <v>4005</v>
      </c>
      <c r="F10" s="11" t="str">
        <f t="shared" si="1"/>
        <v>N/A</v>
      </c>
      <c r="G10" s="14">
        <v>5449</v>
      </c>
      <c r="H10" s="11" t="str">
        <f t="shared" si="2"/>
        <v>N/A</v>
      </c>
      <c r="I10" s="12">
        <v>-16.600000000000001</v>
      </c>
      <c r="J10" s="12">
        <v>36.049999999999997</v>
      </c>
      <c r="K10" s="50" t="s">
        <v>739</v>
      </c>
      <c r="L10" s="9" t="str">
        <f t="shared" si="3"/>
        <v>No</v>
      </c>
    </row>
    <row r="11" spans="1:12" x14ac:dyDescent="0.2">
      <c r="A11" s="4" t="s">
        <v>727</v>
      </c>
      <c r="B11" s="50" t="s">
        <v>213</v>
      </c>
      <c r="C11" s="14">
        <v>48008</v>
      </c>
      <c r="D11" s="11" t="str">
        <f t="shared" si="0"/>
        <v>N/A</v>
      </c>
      <c r="E11" s="14">
        <v>35924</v>
      </c>
      <c r="F11" s="11" t="str">
        <f t="shared" si="1"/>
        <v>N/A</v>
      </c>
      <c r="G11" s="14">
        <v>36441</v>
      </c>
      <c r="H11" s="11" t="str">
        <f t="shared" si="2"/>
        <v>N/A</v>
      </c>
      <c r="I11" s="12">
        <v>-25.2</v>
      </c>
      <c r="J11" s="12">
        <v>1.4390000000000001</v>
      </c>
      <c r="K11" s="50" t="s">
        <v>739</v>
      </c>
      <c r="L11" s="9" t="str">
        <f t="shared" si="3"/>
        <v>Yes</v>
      </c>
    </row>
    <row r="12" spans="1:12" x14ac:dyDescent="0.2">
      <c r="A12" s="4" t="s">
        <v>728</v>
      </c>
      <c r="B12" s="50" t="s">
        <v>213</v>
      </c>
      <c r="C12" s="14">
        <v>161699</v>
      </c>
      <c r="D12" s="11" t="str">
        <f t="shared" si="0"/>
        <v>N/A</v>
      </c>
      <c r="E12" s="14">
        <v>118898</v>
      </c>
      <c r="F12" s="11" t="str">
        <f t="shared" si="1"/>
        <v>N/A</v>
      </c>
      <c r="G12" s="14">
        <v>114136</v>
      </c>
      <c r="H12" s="11" t="str">
        <f t="shared" si="2"/>
        <v>N/A</v>
      </c>
      <c r="I12" s="12">
        <v>-26.5</v>
      </c>
      <c r="J12" s="12">
        <v>-4.01</v>
      </c>
      <c r="K12" s="50" t="s">
        <v>739</v>
      </c>
      <c r="L12" s="9" t="str">
        <f t="shared" si="3"/>
        <v>Yes</v>
      </c>
    </row>
    <row r="13" spans="1:12" x14ac:dyDescent="0.2">
      <c r="A13" s="4" t="s">
        <v>74</v>
      </c>
      <c r="B13" s="50" t="s">
        <v>213</v>
      </c>
      <c r="C13" s="14">
        <v>8201955</v>
      </c>
      <c r="D13" s="11" t="str">
        <f>IF($B13="N/A","N/A",IF(C13&gt;10,"No",IF(C13&lt;-10,"No","Yes")))</f>
        <v>N/A</v>
      </c>
      <c r="E13" s="14">
        <v>1188001</v>
      </c>
      <c r="F13" s="11" t="str">
        <f>IF($B13="N/A","N/A",IF(E13&gt;10,"No",IF(E13&lt;-10,"No","Yes")))</f>
        <v>N/A</v>
      </c>
      <c r="G13" s="14">
        <v>1467071</v>
      </c>
      <c r="H13" s="11" t="str">
        <f>IF($B13="N/A","N/A",IF(G13&gt;10,"No",IF(G13&lt;-10,"No","Yes")))</f>
        <v>N/A</v>
      </c>
      <c r="I13" s="12">
        <v>-85.5</v>
      </c>
      <c r="J13" s="12">
        <v>23.49</v>
      </c>
      <c r="K13" s="50" t="s">
        <v>739</v>
      </c>
      <c r="L13" s="9" t="str">
        <f t="shared" si="3"/>
        <v>Yes</v>
      </c>
    </row>
    <row r="14" spans="1:12" x14ac:dyDescent="0.2">
      <c r="A14" s="65" t="s">
        <v>157</v>
      </c>
      <c r="B14" s="37" t="s">
        <v>213</v>
      </c>
      <c r="C14" s="8">
        <v>3.3198643400000001</v>
      </c>
      <c r="D14" s="46" t="str">
        <f t="shared" ref="D14:D18" si="4">IF($B14="N/A","N/A",IF(C14&gt;10,"No",IF(C14&lt;-10,"No","Yes")))</f>
        <v>N/A</v>
      </c>
      <c r="E14" s="8">
        <v>3.4868423947</v>
      </c>
      <c r="F14" s="46" t="str">
        <f t="shared" ref="F14:F18" si="5">IF($B14="N/A","N/A",IF(E14&gt;10,"No",IF(E14&lt;-10,"No","Yes")))</f>
        <v>N/A</v>
      </c>
      <c r="G14" s="8">
        <v>1.9552794619</v>
      </c>
      <c r="H14" s="46" t="str">
        <f t="shared" ref="H14:H18" si="6">IF($B14="N/A","N/A",IF(G14&gt;10,"No",IF(G14&lt;-10,"No","Yes")))</f>
        <v>N/A</v>
      </c>
      <c r="I14" s="12">
        <v>5.03</v>
      </c>
      <c r="J14" s="12">
        <v>-43.9</v>
      </c>
      <c r="K14" s="47" t="s">
        <v>739</v>
      </c>
      <c r="L14" s="9" t="str">
        <f t="shared" ref="L14:L18" si="7">IF(J14="Div by 0", "N/A", IF(K14="N/A","N/A", IF(J14&gt;VALUE(MID(K14,1,2)), "No", IF(J14&lt;-1*VALUE(MID(K14,1,2)), "No", "Yes"))))</f>
        <v>No</v>
      </c>
    </row>
    <row r="15" spans="1:12" x14ac:dyDescent="0.2">
      <c r="A15" s="4" t="s">
        <v>419</v>
      </c>
      <c r="B15" s="37" t="s">
        <v>213</v>
      </c>
      <c r="C15" s="8">
        <v>9.5165435270999996</v>
      </c>
      <c r="D15" s="46" t="str">
        <f t="shared" si="4"/>
        <v>N/A</v>
      </c>
      <c r="E15" s="8">
        <v>13.01715439</v>
      </c>
      <c r="F15" s="46" t="str">
        <f t="shared" si="5"/>
        <v>N/A</v>
      </c>
      <c r="G15" s="8">
        <v>15.600730927000001</v>
      </c>
      <c r="H15" s="46" t="str">
        <f t="shared" si="6"/>
        <v>N/A</v>
      </c>
      <c r="I15" s="12">
        <v>36.78</v>
      </c>
      <c r="J15" s="12">
        <v>19.850000000000001</v>
      </c>
      <c r="K15" s="47" t="s">
        <v>739</v>
      </c>
      <c r="L15" s="9" t="str">
        <f t="shared" si="7"/>
        <v>Yes</v>
      </c>
    </row>
    <row r="16" spans="1:12" x14ac:dyDescent="0.2">
      <c r="A16" s="4" t="s">
        <v>420</v>
      </c>
      <c r="B16" s="37" t="s">
        <v>213</v>
      </c>
      <c r="C16" s="8">
        <v>2.6209776468000001</v>
      </c>
      <c r="D16" s="46" t="str">
        <f t="shared" si="4"/>
        <v>N/A</v>
      </c>
      <c r="E16" s="8">
        <v>1.8220418065999999</v>
      </c>
      <c r="F16" s="46" t="str">
        <f t="shared" si="5"/>
        <v>N/A</v>
      </c>
      <c r="G16" s="8">
        <v>1.8193052314</v>
      </c>
      <c r="H16" s="46" t="str">
        <f t="shared" si="6"/>
        <v>N/A</v>
      </c>
      <c r="I16" s="12">
        <v>-30.5</v>
      </c>
      <c r="J16" s="12">
        <v>-0.15</v>
      </c>
      <c r="K16" s="47" t="s">
        <v>739</v>
      </c>
      <c r="L16" s="9" t="str">
        <f t="shared" si="7"/>
        <v>Yes</v>
      </c>
    </row>
    <row r="17" spans="1:12" x14ac:dyDescent="0.2">
      <c r="A17" s="4" t="s">
        <v>421</v>
      </c>
      <c r="B17" s="37" t="s">
        <v>213</v>
      </c>
      <c r="C17" s="8">
        <v>2.5525291828999999</v>
      </c>
      <c r="D17" s="46" t="str">
        <f t="shared" si="4"/>
        <v>N/A</v>
      </c>
      <c r="E17" s="8">
        <v>1.9850301774000001</v>
      </c>
      <c r="F17" s="46" t="str">
        <f t="shared" si="5"/>
        <v>N/A</v>
      </c>
      <c r="G17" s="8">
        <v>0.72801235949999998</v>
      </c>
      <c r="H17" s="46" t="str">
        <f t="shared" si="6"/>
        <v>N/A</v>
      </c>
      <c r="I17" s="12">
        <v>-22.2</v>
      </c>
      <c r="J17" s="12">
        <v>-63.3</v>
      </c>
      <c r="K17" s="47" t="s">
        <v>739</v>
      </c>
      <c r="L17" s="9" t="str">
        <f t="shared" si="7"/>
        <v>No</v>
      </c>
    </row>
    <row r="18" spans="1:12" x14ac:dyDescent="0.2">
      <c r="A18" s="4" t="s">
        <v>422</v>
      </c>
      <c r="B18" s="37" t="s">
        <v>213</v>
      </c>
      <c r="C18" s="8">
        <v>3.6861531135000001</v>
      </c>
      <c r="D18" s="46" t="str">
        <f t="shared" si="4"/>
        <v>N/A</v>
      </c>
      <c r="E18" s="8">
        <v>4.5632658877000001</v>
      </c>
      <c r="F18" s="46" t="str">
        <f t="shared" si="5"/>
        <v>N/A</v>
      </c>
      <c r="G18" s="8">
        <v>1.2889685071999999</v>
      </c>
      <c r="H18" s="46" t="str">
        <f t="shared" si="6"/>
        <v>N/A</v>
      </c>
      <c r="I18" s="12">
        <v>23.79</v>
      </c>
      <c r="J18" s="12">
        <v>-71.8</v>
      </c>
      <c r="K18" s="47" t="s">
        <v>739</v>
      </c>
      <c r="L18" s="9" t="str">
        <f t="shared" si="7"/>
        <v>No</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-50</v>
      </c>
      <c r="J19" s="12">
        <v>0</v>
      </c>
      <c r="K19" s="50" t="s">
        <v>213</v>
      </c>
      <c r="L19" s="9" t="str">
        <f t="shared" ref="L19:L25" si="11">IF(J19="Div by 0", "N/A", IF(K19="N/A","N/A", IF(J19&gt;VALUE(MID(K19,1,2)), "No", IF(J19&lt;-1*VALUE(MID(K19,1,2)), "No", "Yes"))))</f>
        <v>N/A</v>
      </c>
    </row>
    <row r="20" spans="1:12" x14ac:dyDescent="0.2">
      <c r="A20" s="4" t="s">
        <v>76</v>
      </c>
      <c r="B20" s="50" t="s">
        <v>213</v>
      </c>
      <c r="C20" s="38">
        <v>31</v>
      </c>
      <c r="D20" s="46" t="str">
        <f t="shared" si="8"/>
        <v>N/A</v>
      </c>
      <c r="E20" s="38">
        <v>18</v>
      </c>
      <c r="F20" s="46" t="str">
        <f t="shared" si="9"/>
        <v>N/A</v>
      </c>
      <c r="G20" s="38">
        <v>29</v>
      </c>
      <c r="H20" s="46" t="str">
        <f t="shared" si="10"/>
        <v>N/A</v>
      </c>
      <c r="I20" s="12">
        <v>-41.9</v>
      </c>
      <c r="J20" s="12">
        <v>61.11</v>
      </c>
      <c r="K20" s="50" t="s">
        <v>213</v>
      </c>
      <c r="L20" s="9" t="str">
        <f t="shared" si="11"/>
        <v>N/A</v>
      </c>
    </row>
    <row r="21" spans="1:12" x14ac:dyDescent="0.2">
      <c r="A21" s="65" t="s">
        <v>1133</v>
      </c>
      <c r="B21" s="50" t="s">
        <v>213</v>
      </c>
      <c r="C21" s="14">
        <v>9838.3917574000006</v>
      </c>
      <c r="D21" s="11" t="str">
        <f t="shared" si="8"/>
        <v>N/A</v>
      </c>
      <c r="E21" s="14">
        <v>7818.3840277999998</v>
      </c>
      <c r="F21" s="11" t="str">
        <f t="shared" si="9"/>
        <v>N/A</v>
      </c>
      <c r="G21" s="14">
        <v>8289.8942614999996</v>
      </c>
      <c r="H21" s="11" t="str">
        <f t="shared" si="10"/>
        <v>N/A</v>
      </c>
      <c r="I21" s="12">
        <v>-20.5</v>
      </c>
      <c r="J21" s="12">
        <v>6.0309999999999997</v>
      </c>
      <c r="K21" s="50" t="s">
        <v>739</v>
      </c>
      <c r="L21" s="9" t="str">
        <f t="shared" si="11"/>
        <v>Yes</v>
      </c>
    </row>
    <row r="22" spans="1:12" x14ac:dyDescent="0.2">
      <c r="A22" s="4" t="s">
        <v>1716</v>
      </c>
      <c r="B22" s="50" t="s">
        <v>213</v>
      </c>
      <c r="C22" s="14">
        <v>27263.434308</v>
      </c>
      <c r="D22" s="11" t="str">
        <f t="shared" si="8"/>
        <v>N/A</v>
      </c>
      <c r="E22" s="14">
        <v>16185.882525999999</v>
      </c>
      <c r="F22" s="11" t="str">
        <f t="shared" si="9"/>
        <v>N/A</v>
      </c>
      <c r="G22" s="14">
        <v>14955.750495</v>
      </c>
      <c r="H22" s="11" t="str">
        <f t="shared" si="10"/>
        <v>N/A</v>
      </c>
      <c r="I22" s="12">
        <v>-40.6</v>
      </c>
      <c r="J22" s="12">
        <v>-7.6</v>
      </c>
      <c r="K22" s="50" t="s">
        <v>739</v>
      </c>
      <c r="L22" s="9" t="str">
        <f t="shared" si="11"/>
        <v>Yes</v>
      </c>
    </row>
    <row r="23" spans="1:12" x14ac:dyDescent="0.2">
      <c r="A23" s="4" t="s">
        <v>1134</v>
      </c>
      <c r="B23" s="50" t="s">
        <v>213</v>
      </c>
      <c r="C23" s="14">
        <v>25210.299337</v>
      </c>
      <c r="D23" s="11" t="str">
        <f t="shared" si="8"/>
        <v>N/A</v>
      </c>
      <c r="E23" s="14">
        <v>24951.246314</v>
      </c>
      <c r="F23" s="11" t="str">
        <f t="shared" si="9"/>
        <v>N/A</v>
      </c>
      <c r="G23" s="14">
        <v>26021.685203000001</v>
      </c>
      <c r="H23" s="11" t="str">
        <f t="shared" si="10"/>
        <v>N/A</v>
      </c>
      <c r="I23" s="12">
        <v>-1.03</v>
      </c>
      <c r="J23" s="12">
        <v>4.29</v>
      </c>
      <c r="K23" s="50" t="s">
        <v>739</v>
      </c>
      <c r="L23" s="9" t="str">
        <f t="shared" si="11"/>
        <v>Yes</v>
      </c>
    </row>
    <row r="24" spans="1:12" x14ac:dyDescent="0.2">
      <c r="A24" s="4" t="s">
        <v>1135</v>
      </c>
      <c r="B24" s="50" t="s">
        <v>213</v>
      </c>
      <c r="C24" s="14">
        <v>2508.3864711000001</v>
      </c>
      <c r="D24" s="11" t="str">
        <f t="shared" si="8"/>
        <v>N/A</v>
      </c>
      <c r="E24" s="14">
        <v>2600.9261474</v>
      </c>
      <c r="F24" s="11" t="str">
        <f t="shared" si="9"/>
        <v>N/A</v>
      </c>
      <c r="G24" s="14">
        <v>2792.4601483000001</v>
      </c>
      <c r="H24" s="11" t="str">
        <f t="shared" si="10"/>
        <v>N/A</v>
      </c>
      <c r="I24" s="12">
        <v>3.6890000000000001</v>
      </c>
      <c r="J24" s="12">
        <v>7.3639999999999999</v>
      </c>
      <c r="K24" s="50" t="s">
        <v>739</v>
      </c>
      <c r="L24" s="9" t="str">
        <f t="shared" si="11"/>
        <v>Yes</v>
      </c>
    </row>
    <row r="25" spans="1:12" x14ac:dyDescent="0.2">
      <c r="A25" s="4" t="s">
        <v>1136</v>
      </c>
      <c r="B25" s="50" t="s">
        <v>213</v>
      </c>
      <c r="C25" s="14">
        <v>4348.9693059000001</v>
      </c>
      <c r="D25" s="11" t="str">
        <f t="shared" si="8"/>
        <v>N/A</v>
      </c>
      <c r="E25" s="14">
        <v>3387.7487769999998</v>
      </c>
      <c r="F25" s="11" t="str">
        <f t="shared" si="9"/>
        <v>N/A</v>
      </c>
      <c r="G25" s="14">
        <v>4391.3633067999999</v>
      </c>
      <c r="H25" s="11" t="str">
        <f t="shared" si="10"/>
        <v>N/A</v>
      </c>
      <c r="I25" s="12">
        <v>-22.1</v>
      </c>
      <c r="J25" s="12">
        <v>29.62</v>
      </c>
      <c r="K25" s="50" t="s">
        <v>739</v>
      </c>
      <c r="L25" s="9" t="str">
        <f t="shared" si="11"/>
        <v>Yes</v>
      </c>
    </row>
    <row r="26" spans="1:12" x14ac:dyDescent="0.2">
      <c r="A26" s="2" t="s">
        <v>1137</v>
      </c>
      <c r="B26" s="50" t="s">
        <v>213</v>
      </c>
      <c r="C26" s="14">
        <v>9164.8474459999998</v>
      </c>
      <c r="D26" s="11" t="str">
        <f t="shared" si="8"/>
        <v>N/A</v>
      </c>
      <c r="E26" s="14">
        <v>7902.9836148000004</v>
      </c>
      <c r="F26" s="11" t="str">
        <f t="shared" si="9"/>
        <v>N/A</v>
      </c>
      <c r="G26" s="14">
        <v>8446.5269558</v>
      </c>
      <c r="H26" s="11" t="str">
        <f t="shared" si="10"/>
        <v>N/A</v>
      </c>
      <c r="I26" s="12">
        <v>-13.8</v>
      </c>
      <c r="J26" s="12">
        <v>6.8780000000000001</v>
      </c>
      <c r="K26" s="50" t="s">
        <v>739</v>
      </c>
      <c r="L26" s="9" t="str">
        <f>IF(J26="Div by 0", "N/A", IF(OR(J26="N/A",K26="N/A"),"N/A", IF(J26&gt;VALUE(MID(K26,1,2)), "No", IF(J26&lt;-1*VALUE(MID(K26,1,2)), "No", "Yes"))))</f>
        <v>Yes</v>
      </c>
    </row>
    <row r="27" spans="1:12" x14ac:dyDescent="0.2">
      <c r="A27" s="2" t="s">
        <v>1138</v>
      </c>
      <c r="B27" s="50" t="s">
        <v>213</v>
      </c>
      <c r="C27" s="14">
        <v>10769.111988000001</v>
      </c>
      <c r="D27" s="11" t="str">
        <f t="shared" si="8"/>
        <v>N/A</v>
      </c>
      <c r="E27" s="14">
        <v>7720.4900822</v>
      </c>
      <c r="F27" s="11" t="str">
        <f t="shared" si="9"/>
        <v>N/A</v>
      </c>
      <c r="G27" s="14">
        <v>8111.8595259000003</v>
      </c>
      <c r="H27" s="11" t="str">
        <f t="shared" si="10"/>
        <v>N/A</v>
      </c>
      <c r="I27" s="12">
        <v>-28.3</v>
      </c>
      <c r="J27" s="12">
        <v>5.069</v>
      </c>
      <c r="K27" s="50" t="s">
        <v>739</v>
      </c>
      <c r="L27" s="9" t="str">
        <f>IF(J27="Div by 0", "N/A", IF(OR(J27="N/A",K27="N/A"),"N/A", IF(J27&gt;VALUE(MID(K27,1,2)), "No", IF(J27&lt;-1*VALUE(MID(K27,1,2)), "No", "Yes"))))</f>
        <v>Yes</v>
      </c>
    </row>
    <row r="28" spans="1:12" x14ac:dyDescent="0.2">
      <c r="A28" s="65" t="s">
        <v>1139</v>
      </c>
      <c r="B28" s="50" t="s">
        <v>213</v>
      </c>
      <c r="C28" s="14">
        <v>26044.270321</v>
      </c>
      <c r="D28" s="11" t="str">
        <f t="shared" si="8"/>
        <v>N/A</v>
      </c>
      <c r="E28" s="14">
        <v>17780.372198000001</v>
      </c>
      <c r="F28" s="11" t="str">
        <f t="shared" si="9"/>
        <v>N/A</v>
      </c>
      <c r="G28" s="14">
        <v>18188.618473999999</v>
      </c>
      <c r="H28" s="11" t="str">
        <f t="shared" si="10"/>
        <v>N/A</v>
      </c>
      <c r="I28" s="12">
        <v>-31.7</v>
      </c>
      <c r="J28" s="12">
        <v>2.2959999999999998</v>
      </c>
      <c r="K28" s="50" t="s">
        <v>739</v>
      </c>
      <c r="L28" s="9" t="str">
        <f>IF(J28="Div by 0", "N/A", IF(K28="N/A","N/A", IF(J28&gt;VALUE(MID(K28,1,2)), "No", IF(J28&lt;-1*VALUE(MID(K28,1,2)), "No", "Yes"))))</f>
        <v>Yes</v>
      </c>
    </row>
    <row r="29" spans="1:12" x14ac:dyDescent="0.2">
      <c r="A29" s="2" t="s">
        <v>1140</v>
      </c>
      <c r="B29" s="50" t="s">
        <v>213</v>
      </c>
      <c r="C29" s="14">
        <v>27428.362875999999</v>
      </c>
      <c r="D29" s="11" t="str">
        <f t="shared" si="8"/>
        <v>N/A</v>
      </c>
      <c r="E29" s="14">
        <v>15639.864809999999</v>
      </c>
      <c r="F29" s="11" t="str">
        <f t="shared" si="9"/>
        <v>N/A</v>
      </c>
      <c r="G29" s="14">
        <v>14744.567782</v>
      </c>
      <c r="H29" s="11" t="str">
        <f t="shared" si="10"/>
        <v>N/A</v>
      </c>
      <c r="I29" s="12">
        <v>-43</v>
      </c>
      <c r="J29" s="12">
        <v>-5.72</v>
      </c>
      <c r="K29" s="50" t="s">
        <v>739</v>
      </c>
      <c r="L29" s="9" t="str">
        <f>IF(J29="Div by 0", "N/A", IF(K29="N/A","N/A", IF(J29&gt;VALUE(MID(K29,1,2)), "No", IF(J29&lt;-1*VALUE(MID(K29,1,2)), "No", "Yes"))))</f>
        <v>Yes</v>
      </c>
    </row>
    <row r="30" spans="1:12" x14ac:dyDescent="0.2">
      <c r="A30" s="2" t="s">
        <v>1141</v>
      </c>
      <c r="B30" s="50" t="s">
        <v>213</v>
      </c>
      <c r="C30" s="14">
        <v>25596.924353999999</v>
      </c>
      <c r="D30" s="11" t="str">
        <f t="shared" si="8"/>
        <v>N/A</v>
      </c>
      <c r="E30" s="14">
        <v>20131.190910000001</v>
      </c>
      <c r="F30" s="11" t="str">
        <f t="shared" si="9"/>
        <v>N/A</v>
      </c>
      <c r="G30" s="14">
        <v>21670.012073999998</v>
      </c>
      <c r="H30" s="11" t="str">
        <f t="shared" si="10"/>
        <v>N/A</v>
      </c>
      <c r="I30" s="12">
        <v>-21.4</v>
      </c>
      <c r="J30" s="12">
        <v>7.6440000000000001</v>
      </c>
      <c r="K30" s="50" t="s">
        <v>739</v>
      </c>
      <c r="L30" s="9" t="str">
        <f>IF(J30="Div by 0", "N/A", IF(K30="N/A","N/A", IF(J30&gt;VALUE(MID(K30,1,2)), "No", IF(J30&lt;-1*VALUE(MID(K30,1,2)), "No", "Yes"))))</f>
        <v>Yes</v>
      </c>
    </row>
    <row r="31" spans="1:12" x14ac:dyDescent="0.2">
      <c r="A31" s="2" t="s">
        <v>1142</v>
      </c>
      <c r="B31" s="50" t="s">
        <v>213</v>
      </c>
      <c r="C31" s="14">
        <v>24846.219171000001</v>
      </c>
      <c r="D31" s="11" t="str">
        <f t="shared" si="8"/>
        <v>N/A</v>
      </c>
      <c r="E31" s="14">
        <v>17910.002763</v>
      </c>
      <c r="F31" s="11" t="str">
        <f t="shared" si="9"/>
        <v>N/A</v>
      </c>
      <c r="G31" s="14">
        <v>18435.999016000002</v>
      </c>
      <c r="H31" s="11" t="str">
        <f t="shared" si="10"/>
        <v>N/A</v>
      </c>
      <c r="I31" s="12">
        <v>-27.9</v>
      </c>
      <c r="J31" s="12">
        <v>2.9369999999999998</v>
      </c>
      <c r="K31" s="50" t="s">
        <v>739</v>
      </c>
      <c r="L31" s="9" t="str">
        <f>IF(J31="Div by 0", "N/A", IF(OR(J31="N/A",K31="N/A"),"N/A", IF(J31&gt;VALUE(MID(K31,1,2)), "No", IF(J31&lt;-1*VALUE(MID(K31,1,2)), "No", "Yes"))))</f>
        <v>Yes</v>
      </c>
    </row>
    <row r="32" spans="1:12" x14ac:dyDescent="0.2">
      <c r="A32" s="2" t="s">
        <v>1143</v>
      </c>
      <c r="B32" s="50" t="s">
        <v>213</v>
      </c>
      <c r="C32" s="14">
        <v>27784.066607000001</v>
      </c>
      <c r="D32" s="11" t="str">
        <f t="shared" si="8"/>
        <v>N/A</v>
      </c>
      <c r="E32" s="14">
        <v>17596.055546</v>
      </c>
      <c r="F32" s="11" t="str">
        <f t="shared" si="9"/>
        <v>N/A</v>
      </c>
      <c r="G32" s="14">
        <v>17843.10152</v>
      </c>
      <c r="H32" s="11" t="str">
        <f t="shared" si="10"/>
        <v>N/A</v>
      </c>
      <c r="I32" s="12">
        <v>-36.700000000000003</v>
      </c>
      <c r="J32" s="12">
        <v>1.4039999999999999</v>
      </c>
      <c r="K32" s="50" t="s">
        <v>739</v>
      </c>
      <c r="L32" s="9" t="str">
        <f>IF(J32="Div by 0", "N/A", IF(OR(J32="N/A",K32="N/A"),"N/A", IF(J32&gt;VALUE(MID(K32,1,2)), "No", IF(J32&lt;-1*VALUE(MID(K32,1,2)), "No", "Yes"))))</f>
        <v>Yes</v>
      </c>
    </row>
    <row r="33" spans="1:12" x14ac:dyDescent="0.2">
      <c r="A33" s="2" t="s">
        <v>1719</v>
      </c>
      <c r="B33" s="50" t="s">
        <v>213</v>
      </c>
      <c r="C33" s="14">
        <v>30185.519919999999</v>
      </c>
      <c r="D33" s="11" t="str">
        <f t="shared" si="8"/>
        <v>N/A</v>
      </c>
      <c r="E33" s="14">
        <v>14367.904923</v>
      </c>
      <c r="F33" s="11" t="str">
        <f t="shared" si="9"/>
        <v>N/A</v>
      </c>
      <c r="G33" s="14">
        <v>14401.023987</v>
      </c>
      <c r="H33" s="11" t="str">
        <f t="shared" si="10"/>
        <v>N/A</v>
      </c>
      <c r="I33" s="12">
        <v>-52.4</v>
      </c>
      <c r="J33" s="12">
        <v>0.23050000000000001</v>
      </c>
      <c r="K33" s="50" t="s">
        <v>739</v>
      </c>
      <c r="L33" s="9" t="str">
        <f t="shared" ref="L33:L45" si="12">IF(J33="Div by 0", "N/A", IF(K33="N/A","N/A", IF(J33&gt;VALUE(MID(K33,1,2)), "No", IF(J33&lt;-1*VALUE(MID(K33,1,2)), "No", "Yes"))))</f>
        <v>Yes</v>
      </c>
    </row>
    <row r="34" spans="1:12" x14ac:dyDescent="0.2">
      <c r="A34" s="2" t="s">
        <v>1720</v>
      </c>
      <c r="B34" s="50" t="s">
        <v>213</v>
      </c>
      <c r="C34" s="14">
        <v>7521.1532567000004</v>
      </c>
      <c r="D34" s="11" t="str">
        <f t="shared" si="8"/>
        <v>N/A</v>
      </c>
      <c r="E34" s="14">
        <v>928.03524759000004</v>
      </c>
      <c r="F34" s="11" t="str">
        <f t="shared" si="9"/>
        <v>N/A</v>
      </c>
      <c r="G34" s="14">
        <v>1791.4082948</v>
      </c>
      <c r="H34" s="11" t="str">
        <f t="shared" si="10"/>
        <v>N/A</v>
      </c>
      <c r="I34" s="12">
        <v>-87.7</v>
      </c>
      <c r="J34" s="12">
        <v>93.03</v>
      </c>
      <c r="K34" s="50" t="s">
        <v>739</v>
      </c>
      <c r="L34" s="9" t="str">
        <f t="shared" si="12"/>
        <v>No</v>
      </c>
    </row>
    <row r="35" spans="1:12" x14ac:dyDescent="0.2">
      <c r="A35" s="2" t="s">
        <v>1721</v>
      </c>
      <c r="B35" s="50" t="s">
        <v>213</v>
      </c>
      <c r="C35" s="14">
        <v>30503.771228000001</v>
      </c>
      <c r="D35" s="11" t="str">
        <f t="shared" si="8"/>
        <v>N/A</v>
      </c>
      <c r="E35" s="14">
        <v>25917.731118</v>
      </c>
      <c r="F35" s="11" t="str">
        <f t="shared" si="9"/>
        <v>N/A</v>
      </c>
      <c r="G35" s="14">
        <v>26802.037313000001</v>
      </c>
      <c r="H35" s="11" t="str">
        <f t="shared" si="10"/>
        <v>N/A</v>
      </c>
      <c r="I35" s="12">
        <v>-15</v>
      </c>
      <c r="J35" s="12">
        <v>3.4119999999999999</v>
      </c>
      <c r="K35" s="50" t="s">
        <v>739</v>
      </c>
      <c r="L35" s="9" t="str">
        <f t="shared" si="12"/>
        <v>Yes</v>
      </c>
    </row>
    <row r="36" spans="1:12" x14ac:dyDescent="0.2">
      <c r="A36" s="2" t="s">
        <v>1722</v>
      </c>
      <c r="B36" s="50" t="s">
        <v>213</v>
      </c>
      <c r="C36" s="14">
        <v>2691.4705881999998</v>
      </c>
      <c r="D36" s="11" t="str">
        <f t="shared" si="8"/>
        <v>N/A</v>
      </c>
      <c r="E36" s="14">
        <v>931.60370369999998</v>
      </c>
      <c r="F36" s="11" t="str">
        <f t="shared" si="9"/>
        <v>N/A</v>
      </c>
      <c r="G36" s="14">
        <v>1084.7784810000001</v>
      </c>
      <c r="H36" s="11" t="str">
        <f t="shared" si="10"/>
        <v>N/A</v>
      </c>
      <c r="I36" s="12">
        <v>-65.400000000000006</v>
      </c>
      <c r="J36" s="12">
        <v>16.440000000000001</v>
      </c>
      <c r="K36" s="50" t="s">
        <v>739</v>
      </c>
      <c r="L36" s="9" t="str">
        <f t="shared" si="12"/>
        <v>Yes</v>
      </c>
    </row>
    <row r="37" spans="1:12" x14ac:dyDescent="0.2">
      <c r="A37" s="2" t="s">
        <v>1723</v>
      </c>
      <c r="B37" s="50" t="s">
        <v>213</v>
      </c>
      <c r="C37" s="14">
        <v>12.666666666999999</v>
      </c>
      <c r="D37" s="11" t="str">
        <f t="shared" si="8"/>
        <v>N/A</v>
      </c>
      <c r="E37" s="14">
        <v>5428.625</v>
      </c>
      <c r="F37" s="11" t="str">
        <f t="shared" si="9"/>
        <v>N/A</v>
      </c>
      <c r="G37" s="14">
        <v>6232.5769231000004</v>
      </c>
      <c r="H37" s="11" t="str">
        <f t="shared" si="10"/>
        <v>N/A</v>
      </c>
      <c r="I37" s="12">
        <v>42758</v>
      </c>
      <c r="J37" s="12">
        <v>14.81</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0</v>
      </c>
      <c r="D39" s="11" t="str">
        <f t="shared" si="8"/>
        <v>N/A</v>
      </c>
      <c r="E39" s="14" t="s">
        <v>1747</v>
      </c>
      <c r="F39" s="11" t="str">
        <f t="shared" si="9"/>
        <v>N/A</v>
      </c>
      <c r="G39" s="14" t="s">
        <v>1747</v>
      </c>
      <c r="H39" s="11" t="str">
        <f t="shared" si="10"/>
        <v>N/A</v>
      </c>
      <c r="I39" s="12" t="s">
        <v>1747</v>
      </c>
      <c r="J39" s="12" t="s">
        <v>1747</v>
      </c>
      <c r="K39" s="50" t="s">
        <v>739</v>
      </c>
      <c r="L39" s="9" t="str">
        <f t="shared" si="12"/>
        <v>N/A</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t="s">
        <v>1747</v>
      </c>
      <c r="D41" s="11" t="str">
        <f t="shared" si="8"/>
        <v>N/A</v>
      </c>
      <c r="E41" s="14" t="s">
        <v>1747</v>
      </c>
      <c r="F41" s="11" t="str">
        <f t="shared" si="9"/>
        <v>N/A</v>
      </c>
      <c r="G41" s="14" t="s">
        <v>1747</v>
      </c>
      <c r="H41" s="11" t="str">
        <f t="shared" si="10"/>
        <v>N/A</v>
      </c>
      <c r="I41" s="12" t="s">
        <v>1747</v>
      </c>
      <c r="J41" s="12" t="s">
        <v>1747</v>
      </c>
      <c r="K41" s="50" t="s">
        <v>739</v>
      </c>
      <c r="L41" s="9" t="str">
        <f t="shared" si="12"/>
        <v>N/A</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30491.110064</v>
      </c>
      <c r="D44" s="11" t="str">
        <f t="shared" si="8"/>
        <v>N/A</v>
      </c>
      <c r="E44" s="14">
        <v>22656.399544</v>
      </c>
      <c r="F44" s="11" t="str">
        <f t="shared" si="9"/>
        <v>N/A</v>
      </c>
      <c r="G44" s="14">
        <v>23703.80846</v>
      </c>
      <c r="H44" s="11" t="str">
        <f t="shared" si="10"/>
        <v>N/A</v>
      </c>
      <c r="I44" s="12">
        <v>-25.7</v>
      </c>
      <c r="J44" s="12">
        <v>4.6230000000000002</v>
      </c>
      <c r="K44" s="50" t="s">
        <v>739</v>
      </c>
      <c r="L44" s="9" t="str">
        <f t="shared" si="12"/>
        <v>Yes</v>
      </c>
    </row>
    <row r="45" spans="1:12" ht="25.5" x14ac:dyDescent="0.2">
      <c r="A45" s="2" t="s">
        <v>1145</v>
      </c>
      <c r="B45" s="50" t="s">
        <v>213</v>
      </c>
      <c r="C45" s="14">
        <v>7467.7143157999999</v>
      </c>
      <c r="D45" s="11" t="str">
        <f t="shared" si="8"/>
        <v>N/A</v>
      </c>
      <c r="E45" s="14">
        <v>928.19355899000004</v>
      </c>
      <c r="F45" s="11" t="str">
        <f t="shared" si="9"/>
        <v>N/A</v>
      </c>
      <c r="G45" s="14">
        <v>1761.4478733000001</v>
      </c>
      <c r="H45" s="11" t="str">
        <f t="shared" si="10"/>
        <v>N/A</v>
      </c>
      <c r="I45" s="12">
        <v>-87.6</v>
      </c>
      <c r="J45" s="12">
        <v>89.77</v>
      </c>
      <c r="K45" s="50" t="s">
        <v>739</v>
      </c>
      <c r="L45" s="9" t="str">
        <f t="shared" si="12"/>
        <v>No</v>
      </c>
    </row>
    <row r="46" spans="1:12" x14ac:dyDescent="0.2">
      <c r="A46" s="2" t="s">
        <v>1146</v>
      </c>
      <c r="B46" s="37" t="s">
        <v>213</v>
      </c>
      <c r="C46" s="49">
        <v>103457.22706</v>
      </c>
      <c r="D46" s="46" t="str">
        <f t="shared" si="8"/>
        <v>N/A</v>
      </c>
      <c r="E46" s="49">
        <v>89591.019518999994</v>
      </c>
      <c r="F46" s="46" t="str">
        <f t="shared" si="9"/>
        <v>N/A</v>
      </c>
      <c r="G46" s="49">
        <v>65489.392644</v>
      </c>
      <c r="H46" s="46" t="str">
        <f t="shared" si="10"/>
        <v>N/A</v>
      </c>
      <c r="I46" s="12">
        <v>-13.4</v>
      </c>
      <c r="J46" s="12">
        <v>-26.9</v>
      </c>
      <c r="K46" s="47" t="s">
        <v>739</v>
      </c>
      <c r="L46" s="9" t="str">
        <f>IF(J46="Div by 0", "N/A", IF(K46="N/A","N/A", IF(J46&gt;VALUE(MID(K46,1,2)), "No", IF(J46&lt;-1*VALUE(MID(K46,1,2)), "No", "Yes"))))</f>
        <v>Yes</v>
      </c>
    </row>
    <row r="47" spans="1:12" x14ac:dyDescent="0.2">
      <c r="A47" s="66" t="s">
        <v>1147</v>
      </c>
      <c r="B47" s="37" t="s">
        <v>213</v>
      </c>
      <c r="C47" s="49">
        <v>66280.412586000006</v>
      </c>
      <c r="D47" s="46" t="str">
        <f t="shared" si="8"/>
        <v>N/A</v>
      </c>
      <c r="E47" s="49">
        <v>58880.869858999999</v>
      </c>
      <c r="F47" s="46" t="str">
        <f t="shared" si="9"/>
        <v>N/A</v>
      </c>
      <c r="G47" s="49">
        <v>50076.288535</v>
      </c>
      <c r="H47" s="46" t="str">
        <f t="shared" si="10"/>
        <v>N/A</v>
      </c>
      <c r="I47" s="12">
        <v>-11.2</v>
      </c>
      <c r="J47" s="12">
        <v>-15</v>
      </c>
      <c r="K47" s="47" t="s">
        <v>739</v>
      </c>
      <c r="L47" s="9" t="str">
        <f>IF(J47="Div by 0", "N/A", IF(K47="N/A","N/A", IF(J47&gt;VALUE(MID(K47,1,2)), "No", IF(J47&lt;-1*VALUE(MID(K47,1,2)), "No", "Yes"))))</f>
        <v>Yes</v>
      </c>
    </row>
    <row r="48" spans="1:12" ht="25.5" x14ac:dyDescent="0.2">
      <c r="A48" s="2" t="s">
        <v>1148</v>
      </c>
      <c r="B48" s="37" t="s">
        <v>213</v>
      </c>
      <c r="C48" s="49">
        <v>110029.17289</v>
      </c>
      <c r="D48" s="46" t="str">
        <f t="shared" si="8"/>
        <v>N/A</v>
      </c>
      <c r="E48" s="49">
        <v>106547.42372999999</v>
      </c>
      <c r="F48" s="46" t="str">
        <f t="shared" si="9"/>
        <v>N/A</v>
      </c>
      <c r="G48" s="49">
        <v>99640.115818999999</v>
      </c>
      <c r="H48" s="46" t="str">
        <f t="shared" si="10"/>
        <v>N/A</v>
      </c>
      <c r="I48" s="12">
        <v>-3.16</v>
      </c>
      <c r="J48" s="12">
        <v>-6.48</v>
      </c>
      <c r="K48" s="47" t="s">
        <v>739</v>
      </c>
      <c r="L48" s="9" t="str">
        <f>IF(J48="Div by 0", "N/A", IF(K48="N/A","N/A", IF(J48&gt;VALUE(MID(K48,1,2)), "No", IF(J48&lt;-1*VALUE(MID(K48,1,2)), "No", "Yes"))))</f>
        <v>Yes</v>
      </c>
    </row>
    <row r="49" spans="1:12" x14ac:dyDescent="0.2">
      <c r="A49" s="6" t="s">
        <v>1149</v>
      </c>
      <c r="B49" s="37" t="s">
        <v>213</v>
      </c>
      <c r="C49" s="49">
        <v>72468.235128999993</v>
      </c>
      <c r="D49" s="46" t="str">
        <f t="shared" si="8"/>
        <v>N/A</v>
      </c>
      <c r="E49" s="49">
        <v>66019.765983000005</v>
      </c>
      <c r="F49" s="46" t="str">
        <f t="shared" si="9"/>
        <v>N/A</v>
      </c>
      <c r="G49" s="49">
        <v>66821.609366999997</v>
      </c>
      <c r="H49" s="46" t="str">
        <f t="shared" si="10"/>
        <v>N/A</v>
      </c>
      <c r="I49" s="12">
        <v>-8.9</v>
      </c>
      <c r="J49" s="12">
        <v>1.2150000000000001</v>
      </c>
      <c r="K49" s="47" t="s">
        <v>739</v>
      </c>
      <c r="L49" s="9" t="str">
        <f t="shared" ref="L49:L59" si="13">IF(J49="Div by 0", "N/A", IF(K49="N/A","N/A", IF(J49&gt;VALUE(MID(K49,1,2)), "No", IF(J49&lt;-1*VALUE(MID(K49,1,2)), "No", "Yes"))))</f>
        <v>Yes</v>
      </c>
    </row>
    <row r="50" spans="1:12" ht="25.5" x14ac:dyDescent="0.2">
      <c r="A50" s="2" t="s">
        <v>1150</v>
      </c>
      <c r="B50" s="37" t="s">
        <v>213</v>
      </c>
      <c r="C50" s="49">
        <v>54001.433390999999</v>
      </c>
      <c r="D50" s="46" t="str">
        <f t="shared" si="8"/>
        <v>N/A</v>
      </c>
      <c r="E50" s="49">
        <v>45346.944508</v>
      </c>
      <c r="F50" s="46" t="str">
        <f t="shared" si="9"/>
        <v>N/A</v>
      </c>
      <c r="G50" s="49">
        <v>50093.717132999998</v>
      </c>
      <c r="H50" s="46" t="str">
        <f t="shared" si="10"/>
        <v>N/A</v>
      </c>
      <c r="I50" s="12">
        <v>-16</v>
      </c>
      <c r="J50" s="12">
        <v>10.47</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v>8182</v>
      </c>
      <c r="D54" s="46" t="str">
        <f t="shared" si="14"/>
        <v>N/A</v>
      </c>
      <c r="E54" s="49">
        <v>22752</v>
      </c>
      <c r="F54" s="46" t="str">
        <f t="shared" si="15"/>
        <v>N/A</v>
      </c>
      <c r="G54" s="49" t="s">
        <v>1747</v>
      </c>
      <c r="H54" s="46" t="str">
        <f t="shared" si="16"/>
        <v>N/A</v>
      </c>
      <c r="I54" s="12">
        <v>178.1</v>
      </c>
      <c r="J54" s="12" t="s">
        <v>1747</v>
      </c>
      <c r="K54" s="47" t="s">
        <v>739</v>
      </c>
      <c r="L54" s="9" t="str">
        <f t="shared" si="13"/>
        <v>N/A</v>
      </c>
    </row>
    <row r="55" spans="1:12" ht="25.5" x14ac:dyDescent="0.2">
      <c r="A55" s="2" t="s">
        <v>1155</v>
      </c>
      <c r="B55" s="37" t="s">
        <v>213</v>
      </c>
      <c r="C55" s="49">
        <v>110141.04961</v>
      </c>
      <c r="D55" s="46" t="str">
        <f t="shared" si="14"/>
        <v>N/A</v>
      </c>
      <c r="E55" s="49">
        <v>114406.79919999999</v>
      </c>
      <c r="F55" s="46" t="str">
        <f t="shared" si="15"/>
        <v>N/A</v>
      </c>
      <c r="G55" s="49">
        <v>114822.91967</v>
      </c>
      <c r="H55" s="46" t="str">
        <f t="shared" si="16"/>
        <v>N/A</v>
      </c>
      <c r="I55" s="12">
        <v>3.8730000000000002</v>
      </c>
      <c r="J55" s="12">
        <v>0.36370000000000002</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208391051</v>
      </c>
      <c r="F60" s="46" t="str">
        <f t="shared" si="15"/>
        <v>N/A</v>
      </c>
      <c r="G60" s="49">
        <v>268434776</v>
      </c>
      <c r="H60" s="46" t="str">
        <f t="shared" si="16"/>
        <v>N/A</v>
      </c>
      <c r="I60" s="12" t="s">
        <v>213</v>
      </c>
      <c r="J60" s="12">
        <v>28.81</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66760551</v>
      </c>
      <c r="F61" s="46" t="str">
        <f t="shared" si="15"/>
        <v>N/A</v>
      </c>
      <c r="G61" s="49">
        <v>119716822</v>
      </c>
      <c r="H61" s="46" t="str">
        <f t="shared" si="16"/>
        <v>N/A</v>
      </c>
      <c r="I61" s="12" t="s">
        <v>213</v>
      </c>
      <c r="J61" s="12">
        <v>79.319999999999993</v>
      </c>
      <c r="K61" s="47" t="s">
        <v>739</v>
      </c>
      <c r="L61" s="9" t="str">
        <f t="shared" si="17"/>
        <v>No</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141630500</v>
      </c>
      <c r="F66" s="46" t="str">
        <f t="shared" si="15"/>
        <v>N/A</v>
      </c>
      <c r="G66" s="49">
        <v>148717954</v>
      </c>
      <c r="H66" s="46" t="str">
        <f t="shared" si="16"/>
        <v>N/A</v>
      </c>
      <c r="I66" s="12" t="s">
        <v>213</v>
      </c>
      <c r="J66" s="12">
        <v>5.0039999999999996</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44995.430371000002</v>
      </c>
      <c r="D71" s="46" t="str">
        <f t="shared" si="14"/>
        <v>N/A</v>
      </c>
      <c r="E71" s="49">
        <v>41503.893845999999</v>
      </c>
      <c r="F71" s="46" t="str">
        <f t="shared" si="15"/>
        <v>N/A</v>
      </c>
      <c r="G71" s="49">
        <v>44583.088523999999</v>
      </c>
      <c r="H71" s="46" t="str">
        <f t="shared" si="16"/>
        <v>N/A</v>
      </c>
      <c r="I71" s="12">
        <v>-7.76</v>
      </c>
      <c r="J71" s="12">
        <v>7.4189999999999996</v>
      </c>
      <c r="K71" s="47" t="s">
        <v>739</v>
      </c>
      <c r="L71" s="9" t="str">
        <f t="shared" ref="L71:L81" si="18">IF(J71="Div by 0", "N/A", IF(K71="N/A","N/A", IF(J71&gt;VALUE(MID(K71,1,2)), "No", IF(J71&lt;-1*VALUE(MID(K71,1,2)), "No", "Yes"))))</f>
        <v>Yes</v>
      </c>
    </row>
    <row r="72" spans="1:12" ht="25.5" x14ac:dyDescent="0.2">
      <c r="A72" s="2" t="s">
        <v>1171</v>
      </c>
      <c r="B72" s="37" t="s">
        <v>213</v>
      </c>
      <c r="C72" s="49">
        <v>23176.448348000002</v>
      </c>
      <c r="D72" s="46" t="str">
        <f t="shared" si="14"/>
        <v>N/A</v>
      </c>
      <c r="E72" s="49">
        <v>18998.449345000001</v>
      </c>
      <c r="F72" s="46" t="str">
        <f t="shared" si="15"/>
        <v>N/A</v>
      </c>
      <c r="G72" s="49">
        <v>26812.278162999999</v>
      </c>
      <c r="H72" s="46" t="str">
        <f t="shared" si="16"/>
        <v>N/A</v>
      </c>
      <c r="I72" s="12">
        <v>-18</v>
      </c>
      <c r="J72" s="12">
        <v>41.13</v>
      </c>
      <c r="K72" s="47" t="s">
        <v>739</v>
      </c>
      <c r="L72" s="9" t="str">
        <f t="shared" si="18"/>
        <v>No</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v>0</v>
      </c>
      <c r="D76" s="46" t="str">
        <f t="shared" si="14"/>
        <v>N/A</v>
      </c>
      <c r="E76" s="49">
        <v>0</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89484.848335000002</v>
      </c>
      <c r="D77" s="46" t="str">
        <f t="shared" si="14"/>
        <v>N/A</v>
      </c>
      <c r="E77" s="49">
        <v>94169.215425999995</v>
      </c>
      <c r="F77" s="46" t="str">
        <f t="shared" si="15"/>
        <v>N/A</v>
      </c>
      <c r="G77" s="49">
        <v>95577.091260000001</v>
      </c>
      <c r="H77" s="46" t="str">
        <f t="shared" si="16"/>
        <v>N/A</v>
      </c>
      <c r="I77" s="12">
        <v>5.2350000000000003</v>
      </c>
      <c r="J77" s="12">
        <v>1.4950000000000001</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214232153</v>
      </c>
      <c r="F82" s="46" t="str">
        <f t="shared" si="15"/>
        <v>N/A</v>
      </c>
      <c r="G82" s="49">
        <v>273273210</v>
      </c>
      <c r="H82" s="46" t="str">
        <f t="shared" si="16"/>
        <v>N/A</v>
      </c>
      <c r="I82" s="12" t="s">
        <v>213</v>
      </c>
      <c r="J82" s="12">
        <v>27.56</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5130</v>
      </c>
      <c r="F83" s="46" t="str">
        <f t="shared" ref="F83:F114" si="21">IF($B83="N/A","N/A",IF(E83&gt;10,"No",IF(E83&lt;-10,"No","Yes")))</f>
        <v>N/A</v>
      </c>
      <c r="G83" s="38">
        <v>11128</v>
      </c>
      <c r="H83" s="46" t="str">
        <f t="shared" ref="H83:H114" si="22">IF($B83="N/A","N/A",IF(G83&gt;10,"No",IF(G83&lt;-10,"No","Yes")))</f>
        <v>N/A</v>
      </c>
      <c r="I83" s="12" t="s">
        <v>213</v>
      </c>
      <c r="J83" s="12">
        <v>116.9</v>
      </c>
      <c r="K83" s="47" t="s">
        <v>739</v>
      </c>
      <c r="L83" s="9" t="str">
        <f t="shared" si="19"/>
        <v>No</v>
      </c>
    </row>
    <row r="84" spans="1:12" x14ac:dyDescent="0.2">
      <c r="A84" s="2" t="s">
        <v>358</v>
      </c>
      <c r="B84" s="37" t="s">
        <v>213</v>
      </c>
      <c r="C84" s="49" t="s">
        <v>213</v>
      </c>
      <c r="D84" s="46" t="str">
        <f t="shared" si="20"/>
        <v>N/A</v>
      </c>
      <c r="E84" s="49">
        <v>41760.653606</v>
      </c>
      <c r="F84" s="46" t="str">
        <f t="shared" si="21"/>
        <v>N/A</v>
      </c>
      <c r="G84" s="49">
        <v>24557.261861999999</v>
      </c>
      <c r="H84" s="46" t="str">
        <f t="shared" si="22"/>
        <v>N/A</v>
      </c>
      <c r="I84" s="12" t="s">
        <v>213</v>
      </c>
      <c r="J84" s="12">
        <v>-41.2</v>
      </c>
      <c r="K84" s="47" t="s">
        <v>739</v>
      </c>
      <c r="L84" s="9" t="str">
        <f t="shared" si="19"/>
        <v>No</v>
      </c>
    </row>
    <row r="85" spans="1:12" ht="25.5" x14ac:dyDescent="0.2">
      <c r="A85" s="2" t="s">
        <v>1181</v>
      </c>
      <c r="B85" s="37" t="s">
        <v>213</v>
      </c>
      <c r="C85" s="49" t="s">
        <v>213</v>
      </c>
      <c r="D85" s="46" t="str">
        <f t="shared" si="20"/>
        <v>N/A</v>
      </c>
      <c r="E85" s="49">
        <v>2726836</v>
      </c>
      <c r="F85" s="46" t="str">
        <f t="shared" si="21"/>
        <v>N/A</v>
      </c>
      <c r="G85" s="49">
        <v>3393183</v>
      </c>
      <c r="H85" s="46" t="str">
        <f t="shared" si="22"/>
        <v>N/A</v>
      </c>
      <c r="I85" s="12" t="s">
        <v>213</v>
      </c>
      <c r="J85" s="12">
        <v>24.44</v>
      </c>
      <c r="K85" s="47" t="s">
        <v>739</v>
      </c>
      <c r="L85" s="9" t="str">
        <f t="shared" si="19"/>
        <v>Yes</v>
      </c>
    </row>
    <row r="86" spans="1:12" x14ac:dyDescent="0.2">
      <c r="A86" s="2" t="s">
        <v>729</v>
      </c>
      <c r="B86" s="37" t="s">
        <v>213</v>
      </c>
      <c r="C86" s="49" t="s">
        <v>213</v>
      </c>
      <c r="D86" s="46" t="str">
        <f t="shared" si="20"/>
        <v>N/A</v>
      </c>
      <c r="E86" s="38">
        <v>2874</v>
      </c>
      <c r="F86" s="46" t="str">
        <f t="shared" si="21"/>
        <v>N/A</v>
      </c>
      <c r="G86" s="38">
        <v>4012</v>
      </c>
      <c r="H86" s="46" t="str">
        <f t="shared" si="22"/>
        <v>N/A</v>
      </c>
      <c r="I86" s="12" t="s">
        <v>213</v>
      </c>
      <c r="J86" s="12">
        <v>39.6</v>
      </c>
      <c r="K86" s="47" t="s">
        <v>739</v>
      </c>
      <c r="L86" s="9" t="str">
        <f t="shared" si="19"/>
        <v>No</v>
      </c>
    </row>
    <row r="87" spans="1:12" ht="25.5" x14ac:dyDescent="0.2">
      <c r="A87" s="2" t="s">
        <v>1182</v>
      </c>
      <c r="B87" s="37" t="s">
        <v>213</v>
      </c>
      <c r="C87" s="49" t="s">
        <v>213</v>
      </c>
      <c r="D87" s="46" t="str">
        <f t="shared" si="20"/>
        <v>N/A</v>
      </c>
      <c r="E87" s="49">
        <v>948.79471120000005</v>
      </c>
      <c r="F87" s="46" t="str">
        <f t="shared" si="21"/>
        <v>N/A</v>
      </c>
      <c r="G87" s="49">
        <v>845.75847457999998</v>
      </c>
      <c r="H87" s="46" t="str">
        <f t="shared" si="22"/>
        <v>N/A</v>
      </c>
      <c r="I87" s="12" t="s">
        <v>213</v>
      </c>
      <c r="J87" s="12">
        <v>-10.9</v>
      </c>
      <c r="K87" s="47" t="s">
        <v>739</v>
      </c>
      <c r="L87" s="9" t="str">
        <f t="shared" si="19"/>
        <v>Yes</v>
      </c>
    </row>
    <row r="88" spans="1:12" ht="25.5" x14ac:dyDescent="0.2">
      <c r="A88" s="2" t="s">
        <v>1183</v>
      </c>
      <c r="B88" s="37" t="s">
        <v>213</v>
      </c>
      <c r="C88" s="49" t="s">
        <v>213</v>
      </c>
      <c r="D88" s="46" t="str">
        <f t="shared" si="20"/>
        <v>N/A</v>
      </c>
      <c r="E88" s="49">
        <v>107402571</v>
      </c>
      <c r="F88" s="46" t="str">
        <f t="shared" si="21"/>
        <v>N/A</v>
      </c>
      <c r="G88" s="49">
        <v>111102499</v>
      </c>
      <c r="H88" s="46" t="str">
        <f t="shared" si="22"/>
        <v>N/A</v>
      </c>
      <c r="I88" s="12" t="s">
        <v>213</v>
      </c>
      <c r="J88" s="12">
        <v>3.4449999999999998</v>
      </c>
      <c r="K88" s="47" t="s">
        <v>739</v>
      </c>
      <c r="L88" s="9" t="str">
        <f t="shared" si="19"/>
        <v>Yes</v>
      </c>
    </row>
    <row r="89" spans="1:12" x14ac:dyDescent="0.2">
      <c r="A89" s="2" t="s">
        <v>730</v>
      </c>
      <c r="B89" s="37" t="s">
        <v>213</v>
      </c>
      <c r="C89" s="49" t="s">
        <v>213</v>
      </c>
      <c r="D89" s="46" t="str">
        <f t="shared" si="20"/>
        <v>N/A</v>
      </c>
      <c r="E89" s="38">
        <v>993</v>
      </c>
      <c r="F89" s="46" t="str">
        <f t="shared" si="21"/>
        <v>N/A</v>
      </c>
      <c r="G89" s="38">
        <v>1013</v>
      </c>
      <c r="H89" s="46" t="str">
        <f t="shared" si="22"/>
        <v>N/A</v>
      </c>
      <c r="I89" s="12" t="s">
        <v>213</v>
      </c>
      <c r="J89" s="12">
        <v>2.0139999999999998</v>
      </c>
      <c r="K89" s="47" t="s">
        <v>739</v>
      </c>
      <c r="L89" s="9" t="str">
        <f t="shared" si="19"/>
        <v>Yes</v>
      </c>
    </row>
    <row r="90" spans="1:12" ht="25.5" x14ac:dyDescent="0.2">
      <c r="A90" s="2" t="s">
        <v>1184</v>
      </c>
      <c r="B90" s="37" t="s">
        <v>213</v>
      </c>
      <c r="C90" s="49" t="s">
        <v>213</v>
      </c>
      <c r="D90" s="46" t="str">
        <f t="shared" si="20"/>
        <v>N/A</v>
      </c>
      <c r="E90" s="49">
        <v>108159.68882</v>
      </c>
      <c r="F90" s="46" t="str">
        <f t="shared" si="21"/>
        <v>N/A</v>
      </c>
      <c r="G90" s="49">
        <v>109676.70187999999</v>
      </c>
      <c r="H90" s="46" t="str">
        <f t="shared" si="22"/>
        <v>N/A</v>
      </c>
      <c r="I90" s="12" t="s">
        <v>213</v>
      </c>
      <c r="J90" s="12">
        <v>1.403</v>
      </c>
      <c r="K90" s="47" t="s">
        <v>739</v>
      </c>
      <c r="L90" s="9" t="str">
        <f t="shared" si="19"/>
        <v>Yes</v>
      </c>
    </row>
    <row r="91" spans="1:12" ht="25.5" x14ac:dyDescent="0.2">
      <c r="A91" s="2" t="s">
        <v>1185</v>
      </c>
      <c r="B91" s="37" t="s">
        <v>213</v>
      </c>
      <c r="C91" s="49" t="s">
        <v>213</v>
      </c>
      <c r="D91" s="46" t="str">
        <f t="shared" si="20"/>
        <v>N/A</v>
      </c>
      <c r="E91" s="49">
        <v>9290715</v>
      </c>
      <c r="F91" s="46" t="str">
        <f t="shared" si="21"/>
        <v>N/A</v>
      </c>
      <c r="G91" s="49">
        <v>6081085</v>
      </c>
      <c r="H91" s="46" t="str">
        <f t="shared" si="22"/>
        <v>N/A</v>
      </c>
      <c r="I91" s="12" t="s">
        <v>213</v>
      </c>
      <c r="J91" s="12">
        <v>-34.5</v>
      </c>
      <c r="K91" s="47" t="s">
        <v>739</v>
      </c>
      <c r="L91" s="9" t="str">
        <f t="shared" si="19"/>
        <v>No</v>
      </c>
    </row>
    <row r="92" spans="1:12" x14ac:dyDescent="0.2">
      <c r="A92" s="2" t="s">
        <v>731</v>
      </c>
      <c r="B92" s="37" t="s">
        <v>213</v>
      </c>
      <c r="C92" s="49" t="s">
        <v>213</v>
      </c>
      <c r="D92" s="46" t="str">
        <f t="shared" si="20"/>
        <v>N/A</v>
      </c>
      <c r="E92" s="38">
        <v>353</v>
      </c>
      <c r="F92" s="46" t="str">
        <f t="shared" si="21"/>
        <v>N/A</v>
      </c>
      <c r="G92" s="38">
        <v>330</v>
      </c>
      <c r="H92" s="46" t="str">
        <f t="shared" si="22"/>
        <v>N/A</v>
      </c>
      <c r="I92" s="12" t="s">
        <v>213</v>
      </c>
      <c r="J92" s="12">
        <v>-6.52</v>
      </c>
      <c r="K92" s="47" t="s">
        <v>739</v>
      </c>
      <c r="L92" s="9" t="str">
        <f t="shared" si="19"/>
        <v>Yes</v>
      </c>
    </row>
    <row r="93" spans="1:12" ht="25.5" x14ac:dyDescent="0.2">
      <c r="A93" s="2" t="s">
        <v>1186</v>
      </c>
      <c r="B93" s="37" t="s">
        <v>213</v>
      </c>
      <c r="C93" s="49" t="s">
        <v>213</v>
      </c>
      <c r="D93" s="46" t="str">
        <f t="shared" si="20"/>
        <v>N/A</v>
      </c>
      <c r="E93" s="49">
        <v>26319.305949000001</v>
      </c>
      <c r="F93" s="46" t="str">
        <f t="shared" si="21"/>
        <v>N/A</v>
      </c>
      <c r="G93" s="49">
        <v>18427.530303</v>
      </c>
      <c r="H93" s="46" t="str">
        <f t="shared" si="22"/>
        <v>N/A</v>
      </c>
      <c r="I93" s="12" t="s">
        <v>213</v>
      </c>
      <c r="J93" s="12">
        <v>-30</v>
      </c>
      <c r="K93" s="47" t="s">
        <v>739</v>
      </c>
      <c r="L93" s="9" t="str">
        <f t="shared" si="19"/>
        <v>Yes</v>
      </c>
    </row>
    <row r="94" spans="1:12" x14ac:dyDescent="0.2">
      <c r="A94" s="2" t="s">
        <v>1187</v>
      </c>
      <c r="B94" s="37" t="s">
        <v>213</v>
      </c>
      <c r="C94" s="49" t="s">
        <v>213</v>
      </c>
      <c r="D94" s="46" t="str">
        <f t="shared" si="20"/>
        <v>N/A</v>
      </c>
      <c r="E94" s="49">
        <v>6967209</v>
      </c>
      <c r="F94" s="46" t="str">
        <f t="shared" si="21"/>
        <v>N/A</v>
      </c>
      <c r="G94" s="49">
        <v>8901353</v>
      </c>
      <c r="H94" s="46" t="str">
        <f t="shared" si="22"/>
        <v>N/A</v>
      </c>
      <c r="I94" s="12" t="s">
        <v>213</v>
      </c>
      <c r="J94" s="12">
        <v>27.76</v>
      </c>
      <c r="K94" s="47" t="s">
        <v>739</v>
      </c>
      <c r="L94" s="9" t="str">
        <f t="shared" si="19"/>
        <v>Yes</v>
      </c>
    </row>
    <row r="95" spans="1:12" x14ac:dyDescent="0.2">
      <c r="A95" s="2" t="s">
        <v>732</v>
      </c>
      <c r="B95" s="37" t="s">
        <v>213</v>
      </c>
      <c r="C95" s="49" t="s">
        <v>213</v>
      </c>
      <c r="D95" s="46" t="str">
        <f t="shared" si="20"/>
        <v>N/A</v>
      </c>
      <c r="E95" s="38">
        <v>480</v>
      </c>
      <c r="F95" s="46" t="str">
        <f t="shared" si="21"/>
        <v>N/A</v>
      </c>
      <c r="G95" s="38">
        <v>558</v>
      </c>
      <c r="H95" s="46" t="str">
        <f t="shared" si="22"/>
        <v>N/A</v>
      </c>
      <c r="I95" s="12" t="s">
        <v>213</v>
      </c>
      <c r="J95" s="12">
        <v>16.25</v>
      </c>
      <c r="K95" s="47" t="s">
        <v>739</v>
      </c>
      <c r="L95" s="9" t="str">
        <f t="shared" si="19"/>
        <v>Yes</v>
      </c>
    </row>
    <row r="96" spans="1:12" x14ac:dyDescent="0.2">
      <c r="A96" s="2" t="s">
        <v>1188</v>
      </c>
      <c r="B96" s="37" t="s">
        <v>213</v>
      </c>
      <c r="C96" s="49" t="s">
        <v>213</v>
      </c>
      <c r="D96" s="46" t="str">
        <f t="shared" si="20"/>
        <v>N/A</v>
      </c>
      <c r="E96" s="49">
        <v>14515.018749999999</v>
      </c>
      <c r="F96" s="46" t="str">
        <f t="shared" si="21"/>
        <v>N/A</v>
      </c>
      <c r="G96" s="49">
        <v>15952.24552</v>
      </c>
      <c r="H96" s="46" t="str">
        <f t="shared" si="22"/>
        <v>N/A</v>
      </c>
      <c r="I96" s="12" t="s">
        <v>213</v>
      </c>
      <c r="J96" s="12">
        <v>9.9019999999999992</v>
      </c>
      <c r="K96" s="47" t="s">
        <v>739</v>
      </c>
      <c r="L96" s="9" t="str">
        <f t="shared" si="19"/>
        <v>Yes</v>
      </c>
    </row>
    <row r="97" spans="1:12" x14ac:dyDescent="0.2">
      <c r="A97" s="2" t="s">
        <v>1189</v>
      </c>
      <c r="B97" s="37" t="s">
        <v>213</v>
      </c>
      <c r="C97" s="49" t="s">
        <v>213</v>
      </c>
      <c r="D97" s="46" t="str">
        <f t="shared" si="20"/>
        <v>N/A</v>
      </c>
      <c r="E97" s="49">
        <v>1269239</v>
      </c>
      <c r="F97" s="46" t="str">
        <f t="shared" si="21"/>
        <v>N/A</v>
      </c>
      <c r="G97" s="49">
        <v>501718</v>
      </c>
      <c r="H97" s="46" t="str">
        <f t="shared" si="22"/>
        <v>N/A</v>
      </c>
      <c r="I97" s="12" t="s">
        <v>213</v>
      </c>
      <c r="J97" s="12">
        <v>-60.5</v>
      </c>
      <c r="K97" s="47" t="s">
        <v>739</v>
      </c>
      <c r="L97" s="9" t="str">
        <f t="shared" si="19"/>
        <v>No</v>
      </c>
    </row>
    <row r="98" spans="1:12" x14ac:dyDescent="0.2">
      <c r="A98" s="2" t="s">
        <v>520</v>
      </c>
      <c r="B98" s="37" t="s">
        <v>213</v>
      </c>
      <c r="C98" s="49" t="s">
        <v>213</v>
      </c>
      <c r="D98" s="46" t="str">
        <f t="shared" si="20"/>
        <v>N/A</v>
      </c>
      <c r="E98" s="38">
        <v>125</v>
      </c>
      <c r="F98" s="46" t="str">
        <f t="shared" si="21"/>
        <v>N/A</v>
      </c>
      <c r="G98" s="38">
        <v>628</v>
      </c>
      <c r="H98" s="46" t="str">
        <f t="shared" si="22"/>
        <v>N/A</v>
      </c>
      <c r="I98" s="12" t="s">
        <v>213</v>
      </c>
      <c r="J98" s="12">
        <v>402.4</v>
      </c>
      <c r="K98" s="47" t="s">
        <v>739</v>
      </c>
      <c r="L98" s="9" t="str">
        <f t="shared" si="19"/>
        <v>No</v>
      </c>
    </row>
    <row r="99" spans="1:12" x14ac:dyDescent="0.2">
      <c r="A99" s="2" t="s">
        <v>1190</v>
      </c>
      <c r="B99" s="37" t="s">
        <v>213</v>
      </c>
      <c r="C99" s="49" t="s">
        <v>213</v>
      </c>
      <c r="D99" s="46" t="str">
        <f t="shared" si="20"/>
        <v>N/A</v>
      </c>
      <c r="E99" s="49">
        <v>10153.912</v>
      </c>
      <c r="F99" s="46" t="str">
        <f t="shared" si="21"/>
        <v>N/A</v>
      </c>
      <c r="G99" s="49">
        <v>798.91401273999998</v>
      </c>
      <c r="H99" s="46" t="str">
        <f t="shared" si="22"/>
        <v>N/A</v>
      </c>
      <c r="I99" s="12" t="s">
        <v>213</v>
      </c>
      <c r="J99" s="12">
        <v>-92.1</v>
      </c>
      <c r="K99" s="47" t="s">
        <v>739</v>
      </c>
      <c r="L99" s="9" t="str">
        <f t="shared" si="19"/>
        <v>No</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73504154</v>
      </c>
      <c r="F106" s="46" t="str">
        <f t="shared" si="21"/>
        <v>N/A</v>
      </c>
      <c r="G106" s="49">
        <v>126316725</v>
      </c>
      <c r="H106" s="46" t="str">
        <f t="shared" si="22"/>
        <v>N/A</v>
      </c>
      <c r="I106" s="12" t="s">
        <v>213</v>
      </c>
      <c r="J106" s="12">
        <v>71.849999999999994</v>
      </c>
      <c r="K106" s="47" t="s">
        <v>739</v>
      </c>
      <c r="L106" s="9" t="str">
        <f t="shared" si="19"/>
        <v>No</v>
      </c>
    </row>
    <row r="107" spans="1:12" x14ac:dyDescent="0.2">
      <c r="A107" s="2" t="s">
        <v>523</v>
      </c>
      <c r="B107" s="37" t="s">
        <v>213</v>
      </c>
      <c r="C107" s="49" t="s">
        <v>213</v>
      </c>
      <c r="D107" s="46" t="str">
        <f t="shared" si="20"/>
        <v>N/A</v>
      </c>
      <c r="E107" s="38">
        <v>3081</v>
      </c>
      <c r="F107" s="46" t="str">
        <f t="shared" si="21"/>
        <v>N/A</v>
      </c>
      <c r="G107" s="38">
        <v>4149</v>
      </c>
      <c r="H107" s="46" t="str">
        <f t="shared" si="22"/>
        <v>N/A</v>
      </c>
      <c r="I107" s="12" t="s">
        <v>213</v>
      </c>
      <c r="J107" s="12">
        <v>34.659999999999997</v>
      </c>
      <c r="K107" s="47" t="s">
        <v>739</v>
      </c>
      <c r="L107" s="9" t="str">
        <f t="shared" si="19"/>
        <v>No</v>
      </c>
    </row>
    <row r="108" spans="1:12" ht="25.5" x14ac:dyDescent="0.2">
      <c r="A108" s="2" t="s">
        <v>1196</v>
      </c>
      <c r="B108" s="37" t="s">
        <v>213</v>
      </c>
      <c r="C108" s="49" t="s">
        <v>213</v>
      </c>
      <c r="D108" s="46" t="str">
        <f t="shared" si="20"/>
        <v>N/A</v>
      </c>
      <c r="E108" s="49">
        <v>23857.239207999999</v>
      </c>
      <c r="F108" s="46" t="str">
        <f t="shared" si="21"/>
        <v>N/A</v>
      </c>
      <c r="G108" s="49">
        <v>30445.101229</v>
      </c>
      <c r="H108" s="46" t="str">
        <f t="shared" si="22"/>
        <v>N/A</v>
      </c>
      <c r="I108" s="12" t="s">
        <v>213</v>
      </c>
      <c r="J108" s="12">
        <v>27.61</v>
      </c>
      <c r="K108" s="47" t="s">
        <v>739</v>
      </c>
      <c r="L108" s="9" t="str">
        <f t="shared" si="19"/>
        <v>Yes</v>
      </c>
    </row>
    <row r="109" spans="1:12" ht="25.5" x14ac:dyDescent="0.2">
      <c r="A109" s="2" t="s">
        <v>1197</v>
      </c>
      <c r="B109" s="37" t="s">
        <v>213</v>
      </c>
      <c r="C109" s="49" t="s">
        <v>213</v>
      </c>
      <c r="D109" s="46" t="str">
        <f t="shared" si="20"/>
        <v>N/A</v>
      </c>
      <c r="E109" s="49">
        <v>891710</v>
      </c>
      <c r="F109" s="46" t="str">
        <f t="shared" si="21"/>
        <v>N/A</v>
      </c>
      <c r="G109" s="49">
        <v>1314491</v>
      </c>
      <c r="H109" s="46" t="str">
        <f t="shared" si="22"/>
        <v>N/A</v>
      </c>
      <c r="I109" s="12" t="s">
        <v>213</v>
      </c>
      <c r="J109" s="12">
        <v>47.41</v>
      </c>
      <c r="K109" s="47" t="s">
        <v>739</v>
      </c>
      <c r="L109" s="9" t="str">
        <f t="shared" si="19"/>
        <v>No</v>
      </c>
    </row>
    <row r="110" spans="1:12" x14ac:dyDescent="0.2">
      <c r="A110" s="2" t="s">
        <v>524</v>
      </c>
      <c r="B110" s="37" t="s">
        <v>213</v>
      </c>
      <c r="C110" s="49" t="s">
        <v>213</v>
      </c>
      <c r="D110" s="46" t="str">
        <f t="shared" si="20"/>
        <v>N/A</v>
      </c>
      <c r="E110" s="38">
        <v>196</v>
      </c>
      <c r="F110" s="46" t="str">
        <f t="shared" si="21"/>
        <v>N/A</v>
      </c>
      <c r="G110" s="38">
        <v>309</v>
      </c>
      <c r="H110" s="46" t="str">
        <f t="shared" si="22"/>
        <v>N/A</v>
      </c>
      <c r="I110" s="12" t="s">
        <v>213</v>
      </c>
      <c r="J110" s="12">
        <v>57.65</v>
      </c>
      <c r="K110" s="47" t="s">
        <v>739</v>
      </c>
      <c r="L110" s="9" t="str">
        <f t="shared" si="19"/>
        <v>No</v>
      </c>
    </row>
    <row r="111" spans="1:12" ht="25.5" x14ac:dyDescent="0.2">
      <c r="A111" s="2" t="s">
        <v>1198</v>
      </c>
      <c r="B111" s="37" t="s">
        <v>213</v>
      </c>
      <c r="C111" s="49" t="s">
        <v>213</v>
      </c>
      <c r="D111" s="46" t="str">
        <f t="shared" si="20"/>
        <v>N/A</v>
      </c>
      <c r="E111" s="49">
        <v>4549.5408163000002</v>
      </c>
      <c r="F111" s="46" t="str">
        <f t="shared" si="21"/>
        <v>N/A</v>
      </c>
      <c r="G111" s="49">
        <v>4254.0161811999997</v>
      </c>
      <c r="H111" s="46" t="str">
        <f t="shared" si="22"/>
        <v>N/A</v>
      </c>
      <c r="I111" s="12" t="s">
        <v>213</v>
      </c>
      <c r="J111" s="12">
        <v>-6.5</v>
      </c>
      <c r="K111" s="47" t="s">
        <v>739</v>
      </c>
      <c r="L111" s="9" t="str">
        <f t="shared" si="19"/>
        <v>Yes</v>
      </c>
    </row>
    <row r="112" spans="1:12" ht="25.5" x14ac:dyDescent="0.2">
      <c r="A112" s="2" t="s">
        <v>1199</v>
      </c>
      <c r="B112" s="37" t="s">
        <v>213</v>
      </c>
      <c r="C112" s="49" t="s">
        <v>213</v>
      </c>
      <c r="D112" s="46" t="str">
        <f t="shared" si="20"/>
        <v>N/A</v>
      </c>
      <c r="E112" s="49">
        <v>103175</v>
      </c>
      <c r="F112" s="46" t="str">
        <f t="shared" si="21"/>
        <v>N/A</v>
      </c>
      <c r="G112" s="49">
        <v>1370088</v>
      </c>
      <c r="H112" s="46" t="str">
        <f t="shared" si="22"/>
        <v>N/A</v>
      </c>
      <c r="I112" s="12" t="s">
        <v>213</v>
      </c>
      <c r="J112" s="12">
        <v>1228</v>
      </c>
      <c r="K112" s="47" t="s">
        <v>739</v>
      </c>
      <c r="L112" s="9" t="str">
        <f t="shared" si="19"/>
        <v>No</v>
      </c>
    </row>
    <row r="113" spans="1:12" ht="25.5" x14ac:dyDescent="0.2">
      <c r="A113" s="2" t="s">
        <v>525</v>
      </c>
      <c r="B113" s="37" t="s">
        <v>213</v>
      </c>
      <c r="C113" s="49" t="s">
        <v>213</v>
      </c>
      <c r="D113" s="46" t="str">
        <f t="shared" si="20"/>
        <v>N/A</v>
      </c>
      <c r="E113" s="38">
        <v>296</v>
      </c>
      <c r="F113" s="46" t="str">
        <f t="shared" si="21"/>
        <v>N/A</v>
      </c>
      <c r="G113" s="38">
        <v>2801</v>
      </c>
      <c r="H113" s="46" t="str">
        <f t="shared" si="22"/>
        <v>N/A</v>
      </c>
      <c r="I113" s="12" t="s">
        <v>213</v>
      </c>
      <c r="J113" s="12">
        <v>846.3</v>
      </c>
      <c r="K113" s="47" t="s">
        <v>739</v>
      </c>
      <c r="L113" s="9" t="str">
        <f t="shared" si="19"/>
        <v>No</v>
      </c>
    </row>
    <row r="114" spans="1:12" ht="25.5" x14ac:dyDescent="0.2">
      <c r="A114" s="2" t="s">
        <v>1200</v>
      </c>
      <c r="B114" s="37" t="s">
        <v>213</v>
      </c>
      <c r="C114" s="49" t="s">
        <v>213</v>
      </c>
      <c r="D114" s="46" t="str">
        <f t="shared" si="20"/>
        <v>N/A</v>
      </c>
      <c r="E114" s="49">
        <v>348.56418918999998</v>
      </c>
      <c r="F114" s="46" t="str">
        <f t="shared" si="21"/>
        <v>N/A</v>
      </c>
      <c r="G114" s="49">
        <v>489.14244912999999</v>
      </c>
      <c r="H114" s="46" t="str">
        <f t="shared" si="22"/>
        <v>N/A</v>
      </c>
      <c r="I114" s="12" t="s">
        <v>213</v>
      </c>
      <c r="J114" s="12">
        <v>40.33</v>
      </c>
      <c r="K114" s="47" t="s">
        <v>739</v>
      </c>
      <c r="L114" s="9" t="str">
        <f t="shared" si="19"/>
        <v>No</v>
      </c>
    </row>
    <row r="115" spans="1:12" ht="25.5" x14ac:dyDescent="0.2">
      <c r="A115" s="2" t="s">
        <v>1201</v>
      </c>
      <c r="B115" s="37" t="s">
        <v>213</v>
      </c>
      <c r="C115" s="49" t="s">
        <v>213</v>
      </c>
      <c r="D115" s="46" t="str">
        <f t="shared" ref="D115:D146" si="23">IF($B115="N/A","N/A",IF(C115&gt;10,"No",IF(C115&lt;-10,"No","Yes")))</f>
        <v>N/A</v>
      </c>
      <c r="E115" s="49">
        <v>1365086</v>
      </c>
      <c r="F115" s="46" t="str">
        <f t="shared" ref="F115:F146" si="24">IF($B115="N/A","N/A",IF(E115&gt;10,"No",IF(E115&lt;-10,"No","Yes")))</f>
        <v>N/A</v>
      </c>
      <c r="G115" s="49">
        <v>2391934</v>
      </c>
      <c r="H115" s="46" t="str">
        <f t="shared" ref="H115:H146" si="25">IF($B115="N/A","N/A",IF(G115&gt;10,"No",IF(G115&lt;-10,"No","Yes")))</f>
        <v>N/A</v>
      </c>
      <c r="I115" s="12" t="s">
        <v>213</v>
      </c>
      <c r="J115" s="12">
        <v>75.22</v>
      </c>
      <c r="K115" s="47" t="s">
        <v>739</v>
      </c>
      <c r="L115" s="9" t="str">
        <f t="shared" si="19"/>
        <v>No</v>
      </c>
    </row>
    <row r="116" spans="1:12" ht="25.5" x14ac:dyDescent="0.2">
      <c r="A116" s="2" t="s">
        <v>526</v>
      </c>
      <c r="B116" s="37" t="s">
        <v>213</v>
      </c>
      <c r="C116" s="49" t="s">
        <v>213</v>
      </c>
      <c r="D116" s="46" t="str">
        <f t="shared" si="23"/>
        <v>N/A</v>
      </c>
      <c r="E116" s="38">
        <v>1018</v>
      </c>
      <c r="F116" s="46" t="str">
        <f t="shared" si="24"/>
        <v>N/A</v>
      </c>
      <c r="G116" s="38">
        <v>2973</v>
      </c>
      <c r="H116" s="46" t="str">
        <f t="shared" si="25"/>
        <v>N/A</v>
      </c>
      <c r="I116" s="12" t="s">
        <v>213</v>
      </c>
      <c r="J116" s="12">
        <v>192</v>
      </c>
      <c r="K116" s="47" t="s">
        <v>739</v>
      </c>
      <c r="L116" s="9" t="str">
        <f t="shared" si="19"/>
        <v>No</v>
      </c>
    </row>
    <row r="117" spans="1:12" ht="25.5" x14ac:dyDescent="0.2">
      <c r="A117" s="2" t="s">
        <v>1202</v>
      </c>
      <c r="B117" s="37" t="s">
        <v>213</v>
      </c>
      <c r="C117" s="49" t="s">
        <v>213</v>
      </c>
      <c r="D117" s="46" t="str">
        <f t="shared" si="23"/>
        <v>N/A</v>
      </c>
      <c r="E117" s="49">
        <v>1340.9489194</v>
      </c>
      <c r="F117" s="46" t="str">
        <f t="shared" si="24"/>
        <v>N/A</v>
      </c>
      <c r="G117" s="49">
        <v>804.55230406999999</v>
      </c>
      <c r="H117" s="46" t="str">
        <f t="shared" si="25"/>
        <v>N/A</v>
      </c>
      <c r="I117" s="12" t="s">
        <v>213</v>
      </c>
      <c r="J117" s="12">
        <v>-40</v>
      </c>
      <c r="K117" s="47" t="s">
        <v>739</v>
      </c>
      <c r="L117" s="9" t="str">
        <f t="shared" si="19"/>
        <v>No</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4692950</v>
      </c>
      <c r="F121" s="46" t="str">
        <f t="shared" si="24"/>
        <v>N/A</v>
      </c>
      <c r="G121" s="49">
        <v>5172718</v>
      </c>
      <c r="H121" s="46" t="str">
        <f t="shared" si="25"/>
        <v>N/A</v>
      </c>
      <c r="I121" s="12" t="s">
        <v>213</v>
      </c>
      <c r="J121" s="12">
        <v>10.220000000000001</v>
      </c>
      <c r="K121" s="47" t="s">
        <v>739</v>
      </c>
      <c r="L121" s="9" t="str">
        <f t="shared" si="19"/>
        <v>Yes</v>
      </c>
    </row>
    <row r="122" spans="1:12" x14ac:dyDescent="0.2">
      <c r="A122" s="2" t="s">
        <v>528</v>
      </c>
      <c r="B122" s="37" t="s">
        <v>213</v>
      </c>
      <c r="C122" s="49" t="s">
        <v>213</v>
      </c>
      <c r="D122" s="46" t="str">
        <f t="shared" si="23"/>
        <v>N/A</v>
      </c>
      <c r="E122" s="38">
        <v>433</v>
      </c>
      <c r="F122" s="46" t="str">
        <f t="shared" si="24"/>
        <v>N/A</v>
      </c>
      <c r="G122" s="38">
        <v>475</v>
      </c>
      <c r="H122" s="46" t="str">
        <f t="shared" si="25"/>
        <v>N/A</v>
      </c>
      <c r="I122" s="12" t="s">
        <v>213</v>
      </c>
      <c r="J122" s="12">
        <v>9.6999999999999993</v>
      </c>
      <c r="K122" s="47" t="s">
        <v>739</v>
      </c>
      <c r="L122" s="9" t="str">
        <f t="shared" si="19"/>
        <v>Yes</v>
      </c>
    </row>
    <row r="123" spans="1:12" ht="25.5" x14ac:dyDescent="0.2">
      <c r="A123" s="2" t="s">
        <v>1206</v>
      </c>
      <c r="B123" s="37" t="s">
        <v>213</v>
      </c>
      <c r="C123" s="49" t="s">
        <v>213</v>
      </c>
      <c r="D123" s="46" t="str">
        <f t="shared" si="23"/>
        <v>N/A</v>
      </c>
      <c r="E123" s="49">
        <v>10838.221708999999</v>
      </c>
      <c r="F123" s="46" t="str">
        <f t="shared" si="24"/>
        <v>N/A</v>
      </c>
      <c r="G123" s="49">
        <v>10889.932632</v>
      </c>
      <c r="H123" s="46" t="str">
        <f t="shared" si="25"/>
        <v>N/A</v>
      </c>
      <c r="I123" s="12" t="s">
        <v>213</v>
      </c>
      <c r="J123" s="12">
        <v>0.47710000000000002</v>
      </c>
      <c r="K123" s="47" t="s">
        <v>739</v>
      </c>
      <c r="L123" s="9" t="str">
        <f t="shared" si="19"/>
        <v>Yes</v>
      </c>
    </row>
    <row r="124" spans="1:12" ht="25.5" x14ac:dyDescent="0.2">
      <c r="A124" s="2" t="s">
        <v>1207</v>
      </c>
      <c r="B124" s="37" t="s">
        <v>213</v>
      </c>
      <c r="C124" s="49" t="s">
        <v>213</v>
      </c>
      <c r="D124" s="46" t="str">
        <f t="shared" si="23"/>
        <v>N/A</v>
      </c>
      <c r="E124" s="49">
        <v>359173</v>
      </c>
      <c r="F124" s="46" t="str">
        <f t="shared" si="24"/>
        <v>N/A</v>
      </c>
      <c r="G124" s="49">
        <v>817682</v>
      </c>
      <c r="H124" s="46" t="str">
        <f t="shared" si="25"/>
        <v>N/A</v>
      </c>
      <c r="I124" s="12" t="s">
        <v>213</v>
      </c>
      <c r="J124" s="12">
        <v>127.7</v>
      </c>
      <c r="K124" s="47" t="s">
        <v>739</v>
      </c>
      <c r="L124" s="9" t="str">
        <f t="shared" si="19"/>
        <v>No</v>
      </c>
    </row>
    <row r="125" spans="1:12" ht="25.5" x14ac:dyDescent="0.2">
      <c r="A125" s="2" t="s">
        <v>529</v>
      </c>
      <c r="B125" s="37" t="s">
        <v>213</v>
      </c>
      <c r="C125" s="49" t="s">
        <v>213</v>
      </c>
      <c r="D125" s="46" t="str">
        <f t="shared" si="23"/>
        <v>N/A</v>
      </c>
      <c r="E125" s="38">
        <v>1316</v>
      </c>
      <c r="F125" s="46" t="str">
        <f t="shared" si="24"/>
        <v>N/A</v>
      </c>
      <c r="G125" s="38">
        <v>3136</v>
      </c>
      <c r="H125" s="46" t="str">
        <f t="shared" si="25"/>
        <v>N/A</v>
      </c>
      <c r="I125" s="12" t="s">
        <v>213</v>
      </c>
      <c r="J125" s="12">
        <v>138.30000000000001</v>
      </c>
      <c r="K125" s="47" t="s">
        <v>739</v>
      </c>
      <c r="L125" s="9" t="str">
        <f t="shared" si="19"/>
        <v>No</v>
      </c>
    </row>
    <row r="126" spans="1:12" ht="25.5" x14ac:dyDescent="0.2">
      <c r="A126" s="2" t="s">
        <v>1208</v>
      </c>
      <c r="B126" s="37" t="s">
        <v>213</v>
      </c>
      <c r="C126" s="49" t="s">
        <v>213</v>
      </c>
      <c r="D126" s="46" t="str">
        <f t="shared" si="23"/>
        <v>N/A</v>
      </c>
      <c r="E126" s="49">
        <v>272.92781155</v>
      </c>
      <c r="F126" s="46" t="str">
        <f t="shared" si="24"/>
        <v>N/A</v>
      </c>
      <c r="G126" s="49">
        <v>260.74043367000002</v>
      </c>
      <c r="H126" s="46" t="str">
        <f t="shared" si="25"/>
        <v>N/A</v>
      </c>
      <c r="I126" s="12" t="s">
        <v>213</v>
      </c>
      <c r="J126" s="12">
        <v>-4.47</v>
      </c>
      <c r="K126" s="47" t="s">
        <v>739</v>
      </c>
      <c r="L126" s="9" t="str">
        <f t="shared" si="19"/>
        <v>Yes</v>
      </c>
    </row>
    <row r="127" spans="1:12" ht="25.5" x14ac:dyDescent="0.2">
      <c r="A127" s="2" t="s">
        <v>1209</v>
      </c>
      <c r="B127" s="37" t="s">
        <v>213</v>
      </c>
      <c r="C127" s="49" t="s">
        <v>213</v>
      </c>
      <c r="D127" s="46" t="str">
        <f t="shared" si="23"/>
        <v>N/A</v>
      </c>
      <c r="E127" s="49">
        <v>19</v>
      </c>
      <c r="F127" s="46" t="str">
        <f t="shared" si="24"/>
        <v>N/A</v>
      </c>
      <c r="G127" s="49">
        <v>2464</v>
      </c>
      <c r="H127" s="46" t="str">
        <f t="shared" si="25"/>
        <v>N/A</v>
      </c>
      <c r="I127" s="12" t="s">
        <v>213</v>
      </c>
      <c r="J127" s="12">
        <v>12868</v>
      </c>
      <c r="K127" s="47" t="s">
        <v>739</v>
      </c>
      <c r="L127" s="9" t="str">
        <f t="shared" si="19"/>
        <v>No</v>
      </c>
    </row>
    <row r="128" spans="1:12" x14ac:dyDescent="0.2">
      <c r="A128" s="2" t="s">
        <v>530</v>
      </c>
      <c r="B128" s="37" t="s">
        <v>213</v>
      </c>
      <c r="C128" s="49" t="s">
        <v>213</v>
      </c>
      <c r="D128" s="46" t="str">
        <f t="shared" si="23"/>
        <v>N/A</v>
      </c>
      <c r="E128" s="38">
        <v>11</v>
      </c>
      <c r="F128" s="46" t="str">
        <f t="shared" si="24"/>
        <v>N/A</v>
      </c>
      <c r="G128" s="38">
        <v>399</v>
      </c>
      <c r="H128" s="46" t="str">
        <f t="shared" si="25"/>
        <v>N/A</v>
      </c>
      <c r="I128" s="12" t="s">
        <v>213</v>
      </c>
      <c r="J128" s="12">
        <v>9875</v>
      </c>
      <c r="K128" s="47" t="s">
        <v>739</v>
      </c>
      <c r="L128" s="9" t="str">
        <f t="shared" si="19"/>
        <v>No</v>
      </c>
    </row>
    <row r="129" spans="1:12" ht="25.5" x14ac:dyDescent="0.2">
      <c r="A129" s="2" t="s">
        <v>1210</v>
      </c>
      <c r="B129" s="37" t="s">
        <v>213</v>
      </c>
      <c r="C129" s="49" t="s">
        <v>213</v>
      </c>
      <c r="D129" s="46" t="str">
        <f t="shared" si="23"/>
        <v>N/A</v>
      </c>
      <c r="E129" s="49">
        <v>4.75</v>
      </c>
      <c r="F129" s="46" t="str">
        <f t="shared" si="24"/>
        <v>N/A</v>
      </c>
      <c r="G129" s="49">
        <v>6.1754385965000003</v>
      </c>
      <c r="H129" s="46" t="str">
        <f t="shared" si="25"/>
        <v>N/A</v>
      </c>
      <c r="I129" s="12" t="s">
        <v>213</v>
      </c>
      <c r="J129" s="12">
        <v>30.01</v>
      </c>
      <c r="K129" s="47" t="s">
        <v>739</v>
      </c>
      <c r="L129" s="9" t="str">
        <f t="shared" si="19"/>
        <v>No</v>
      </c>
    </row>
    <row r="130" spans="1:12" ht="25.5" x14ac:dyDescent="0.2">
      <c r="A130" s="2" t="s">
        <v>1211</v>
      </c>
      <c r="B130" s="37" t="s">
        <v>213</v>
      </c>
      <c r="C130" s="49" t="s">
        <v>213</v>
      </c>
      <c r="D130" s="46" t="str">
        <f t="shared" si="23"/>
        <v>N/A</v>
      </c>
      <c r="E130" s="49">
        <v>0</v>
      </c>
      <c r="F130" s="46" t="str">
        <f t="shared" si="24"/>
        <v>N/A</v>
      </c>
      <c r="G130" s="49">
        <v>10000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11</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v>5000</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5541877</v>
      </c>
      <c r="F133" s="46" t="str">
        <f t="shared" si="24"/>
        <v>N/A</v>
      </c>
      <c r="G133" s="49">
        <v>5892677</v>
      </c>
      <c r="H133" s="46" t="str">
        <f t="shared" si="25"/>
        <v>N/A</v>
      </c>
      <c r="I133" s="12" t="s">
        <v>213</v>
      </c>
      <c r="J133" s="12">
        <v>6.33</v>
      </c>
      <c r="K133" s="47" t="s">
        <v>739</v>
      </c>
      <c r="L133" s="9" t="str">
        <f t="shared" si="19"/>
        <v>Yes</v>
      </c>
    </row>
    <row r="134" spans="1:12" x14ac:dyDescent="0.2">
      <c r="A134" s="2" t="s">
        <v>532</v>
      </c>
      <c r="B134" s="37" t="s">
        <v>213</v>
      </c>
      <c r="C134" s="49" t="s">
        <v>213</v>
      </c>
      <c r="D134" s="46" t="str">
        <f t="shared" si="23"/>
        <v>N/A</v>
      </c>
      <c r="E134" s="38">
        <v>426</v>
      </c>
      <c r="F134" s="46" t="str">
        <f t="shared" si="24"/>
        <v>N/A</v>
      </c>
      <c r="G134" s="38">
        <v>921</v>
      </c>
      <c r="H134" s="46" t="str">
        <f t="shared" si="25"/>
        <v>N/A</v>
      </c>
      <c r="I134" s="12" t="s">
        <v>213</v>
      </c>
      <c r="J134" s="12">
        <v>116.2</v>
      </c>
      <c r="K134" s="47" t="s">
        <v>739</v>
      </c>
      <c r="L134" s="9" t="str">
        <f t="shared" si="19"/>
        <v>No</v>
      </c>
    </row>
    <row r="135" spans="1:12" ht="25.5" x14ac:dyDescent="0.2">
      <c r="A135" s="2" t="s">
        <v>1214</v>
      </c>
      <c r="B135" s="37" t="s">
        <v>213</v>
      </c>
      <c r="C135" s="49" t="s">
        <v>213</v>
      </c>
      <c r="D135" s="46" t="str">
        <f t="shared" si="23"/>
        <v>N/A</v>
      </c>
      <c r="E135" s="49">
        <v>13009.100939</v>
      </c>
      <c r="F135" s="46" t="str">
        <f t="shared" si="24"/>
        <v>N/A</v>
      </c>
      <c r="G135" s="49">
        <v>6398.1292074000003</v>
      </c>
      <c r="H135" s="46" t="str">
        <f t="shared" si="25"/>
        <v>N/A</v>
      </c>
      <c r="I135" s="12" t="s">
        <v>213</v>
      </c>
      <c r="J135" s="12">
        <v>-50.8</v>
      </c>
      <c r="K135" s="47" t="s">
        <v>739</v>
      </c>
      <c r="L135" s="9" t="str">
        <f t="shared" si="19"/>
        <v>No</v>
      </c>
    </row>
    <row r="136" spans="1:12" x14ac:dyDescent="0.2">
      <c r="A136" s="2" t="s">
        <v>1215</v>
      </c>
      <c r="B136" s="37" t="s">
        <v>213</v>
      </c>
      <c r="C136" s="49" t="s">
        <v>213</v>
      </c>
      <c r="D136" s="46" t="str">
        <f t="shared" si="23"/>
        <v>N/A</v>
      </c>
      <c r="E136" s="49">
        <v>117439</v>
      </c>
      <c r="F136" s="46" t="str">
        <f t="shared" si="24"/>
        <v>N/A</v>
      </c>
      <c r="G136" s="49">
        <v>4593</v>
      </c>
      <c r="H136" s="46" t="str">
        <f t="shared" si="25"/>
        <v>N/A</v>
      </c>
      <c r="I136" s="12" t="s">
        <v>213</v>
      </c>
      <c r="J136" s="12">
        <v>-96.1</v>
      </c>
      <c r="K136" s="47" t="s">
        <v>739</v>
      </c>
      <c r="L136" s="9" t="str">
        <f t="shared" si="19"/>
        <v>No</v>
      </c>
    </row>
    <row r="137" spans="1:12" x14ac:dyDescent="0.2">
      <c r="A137" s="2" t="s">
        <v>533</v>
      </c>
      <c r="B137" s="37" t="s">
        <v>213</v>
      </c>
      <c r="C137" s="49" t="s">
        <v>213</v>
      </c>
      <c r="D137" s="46" t="str">
        <f t="shared" si="23"/>
        <v>N/A</v>
      </c>
      <c r="E137" s="38">
        <v>51</v>
      </c>
      <c r="F137" s="46" t="str">
        <f t="shared" si="24"/>
        <v>N/A</v>
      </c>
      <c r="G137" s="38">
        <v>11</v>
      </c>
      <c r="H137" s="46" t="str">
        <f t="shared" si="25"/>
        <v>N/A</v>
      </c>
      <c r="I137" s="12" t="s">
        <v>213</v>
      </c>
      <c r="J137" s="12">
        <v>-78.400000000000006</v>
      </c>
      <c r="K137" s="47" t="s">
        <v>739</v>
      </c>
      <c r="L137" s="9" t="str">
        <f t="shared" si="19"/>
        <v>No</v>
      </c>
    </row>
    <row r="138" spans="1:12" x14ac:dyDescent="0.2">
      <c r="A138" s="2" t="s">
        <v>1216</v>
      </c>
      <c r="B138" s="37" t="s">
        <v>213</v>
      </c>
      <c r="C138" s="49" t="s">
        <v>213</v>
      </c>
      <c r="D138" s="46" t="str">
        <f t="shared" si="23"/>
        <v>N/A</v>
      </c>
      <c r="E138" s="49">
        <v>2302.7254902</v>
      </c>
      <c r="F138" s="46" t="str">
        <f t="shared" si="24"/>
        <v>N/A</v>
      </c>
      <c r="G138" s="49">
        <v>417.54545454999999</v>
      </c>
      <c r="H138" s="46" t="str">
        <f t="shared" si="25"/>
        <v>N/A</v>
      </c>
      <c r="I138" s="12" t="s">
        <v>213</v>
      </c>
      <c r="J138" s="12">
        <v>-81.900000000000006</v>
      </c>
      <c r="K138" s="47" t="s">
        <v>739</v>
      </c>
      <c r="L138" s="9" t="str">
        <f t="shared" si="19"/>
        <v>No</v>
      </c>
    </row>
    <row r="139" spans="1:12" x14ac:dyDescent="0.2">
      <c r="A139" s="60" t="s">
        <v>406</v>
      </c>
      <c r="B139" s="14" t="s">
        <v>213</v>
      </c>
      <c r="C139" s="14">
        <v>1713736701</v>
      </c>
      <c r="D139" s="11" t="str">
        <f t="shared" si="23"/>
        <v>N/A</v>
      </c>
      <c r="E139" s="14">
        <v>1755865901</v>
      </c>
      <c r="F139" s="11" t="str">
        <f t="shared" si="24"/>
        <v>N/A</v>
      </c>
      <c r="G139" s="14">
        <v>1976596868</v>
      </c>
      <c r="H139" s="11" t="str">
        <f t="shared" si="25"/>
        <v>N/A</v>
      </c>
      <c r="I139" s="12">
        <v>2.4580000000000002</v>
      </c>
      <c r="J139" s="12">
        <v>12.57</v>
      </c>
      <c r="K139" s="14" t="s">
        <v>213</v>
      </c>
      <c r="L139" s="9" t="str">
        <f t="shared" ref="L139:L158" si="26">IF(J139="Div by 0", "N/A", IF(K139="N/A","N/A", IF(J139&gt;VALUE(MID(K139,1,2)), "No", IF(J139&lt;-1*VALUE(MID(K139,1,2)), "No", "Yes"))))</f>
        <v>N/A</v>
      </c>
    </row>
    <row r="140" spans="1:12" x14ac:dyDescent="0.2">
      <c r="A140" s="60" t="s">
        <v>1217</v>
      </c>
      <c r="B140" s="14" t="s">
        <v>213</v>
      </c>
      <c r="C140" s="14">
        <v>9944.3904846000005</v>
      </c>
      <c r="D140" s="11" t="str">
        <f t="shared" si="23"/>
        <v>N/A</v>
      </c>
      <c r="E140" s="14">
        <v>7993.5987188999998</v>
      </c>
      <c r="F140" s="11" t="str">
        <f t="shared" si="24"/>
        <v>N/A</v>
      </c>
      <c r="G140" s="14">
        <v>8491.0105289000003</v>
      </c>
      <c r="H140" s="11" t="str">
        <f t="shared" si="25"/>
        <v>N/A</v>
      </c>
      <c r="I140" s="12">
        <v>-19.600000000000001</v>
      </c>
      <c r="J140" s="12">
        <v>6.2229999999999999</v>
      </c>
      <c r="K140" s="14" t="s">
        <v>213</v>
      </c>
      <c r="L140" s="9" t="str">
        <f t="shared" si="26"/>
        <v>N/A</v>
      </c>
    </row>
    <row r="141" spans="1:12" x14ac:dyDescent="0.2">
      <c r="A141" s="60" t="s">
        <v>407</v>
      </c>
      <c r="B141" s="14" t="s">
        <v>213</v>
      </c>
      <c r="C141" s="14">
        <v>18673138</v>
      </c>
      <c r="D141" s="11" t="str">
        <f t="shared" si="23"/>
        <v>N/A</v>
      </c>
      <c r="E141" s="14">
        <v>16292605</v>
      </c>
      <c r="F141" s="11" t="str">
        <f t="shared" si="24"/>
        <v>N/A</v>
      </c>
      <c r="G141" s="14">
        <v>13762823</v>
      </c>
      <c r="H141" s="11" t="str">
        <f t="shared" si="25"/>
        <v>N/A</v>
      </c>
      <c r="I141" s="12">
        <v>-12.7</v>
      </c>
      <c r="J141" s="12">
        <v>-15.5</v>
      </c>
      <c r="K141" s="14" t="s">
        <v>213</v>
      </c>
      <c r="L141" s="9" t="str">
        <f t="shared" si="26"/>
        <v>N/A</v>
      </c>
    </row>
    <row r="142" spans="1:12" x14ac:dyDescent="0.2">
      <c r="A142" s="60" t="s">
        <v>1218</v>
      </c>
      <c r="B142" s="14" t="s">
        <v>213</v>
      </c>
      <c r="C142" s="14">
        <v>10579.681586000001</v>
      </c>
      <c r="D142" s="11" t="str">
        <f t="shared" si="23"/>
        <v>N/A</v>
      </c>
      <c r="E142" s="14">
        <v>10050.959284</v>
      </c>
      <c r="F142" s="11" t="str">
        <f t="shared" si="24"/>
        <v>N/A</v>
      </c>
      <c r="G142" s="14">
        <v>9671.6957132999996</v>
      </c>
      <c r="H142" s="11" t="str">
        <f t="shared" si="25"/>
        <v>N/A</v>
      </c>
      <c r="I142" s="12">
        <v>-5</v>
      </c>
      <c r="J142" s="12">
        <v>-3.77</v>
      </c>
      <c r="K142" s="14" t="s">
        <v>213</v>
      </c>
      <c r="L142" s="9" t="str">
        <f t="shared" si="26"/>
        <v>N/A</v>
      </c>
    </row>
    <row r="143" spans="1:12" x14ac:dyDescent="0.2">
      <c r="A143" s="60" t="s">
        <v>408</v>
      </c>
      <c r="B143" s="14" t="s">
        <v>213</v>
      </c>
      <c r="C143" s="14">
        <v>24386545</v>
      </c>
      <c r="D143" s="11" t="str">
        <f t="shared" si="23"/>
        <v>N/A</v>
      </c>
      <c r="E143" s="14">
        <v>2746411</v>
      </c>
      <c r="F143" s="11" t="str">
        <f t="shared" si="24"/>
        <v>N/A</v>
      </c>
      <c r="G143" s="14">
        <v>7465746</v>
      </c>
      <c r="H143" s="11" t="str">
        <f t="shared" si="25"/>
        <v>N/A</v>
      </c>
      <c r="I143" s="12">
        <v>-88.7</v>
      </c>
      <c r="J143" s="12">
        <v>171.8</v>
      </c>
      <c r="K143" s="14" t="s">
        <v>213</v>
      </c>
      <c r="L143" s="9" t="str">
        <f t="shared" si="26"/>
        <v>N/A</v>
      </c>
    </row>
    <row r="144" spans="1:12" ht="25.5" x14ac:dyDescent="0.2">
      <c r="A144" s="60" t="s">
        <v>1219</v>
      </c>
      <c r="B144" s="14" t="s">
        <v>213</v>
      </c>
      <c r="C144" s="14">
        <v>5943.5888373999996</v>
      </c>
      <c r="D144" s="11" t="str">
        <f t="shared" si="23"/>
        <v>N/A</v>
      </c>
      <c r="E144" s="14">
        <v>498.53167544000001</v>
      </c>
      <c r="F144" s="11" t="str">
        <f t="shared" si="24"/>
        <v>N/A</v>
      </c>
      <c r="G144" s="14">
        <v>1138.2445494999999</v>
      </c>
      <c r="H144" s="11" t="str">
        <f t="shared" si="25"/>
        <v>N/A</v>
      </c>
      <c r="I144" s="12">
        <v>-91.6</v>
      </c>
      <c r="J144" s="12">
        <v>128.30000000000001</v>
      </c>
      <c r="K144" s="14" t="s">
        <v>213</v>
      </c>
      <c r="L144" s="9" t="str">
        <f t="shared" si="26"/>
        <v>N/A</v>
      </c>
    </row>
    <row r="145" spans="1:13" x14ac:dyDescent="0.2">
      <c r="A145" s="60" t="s">
        <v>409</v>
      </c>
      <c r="B145" s="14" t="s">
        <v>213</v>
      </c>
      <c r="C145" s="14">
        <v>4736722</v>
      </c>
      <c r="D145" s="11" t="str">
        <f t="shared" si="23"/>
        <v>N/A</v>
      </c>
      <c r="E145" s="14">
        <v>5234081</v>
      </c>
      <c r="F145" s="11" t="str">
        <f t="shared" si="24"/>
        <v>N/A</v>
      </c>
      <c r="G145" s="14">
        <v>5910303</v>
      </c>
      <c r="H145" s="11" t="str">
        <f t="shared" si="25"/>
        <v>N/A</v>
      </c>
      <c r="I145" s="12">
        <v>10.5</v>
      </c>
      <c r="J145" s="12">
        <v>12.92</v>
      </c>
      <c r="K145" s="14" t="s">
        <v>213</v>
      </c>
      <c r="L145" s="9" t="str">
        <f t="shared" si="26"/>
        <v>N/A</v>
      </c>
    </row>
    <row r="146" spans="1:13" x14ac:dyDescent="0.2">
      <c r="A146" s="60" t="s">
        <v>1220</v>
      </c>
      <c r="B146" s="14" t="s">
        <v>213</v>
      </c>
      <c r="C146" s="14">
        <v>4313.9544626999996</v>
      </c>
      <c r="D146" s="11" t="str">
        <f t="shared" si="23"/>
        <v>N/A</v>
      </c>
      <c r="E146" s="14">
        <v>4882.5382462999996</v>
      </c>
      <c r="F146" s="11" t="str">
        <f t="shared" si="24"/>
        <v>N/A</v>
      </c>
      <c r="G146" s="14">
        <v>5513.3423506999998</v>
      </c>
      <c r="H146" s="11" t="str">
        <f t="shared" si="25"/>
        <v>N/A</v>
      </c>
      <c r="I146" s="12">
        <v>13.18</v>
      </c>
      <c r="J146" s="12">
        <v>12.92</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4985452</v>
      </c>
      <c r="D153" s="11" t="str">
        <f t="shared" si="27"/>
        <v>N/A</v>
      </c>
      <c r="E153" s="14">
        <v>9884874</v>
      </c>
      <c r="F153" s="11" t="str">
        <f t="shared" si="28"/>
        <v>N/A</v>
      </c>
      <c r="G153" s="14">
        <v>8163660</v>
      </c>
      <c r="H153" s="11" t="str">
        <f t="shared" si="29"/>
        <v>N/A</v>
      </c>
      <c r="I153" s="12">
        <v>98.27</v>
      </c>
      <c r="J153" s="12">
        <v>-17.399999999999999</v>
      </c>
      <c r="K153" s="14" t="s">
        <v>213</v>
      </c>
      <c r="L153" s="9" t="str">
        <f t="shared" si="26"/>
        <v>N/A</v>
      </c>
      <c r="M153" s="68"/>
    </row>
    <row r="154" spans="1:13" x14ac:dyDescent="0.2">
      <c r="A154" s="60" t="s">
        <v>1224</v>
      </c>
      <c r="B154" s="14" t="s">
        <v>213</v>
      </c>
      <c r="C154" s="14">
        <v>191748.15385</v>
      </c>
      <c r="D154" s="11" t="str">
        <f t="shared" si="27"/>
        <v>N/A</v>
      </c>
      <c r="E154" s="14">
        <v>186507.05660000001</v>
      </c>
      <c r="F154" s="11" t="str">
        <f t="shared" si="28"/>
        <v>N/A</v>
      </c>
      <c r="G154" s="14">
        <v>163273.20000000001</v>
      </c>
      <c r="H154" s="11" t="str">
        <f t="shared" si="29"/>
        <v>N/A</v>
      </c>
      <c r="I154" s="12">
        <v>-2.73</v>
      </c>
      <c r="J154" s="12">
        <v>-12.5</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1703.3104965</v>
      </c>
      <c r="D164" s="132" t="str">
        <f t="shared" ref="D164" si="31">IF($B164="N/A","N/A",IF(C164&gt;10,"No",IF(C164&lt;-10,"No","Yes")))</f>
        <v>N/A</v>
      </c>
      <c r="E164" s="131">
        <v>2201.5831938000001</v>
      </c>
      <c r="F164" s="132" t="str">
        <f t="shared" ref="F164" si="32">IF($B164="N/A","N/A",IF(E164&gt;10,"No",IF(E164&lt;-10,"No","Yes")))</f>
        <v>N/A</v>
      </c>
      <c r="G164" s="131">
        <v>2279.8515676000002</v>
      </c>
      <c r="H164" s="132" t="str">
        <f t="shared" ref="H164" si="33">IF($B164="N/A","N/A",IF(G164&gt;10,"No",IF(G164&lt;-10,"No","Yes")))</f>
        <v>N/A</v>
      </c>
      <c r="I164" s="133">
        <v>29.25</v>
      </c>
      <c r="J164" s="133">
        <v>3.5550000000000002</v>
      </c>
      <c r="K164" s="134" t="s">
        <v>739</v>
      </c>
      <c r="L164" s="135" t="str">
        <f>IF(J164="Div by 0", "N/A", IF(OR(J164="N/A",K164="N/A"),"N/A", IF(J164&gt;VALUE(MID(K164,1,2)), "No", IF(J164&lt;-1*VALUE(MID(K164,1,2)), "No", "Yes"))))</f>
        <v>Yes</v>
      </c>
      <c r="N164" s="69"/>
    </row>
    <row r="165" spans="1:16" x14ac:dyDescent="0.2">
      <c r="A165" s="60" t="s">
        <v>1229</v>
      </c>
      <c r="B165" s="14" t="s">
        <v>213</v>
      </c>
      <c r="C165" s="14">
        <v>1693.2373794</v>
      </c>
      <c r="D165" s="11" t="str">
        <f t="shared" ref="D165:D171" si="34">IF($B165="N/A","N/A",IF(C165&gt;10,"No",IF(C165&lt;-10,"No","Yes")))</f>
        <v>N/A</v>
      </c>
      <c r="E165" s="14">
        <v>2208.1464031999999</v>
      </c>
      <c r="F165" s="11" t="str">
        <f t="shared" ref="F165:F171" si="35">IF($B165="N/A","N/A",IF(E165&gt;10,"No",IF(E165&lt;-10,"No","Yes")))</f>
        <v>N/A</v>
      </c>
      <c r="G165" s="14">
        <v>2261.2187207000002</v>
      </c>
      <c r="H165" s="11" t="str">
        <f t="shared" ref="H165:H171" si="36">IF($B165="N/A","N/A",IF(G165&gt;10,"No",IF(G165&lt;-10,"No","Yes")))</f>
        <v>N/A</v>
      </c>
      <c r="I165" s="12">
        <v>30.41</v>
      </c>
      <c r="J165" s="12">
        <v>2.403</v>
      </c>
      <c r="K165" s="47" t="s">
        <v>739</v>
      </c>
      <c r="L165" s="9" t="str">
        <f>IF(J165="Div by 0", "N/A", IF(OR(J165="N/A",K165="N/A"),"N/A", IF(J165&gt;VALUE(MID(K165,1,2)), "No", IF(J165&lt;-1*VALUE(MID(K165,1,2)), "No", "Yes"))))</f>
        <v>Yes</v>
      </c>
      <c r="N165" s="69"/>
    </row>
    <row r="166" spans="1:16" x14ac:dyDescent="0.2">
      <c r="A166" s="60" t="s">
        <v>1230</v>
      </c>
      <c r="B166" s="14" t="s">
        <v>213</v>
      </c>
      <c r="C166" s="14">
        <v>1845.3860758999999</v>
      </c>
      <c r="D166" s="11" t="str">
        <f t="shared" si="34"/>
        <v>N/A</v>
      </c>
      <c r="E166" s="14">
        <v>2119.3051359999999</v>
      </c>
      <c r="F166" s="11" t="str">
        <f t="shared" si="35"/>
        <v>N/A</v>
      </c>
      <c r="G166" s="14">
        <v>2502.6106442999999</v>
      </c>
      <c r="H166" s="11" t="str">
        <f t="shared" si="36"/>
        <v>N/A</v>
      </c>
      <c r="I166" s="12">
        <v>14.84</v>
      </c>
      <c r="J166" s="12">
        <v>18.09</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172743</v>
      </c>
      <c r="D6" s="11" t="str">
        <f t="shared" ref="D6:D11" si="0">IF($B6="N/A","N/A",IF(C6&gt;10,"No",IF(C6&lt;-10,"No","Yes")))</f>
        <v>N/A</v>
      </c>
      <c r="E6" s="1">
        <v>220074</v>
      </c>
      <c r="F6" s="11" t="str">
        <f t="shared" ref="F6:F11" si="1">IF($B6="N/A","N/A",IF(E6&gt;10,"No",IF(E6&lt;-10,"No","Yes")))</f>
        <v>N/A</v>
      </c>
      <c r="G6" s="1">
        <v>233057</v>
      </c>
      <c r="H6" s="11" t="str">
        <f t="shared" ref="H6:H11" si="2">IF($B6="N/A","N/A",IF(G6&gt;10,"No",IF(G6&lt;-10,"No","Yes")))</f>
        <v>N/A</v>
      </c>
      <c r="I6" s="12">
        <v>27.4</v>
      </c>
      <c r="J6" s="12">
        <v>5.899</v>
      </c>
      <c r="K6" s="1" t="s">
        <v>739</v>
      </c>
      <c r="L6" s="9" t="str">
        <f t="shared" ref="L6:L14" si="3">IF(J6="Div by 0", "N/A", IF(K6="N/A","N/A", IF(J6&gt;VALUE(MID(K6,1,2)), "No", IF(J6&lt;-1*VALUE(MID(K6,1,2)), "No", "Yes"))))</f>
        <v>Yes</v>
      </c>
    </row>
    <row r="7" spans="1:12" x14ac:dyDescent="0.2">
      <c r="A7" s="18" t="s">
        <v>100</v>
      </c>
      <c r="B7" s="50" t="s">
        <v>213</v>
      </c>
      <c r="C7" s="1">
        <v>10012</v>
      </c>
      <c r="D7" s="11" t="str">
        <f t="shared" si="0"/>
        <v>N/A</v>
      </c>
      <c r="E7" s="1">
        <v>8441</v>
      </c>
      <c r="F7" s="11" t="str">
        <f t="shared" si="1"/>
        <v>N/A</v>
      </c>
      <c r="G7" s="1">
        <v>8822</v>
      </c>
      <c r="H7" s="11" t="str">
        <f t="shared" si="2"/>
        <v>N/A</v>
      </c>
      <c r="I7" s="12">
        <v>-15.7</v>
      </c>
      <c r="J7" s="12">
        <v>4.5140000000000002</v>
      </c>
      <c r="K7" s="50" t="s">
        <v>739</v>
      </c>
      <c r="L7" s="9" t="str">
        <f t="shared" si="3"/>
        <v>Yes</v>
      </c>
    </row>
    <row r="8" spans="1:12" x14ac:dyDescent="0.2">
      <c r="A8" s="18" t="s">
        <v>101</v>
      </c>
      <c r="B8" s="50" t="s">
        <v>213</v>
      </c>
      <c r="C8" s="1">
        <v>38976</v>
      </c>
      <c r="D8" s="11" t="str">
        <f t="shared" si="0"/>
        <v>N/A</v>
      </c>
      <c r="E8" s="1">
        <v>40727</v>
      </c>
      <c r="F8" s="11" t="str">
        <f t="shared" si="1"/>
        <v>N/A</v>
      </c>
      <c r="G8" s="1">
        <v>41348</v>
      </c>
      <c r="H8" s="11" t="str">
        <f t="shared" si="2"/>
        <v>N/A</v>
      </c>
      <c r="I8" s="12">
        <v>4.4930000000000003</v>
      </c>
      <c r="J8" s="12">
        <v>1.5249999999999999</v>
      </c>
      <c r="K8" s="50" t="s">
        <v>739</v>
      </c>
      <c r="L8" s="9" t="str">
        <f t="shared" si="3"/>
        <v>Yes</v>
      </c>
    </row>
    <row r="9" spans="1:12" x14ac:dyDescent="0.2">
      <c r="A9" s="18" t="s">
        <v>104</v>
      </c>
      <c r="B9" s="50" t="s">
        <v>213</v>
      </c>
      <c r="C9" s="1">
        <v>83525</v>
      </c>
      <c r="D9" s="11" t="str">
        <f t="shared" si="0"/>
        <v>N/A</v>
      </c>
      <c r="E9" s="1">
        <v>88311</v>
      </c>
      <c r="F9" s="11" t="str">
        <f t="shared" si="1"/>
        <v>N/A</v>
      </c>
      <c r="G9" s="1">
        <v>89971</v>
      </c>
      <c r="H9" s="11" t="str">
        <f t="shared" si="2"/>
        <v>N/A</v>
      </c>
      <c r="I9" s="12">
        <v>5.73</v>
      </c>
      <c r="J9" s="12">
        <v>1.88</v>
      </c>
      <c r="K9" s="50" t="s">
        <v>739</v>
      </c>
      <c r="L9" s="9" t="str">
        <f t="shared" si="3"/>
        <v>Yes</v>
      </c>
    </row>
    <row r="10" spans="1:12" x14ac:dyDescent="0.2">
      <c r="A10" s="18" t="s">
        <v>105</v>
      </c>
      <c r="B10" s="50" t="s">
        <v>213</v>
      </c>
      <c r="C10" s="1">
        <v>40230</v>
      </c>
      <c r="D10" s="11" t="str">
        <f t="shared" si="0"/>
        <v>N/A</v>
      </c>
      <c r="E10" s="1">
        <v>82595</v>
      </c>
      <c r="F10" s="11" t="str">
        <f t="shared" si="1"/>
        <v>N/A</v>
      </c>
      <c r="G10" s="1">
        <v>92916</v>
      </c>
      <c r="H10" s="11" t="str">
        <f t="shared" si="2"/>
        <v>N/A</v>
      </c>
      <c r="I10" s="12">
        <v>105.3</v>
      </c>
      <c r="J10" s="12">
        <v>12.5</v>
      </c>
      <c r="K10" s="50" t="s">
        <v>739</v>
      </c>
      <c r="L10" s="9" t="str">
        <f t="shared" si="3"/>
        <v>Yes</v>
      </c>
    </row>
    <row r="11" spans="1:12" x14ac:dyDescent="0.2">
      <c r="A11" s="18" t="s">
        <v>77</v>
      </c>
      <c r="B11" s="1" t="s">
        <v>213</v>
      </c>
      <c r="C11" s="1">
        <v>150139.10999999999</v>
      </c>
      <c r="D11" s="46" t="str">
        <f t="shared" si="0"/>
        <v>N/A</v>
      </c>
      <c r="E11" s="1">
        <v>175981.44</v>
      </c>
      <c r="F11" s="11" t="str">
        <f t="shared" si="1"/>
        <v>N/A</v>
      </c>
      <c r="G11" s="1">
        <v>202624.96</v>
      </c>
      <c r="H11" s="11" t="str">
        <f t="shared" si="2"/>
        <v>N/A</v>
      </c>
      <c r="I11" s="12">
        <v>17.21</v>
      </c>
      <c r="J11" s="12">
        <v>15.14</v>
      </c>
      <c r="K11" s="1" t="s">
        <v>740</v>
      </c>
      <c r="L11" s="9" t="str">
        <f t="shared" si="3"/>
        <v>No</v>
      </c>
    </row>
    <row r="12" spans="1:12" x14ac:dyDescent="0.2">
      <c r="A12" s="18" t="s">
        <v>115</v>
      </c>
      <c r="B12" s="1" t="s">
        <v>213</v>
      </c>
      <c r="C12" s="1">
        <v>20487</v>
      </c>
      <c r="D12" s="1" t="s">
        <v>213</v>
      </c>
      <c r="E12" s="1">
        <v>21609</v>
      </c>
      <c r="F12" s="1" t="s">
        <v>213</v>
      </c>
      <c r="G12" s="1">
        <v>23092</v>
      </c>
      <c r="H12" s="1" t="s">
        <v>213</v>
      </c>
      <c r="I12" s="12">
        <v>5.4770000000000003</v>
      </c>
      <c r="J12" s="12">
        <v>6.8630000000000004</v>
      </c>
      <c r="K12" s="1" t="s">
        <v>740</v>
      </c>
      <c r="L12" s="9" t="str">
        <f t="shared" si="3"/>
        <v>Yes</v>
      </c>
    </row>
    <row r="13" spans="1:12" x14ac:dyDescent="0.2">
      <c r="A13" s="18" t="s">
        <v>449</v>
      </c>
      <c r="B13" s="1" t="s">
        <v>213</v>
      </c>
      <c r="C13" s="1">
        <v>8967</v>
      </c>
      <c r="D13" s="1" t="s">
        <v>213</v>
      </c>
      <c r="E13" s="1">
        <v>7451</v>
      </c>
      <c r="F13" s="1" t="s">
        <v>213</v>
      </c>
      <c r="G13" s="1">
        <v>7718</v>
      </c>
      <c r="H13" s="1" t="s">
        <v>213</v>
      </c>
      <c r="I13" s="12">
        <v>-16.899999999999999</v>
      </c>
      <c r="J13" s="12">
        <v>3.5830000000000002</v>
      </c>
      <c r="K13" s="1" t="s">
        <v>740</v>
      </c>
      <c r="L13" s="9" t="str">
        <f t="shared" si="3"/>
        <v>Yes</v>
      </c>
    </row>
    <row r="14" spans="1:12" x14ac:dyDescent="0.2">
      <c r="A14" s="18" t="s">
        <v>450</v>
      </c>
      <c r="B14" s="1" t="s">
        <v>213</v>
      </c>
      <c r="C14" s="1">
        <v>10758</v>
      </c>
      <c r="D14" s="1" t="s">
        <v>213</v>
      </c>
      <c r="E14" s="1">
        <v>13153</v>
      </c>
      <c r="F14" s="1" t="s">
        <v>213</v>
      </c>
      <c r="G14" s="1">
        <v>14072</v>
      </c>
      <c r="H14" s="1" t="s">
        <v>213</v>
      </c>
      <c r="I14" s="12">
        <v>22.26</v>
      </c>
      <c r="J14" s="12">
        <v>6.9870000000000001</v>
      </c>
      <c r="K14" s="1" t="s">
        <v>740</v>
      </c>
      <c r="L14" s="9" t="str">
        <f t="shared" si="3"/>
        <v>Yes</v>
      </c>
    </row>
    <row r="15" spans="1:12" x14ac:dyDescent="0.2">
      <c r="A15" s="4" t="s">
        <v>58</v>
      </c>
      <c r="B15" s="50" t="s">
        <v>213</v>
      </c>
      <c r="C15" s="14">
        <v>1714868803</v>
      </c>
      <c r="D15" s="11" t="str">
        <f t="shared" ref="D15:D20" si="4">IF($B15="N/A","N/A",IF(C15&gt;10,"No",IF(C15&lt;-10,"No","Yes")))</f>
        <v>N/A</v>
      </c>
      <c r="E15" s="14">
        <v>1757910792</v>
      </c>
      <c r="F15" s="11" t="str">
        <f t="shared" ref="F15:F20" si="5">IF($B15="N/A","N/A",IF(E15&gt;10,"No",IF(E15&lt;-10,"No","Yes")))</f>
        <v>N/A</v>
      </c>
      <c r="G15" s="14">
        <v>1977793873</v>
      </c>
      <c r="H15" s="11" t="str">
        <f t="shared" ref="H15:H20" si="6">IF($B15="N/A","N/A",IF(G15&gt;10,"No",IF(G15&lt;-10,"No","Yes")))</f>
        <v>N/A</v>
      </c>
      <c r="I15" s="12">
        <v>2.5099999999999998</v>
      </c>
      <c r="J15" s="12">
        <v>12.51</v>
      </c>
      <c r="K15" s="50" t="s">
        <v>739</v>
      </c>
      <c r="L15" s="9" t="str">
        <f t="shared" ref="L15:L20" si="7">IF(J15="Div by 0", "N/A", IF(K15="N/A","N/A", IF(J15&gt;VALUE(MID(K15,1,2)), "No", IF(J15&lt;-1*VALUE(MID(K15,1,2)), "No", "Yes"))))</f>
        <v>Yes</v>
      </c>
    </row>
    <row r="16" spans="1:12" x14ac:dyDescent="0.2">
      <c r="A16" s="4" t="s">
        <v>1133</v>
      </c>
      <c r="B16" s="50" t="s">
        <v>213</v>
      </c>
      <c r="C16" s="14">
        <v>9927.2839015000009</v>
      </c>
      <c r="D16" s="11" t="str">
        <f t="shared" si="4"/>
        <v>N/A</v>
      </c>
      <c r="E16" s="14">
        <v>7987.8167888999997</v>
      </c>
      <c r="F16" s="11" t="str">
        <f t="shared" si="5"/>
        <v>N/A</v>
      </c>
      <c r="G16" s="14">
        <v>8486.3096710000009</v>
      </c>
      <c r="H16" s="11" t="str">
        <f t="shared" si="6"/>
        <v>N/A</v>
      </c>
      <c r="I16" s="12">
        <v>-19.5</v>
      </c>
      <c r="J16" s="12">
        <v>6.2409999999999997</v>
      </c>
      <c r="K16" s="50" t="s">
        <v>739</v>
      </c>
      <c r="L16" s="9" t="str">
        <f t="shared" si="7"/>
        <v>Yes</v>
      </c>
    </row>
    <row r="17" spans="1:12" x14ac:dyDescent="0.2">
      <c r="A17" s="4" t="s">
        <v>1233</v>
      </c>
      <c r="B17" s="50" t="s">
        <v>213</v>
      </c>
      <c r="C17" s="14">
        <v>33000.600479000001</v>
      </c>
      <c r="D17" s="11" t="str">
        <f t="shared" si="4"/>
        <v>N/A</v>
      </c>
      <c r="E17" s="14">
        <v>22638.081861999999</v>
      </c>
      <c r="F17" s="11" t="str">
        <f t="shared" si="5"/>
        <v>N/A</v>
      </c>
      <c r="G17" s="14">
        <v>21876.470754999998</v>
      </c>
      <c r="H17" s="11" t="str">
        <f t="shared" si="6"/>
        <v>N/A</v>
      </c>
      <c r="I17" s="12">
        <v>-31.4</v>
      </c>
      <c r="J17" s="12">
        <v>-3.36</v>
      </c>
      <c r="K17" s="50" t="s">
        <v>739</v>
      </c>
      <c r="L17" s="9" t="str">
        <f t="shared" si="7"/>
        <v>Yes</v>
      </c>
    </row>
    <row r="18" spans="1:12" x14ac:dyDescent="0.2">
      <c r="A18" s="4" t="s">
        <v>1234</v>
      </c>
      <c r="B18" s="50" t="s">
        <v>213</v>
      </c>
      <c r="C18" s="14">
        <v>25938.833718000002</v>
      </c>
      <c r="D18" s="11" t="str">
        <f t="shared" si="4"/>
        <v>N/A</v>
      </c>
      <c r="E18" s="14">
        <v>26226.393006999999</v>
      </c>
      <c r="F18" s="11" t="str">
        <f t="shared" si="5"/>
        <v>N/A</v>
      </c>
      <c r="G18" s="14">
        <v>27402.660733000001</v>
      </c>
      <c r="H18" s="11" t="str">
        <f t="shared" si="6"/>
        <v>N/A</v>
      </c>
      <c r="I18" s="12">
        <v>1.109</v>
      </c>
      <c r="J18" s="12">
        <v>4.4850000000000003</v>
      </c>
      <c r="K18" s="50" t="s">
        <v>739</v>
      </c>
      <c r="L18" s="9" t="str">
        <f t="shared" si="7"/>
        <v>Yes</v>
      </c>
    </row>
    <row r="19" spans="1:12" x14ac:dyDescent="0.2">
      <c r="A19" s="4" t="s">
        <v>1235</v>
      </c>
      <c r="B19" s="50" t="s">
        <v>213</v>
      </c>
      <c r="C19" s="14">
        <v>2508.3864711000001</v>
      </c>
      <c r="D19" s="11" t="str">
        <f t="shared" si="4"/>
        <v>N/A</v>
      </c>
      <c r="E19" s="14">
        <v>2600.9261474</v>
      </c>
      <c r="F19" s="11" t="str">
        <f t="shared" si="5"/>
        <v>N/A</v>
      </c>
      <c r="G19" s="14">
        <v>2792.4601483000001</v>
      </c>
      <c r="H19" s="11" t="str">
        <f t="shared" si="6"/>
        <v>N/A</v>
      </c>
      <c r="I19" s="12">
        <v>3.6890000000000001</v>
      </c>
      <c r="J19" s="12">
        <v>7.3639999999999999</v>
      </c>
      <c r="K19" s="50" t="s">
        <v>739</v>
      </c>
      <c r="L19" s="9" t="str">
        <f t="shared" si="7"/>
        <v>Yes</v>
      </c>
    </row>
    <row r="20" spans="1:12" x14ac:dyDescent="0.2">
      <c r="A20" s="4" t="s">
        <v>1236</v>
      </c>
      <c r="B20" s="50" t="s">
        <v>213</v>
      </c>
      <c r="C20" s="14">
        <v>4075.6109370999998</v>
      </c>
      <c r="D20" s="11" t="str">
        <f t="shared" si="4"/>
        <v>N/A</v>
      </c>
      <c r="E20" s="14">
        <v>3256.9773715000001</v>
      </c>
      <c r="F20" s="11" t="str">
        <f t="shared" si="5"/>
        <v>N/A</v>
      </c>
      <c r="G20" s="14">
        <v>4310.4955012999999</v>
      </c>
      <c r="H20" s="11" t="str">
        <f t="shared" si="6"/>
        <v>N/A</v>
      </c>
      <c r="I20" s="12">
        <v>-20.100000000000001</v>
      </c>
      <c r="J20" s="12">
        <v>32.35</v>
      </c>
      <c r="K20" s="50" t="s">
        <v>739</v>
      </c>
      <c r="L20" s="9" t="str">
        <f t="shared" si="7"/>
        <v>No</v>
      </c>
    </row>
    <row r="21" spans="1:12" x14ac:dyDescent="0.2">
      <c r="A21" s="2" t="s">
        <v>1137</v>
      </c>
      <c r="B21" s="50" t="s">
        <v>213</v>
      </c>
      <c r="C21" s="14">
        <v>9260.5259645000006</v>
      </c>
      <c r="D21" s="11" t="str">
        <f t="shared" ref="D21:D22" si="8">IF($B21="N/A","N/A",IF(C21&gt;10,"No",IF(C21&lt;-10,"No","Yes")))</f>
        <v>N/A</v>
      </c>
      <c r="E21" s="14">
        <v>8095.2947121999996</v>
      </c>
      <c r="F21" s="11" t="str">
        <f t="shared" ref="F21:F22" si="9">IF($B21="N/A","N/A",IF(E21&gt;10,"No",IF(E21&lt;-10,"No","Yes")))</f>
        <v>N/A</v>
      </c>
      <c r="G21" s="14">
        <v>8674.8946058000001</v>
      </c>
      <c r="H21" s="11" t="str">
        <f t="shared" ref="H21:H22" si="10">IF($B21="N/A","N/A",IF(G21&gt;10,"No",IF(G21&lt;-10,"No","Yes")))</f>
        <v>N/A</v>
      </c>
      <c r="I21" s="12">
        <v>-12.6</v>
      </c>
      <c r="J21" s="12">
        <v>7.16</v>
      </c>
      <c r="K21" s="50" t="s">
        <v>739</v>
      </c>
      <c r="L21" s="9" t="str">
        <f>IF(J21="Div by 0", "N/A", IF(OR(J21="N/A",K21="N/A"),"N/A", IF(J21&gt;VALUE(MID(K21,1,2)), "No", IF(J21&lt;-1*VALUE(MID(K21,1,2)), "No", "Yes"))))</f>
        <v>Yes</v>
      </c>
    </row>
    <row r="22" spans="1:12" x14ac:dyDescent="0.2">
      <c r="A22" s="2" t="s">
        <v>1138</v>
      </c>
      <c r="B22" s="50" t="s">
        <v>213</v>
      </c>
      <c r="C22" s="14">
        <v>10839.787767</v>
      </c>
      <c r="D22" s="11" t="str">
        <f t="shared" si="8"/>
        <v>N/A</v>
      </c>
      <c r="E22" s="14">
        <v>7864.8811882999998</v>
      </c>
      <c r="F22" s="11" t="str">
        <f t="shared" si="9"/>
        <v>N/A</v>
      </c>
      <c r="G22" s="14">
        <v>8274.6171752999999</v>
      </c>
      <c r="H22" s="11" t="str">
        <f t="shared" si="10"/>
        <v>N/A</v>
      </c>
      <c r="I22" s="12">
        <v>-27.4</v>
      </c>
      <c r="J22" s="12">
        <v>5.21</v>
      </c>
      <c r="K22" s="50" t="s">
        <v>739</v>
      </c>
      <c r="L22" s="9" t="str">
        <f>IF(J22="Div by 0", "N/A", IF(OR(J22="N/A",K22="N/A"),"N/A", IF(J22&gt;VALUE(MID(K22,1,2)), "No", IF(J22&lt;-1*VALUE(MID(K22,1,2)), "No", "Yes"))))</f>
        <v>Yes</v>
      </c>
    </row>
    <row r="23" spans="1:12" x14ac:dyDescent="0.2">
      <c r="A23" s="4" t="s">
        <v>1237</v>
      </c>
      <c r="B23" s="50" t="s">
        <v>213</v>
      </c>
      <c r="C23" s="14">
        <v>30067.087617000001</v>
      </c>
      <c r="D23" s="11" t="str">
        <f>IF($B23="N/A","N/A",IF(C23&gt;10,"No",IF(C23&lt;-10,"No","Yes")))</f>
        <v>N/A</v>
      </c>
      <c r="E23" s="14">
        <v>22183.277384000001</v>
      </c>
      <c r="F23" s="11" t="str">
        <f>IF($B23="N/A","N/A",IF(E23&gt;10,"No",IF(E23&lt;-10,"No","Yes")))</f>
        <v>N/A</v>
      </c>
      <c r="G23" s="14">
        <v>23031.211025000001</v>
      </c>
      <c r="H23" s="11" t="str">
        <f>IF($B23="N/A","N/A",IF(G23&gt;10,"No",IF(G23&lt;-10,"No","Yes")))</f>
        <v>N/A</v>
      </c>
      <c r="I23" s="12">
        <v>-26.2</v>
      </c>
      <c r="J23" s="12">
        <v>3.8220000000000001</v>
      </c>
      <c r="K23" s="50" t="s">
        <v>739</v>
      </c>
      <c r="L23" s="9" t="str">
        <f>IF(J23="Div by 0", "N/A", IF(K23="N/A","N/A", IF(J23&gt;VALUE(MID(K23,1,2)), "No", IF(J23&lt;-1*VALUE(MID(K23,1,2)), "No", "Yes"))))</f>
        <v>Yes</v>
      </c>
    </row>
    <row r="24" spans="1:12" x14ac:dyDescent="0.2">
      <c r="A24" s="4" t="s">
        <v>1238</v>
      </c>
      <c r="B24" s="50" t="s">
        <v>213</v>
      </c>
      <c r="C24" s="14">
        <v>33742.233523000003</v>
      </c>
      <c r="D24" s="11" t="str">
        <f>IF($B24="N/A","N/A",IF(C24&gt;10,"No",IF(C24&lt;-10,"No","Yes")))</f>
        <v>N/A</v>
      </c>
      <c r="E24" s="14">
        <v>22579.370956999999</v>
      </c>
      <c r="F24" s="11" t="str">
        <f>IF($B24="N/A","N/A",IF(E24&gt;10,"No",IF(E24&lt;-10,"No","Yes")))</f>
        <v>N/A</v>
      </c>
      <c r="G24" s="14">
        <v>22386.066209000001</v>
      </c>
      <c r="H24" s="11" t="str">
        <f>IF($B24="N/A","N/A",IF(G24&gt;10,"No",IF(G24&lt;-10,"No","Yes")))</f>
        <v>N/A</v>
      </c>
      <c r="I24" s="12">
        <v>-33.1</v>
      </c>
      <c r="J24" s="12">
        <v>-0.85599999999999998</v>
      </c>
      <c r="K24" s="50" t="s">
        <v>739</v>
      </c>
      <c r="L24" s="9" t="str">
        <f>IF(J24="Div by 0", "N/A", IF(K24="N/A","N/A", IF(J24&gt;VALUE(MID(K24,1,2)), "No", IF(J24&lt;-1*VALUE(MID(K24,1,2)), "No", "Yes"))))</f>
        <v>Yes</v>
      </c>
    </row>
    <row r="25" spans="1:12" x14ac:dyDescent="0.2">
      <c r="A25" s="4" t="s">
        <v>1239</v>
      </c>
      <c r="B25" s="50" t="s">
        <v>213</v>
      </c>
      <c r="C25" s="14">
        <v>28237.513014</v>
      </c>
      <c r="D25" s="11" t="str">
        <f>IF($B25="N/A","N/A",IF(C25&gt;10,"No",IF(C25&lt;-10,"No","Yes")))</f>
        <v>N/A</v>
      </c>
      <c r="E25" s="14">
        <v>23264.391697999999</v>
      </c>
      <c r="F25" s="11" t="str">
        <f>IF($B25="N/A","N/A",IF(E25&gt;10,"No",IF(E25&lt;-10,"No","Yes")))</f>
        <v>N/A</v>
      </c>
      <c r="G25" s="14">
        <v>24966.082149000002</v>
      </c>
      <c r="H25" s="11" t="str">
        <f>IF($B25="N/A","N/A",IF(G25&gt;10,"No",IF(G25&lt;-10,"No","Yes")))</f>
        <v>N/A</v>
      </c>
      <c r="I25" s="12">
        <v>-17.600000000000001</v>
      </c>
      <c r="J25" s="12">
        <v>7.3150000000000004</v>
      </c>
      <c r="K25" s="50" t="s">
        <v>739</v>
      </c>
      <c r="L25" s="9" t="str">
        <f>IF(J25="Div by 0", "N/A", IF(K25="N/A","N/A", IF(J25&gt;VALUE(MID(K25,1,2)), "No", IF(J25&lt;-1*VALUE(MID(K25,1,2)), "No", "Yes"))))</f>
        <v>Yes</v>
      </c>
    </row>
    <row r="26" spans="1:12" x14ac:dyDescent="0.2">
      <c r="A26" s="4" t="s">
        <v>1240</v>
      </c>
      <c r="B26" s="50" t="s">
        <v>213</v>
      </c>
      <c r="C26" s="14">
        <v>28481.938069</v>
      </c>
      <c r="D26" s="11" t="str">
        <f t="shared" ref="D26:D27" si="11">IF($B26="N/A","N/A",IF(C26&gt;10,"No",IF(C26&lt;-10,"No","Yes")))</f>
        <v>N/A</v>
      </c>
      <c r="E26" s="14">
        <v>22049.518071999999</v>
      </c>
      <c r="F26" s="11" t="str">
        <f t="shared" ref="F26:F30" si="12">IF($B26="N/A","N/A",IF(E26&gt;10,"No",IF(E26&lt;-10,"No","Yes")))</f>
        <v>N/A</v>
      </c>
      <c r="G26" s="14">
        <v>23165.781057</v>
      </c>
      <c r="H26" s="11" t="str">
        <f t="shared" ref="H26:H27" si="13">IF($B26="N/A","N/A",IF(G26&gt;10,"No",IF(G26&lt;-10,"No","Yes")))</f>
        <v>N/A</v>
      </c>
      <c r="I26" s="12">
        <v>-22.6</v>
      </c>
      <c r="J26" s="12">
        <v>5.0629999999999997</v>
      </c>
      <c r="K26" s="50" t="s">
        <v>739</v>
      </c>
      <c r="L26" s="9" t="str">
        <f>IF(J26="Div by 0", "N/A", IF(OR(J26="N/A",K26="N/A"),"N/A", IF(J26&gt;VALUE(MID(K26,1,2)), "No", IF(J26&lt;-1*VALUE(MID(K26,1,2)), "No", "Yes"))))</f>
        <v>Yes</v>
      </c>
    </row>
    <row r="27" spans="1:12" x14ac:dyDescent="0.2">
      <c r="A27" s="4" t="s">
        <v>1241</v>
      </c>
      <c r="B27" s="50" t="s">
        <v>213</v>
      </c>
      <c r="C27" s="14">
        <v>32450.526457</v>
      </c>
      <c r="D27" s="11" t="str">
        <f t="shared" si="11"/>
        <v>N/A</v>
      </c>
      <c r="E27" s="14">
        <v>22380.076738</v>
      </c>
      <c r="F27" s="11" t="str">
        <f t="shared" si="12"/>
        <v>N/A</v>
      </c>
      <c r="G27" s="14">
        <v>22838.814394000001</v>
      </c>
      <c r="H27" s="11" t="str">
        <f t="shared" si="13"/>
        <v>N/A</v>
      </c>
      <c r="I27" s="12">
        <v>-31</v>
      </c>
      <c r="J27" s="12">
        <v>2.0499999999999998</v>
      </c>
      <c r="K27" s="50" t="s">
        <v>739</v>
      </c>
      <c r="L27" s="9" t="str">
        <f>IF(J27="Div by 0", "N/A", IF(OR(J27="N/A",K27="N/A"),"N/A", IF(J27&gt;VALUE(MID(K27,1,2)), "No", IF(J27&lt;-1*VALUE(MID(K27,1,2)), "No", "Yes"))))</f>
        <v>Yes</v>
      </c>
    </row>
    <row r="28" spans="1:12" x14ac:dyDescent="0.2">
      <c r="A28" s="60" t="s">
        <v>1242</v>
      </c>
      <c r="B28" s="14" t="s">
        <v>213</v>
      </c>
      <c r="C28" s="14">
        <v>1703.3104965</v>
      </c>
      <c r="D28" s="11" t="str">
        <f t="shared" ref="D28:D30" si="14">IF($B28="N/A","N/A",IF(C28&gt;10,"No",IF(C28&lt;-10,"No","Yes")))</f>
        <v>N/A</v>
      </c>
      <c r="E28" s="14">
        <v>2201.5831938000001</v>
      </c>
      <c r="F28" s="11" t="str">
        <f t="shared" si="12"/>
        <v>N/A</v>
      </c>
      <c r="G28" s="14">
        <v>2279.8515676000002</v>
      </c>
      <c r="H28" s="11" t="str">
        <f t="shared" ref="H28:H30" si="15">IF($B28="N/A","N/A",IF(G28&gt;10,"No",IF(G28&lt;-10,"No","Yes")))</f>
        <v>N/A</v>
      </c>
      <c r="I28" s="12">
        <v>29.25</v>
      </c>
      <c r="J28" s="12">
        <v>3.5550000000000002</v>
      </c>
      <c r="K28" s="47" t="s">
        <v>739</v>
      </c>
      <c r="L28" s="9" t="str">
        <f>IF(J28="Div by 0", "N/A", IF(OR(J28="N/A",K28="N/A"),"N/A", IF(J28&gt;VALUE(MID(K28,1,2)), "No", IF(J28&lt;-1*VALUE(MID(K28,1,2)), "No", "Yes"))))</f>
        <v>Yes</v>
      </c>
    </row>
    <row r="29" spans="1:12" x14ac:dyDescent="0.2">
      <c r="A29" s="60" t="s">
        <v>1243</v>
      </c>
      <c r="B29" s="14" t="s">
        <v>213</v>
      </c>
      <c r="C29" s="14">
        <v>1693.2373794</v>
      </c>
      <c r="D29" s="11" t="str">
        <f t="shared" si="14"/>
        <v>N/A</v>
      </c>
      <c r="E29" s="14">
        <v>2208.1464031999999</v>
      </c>
      <c r="F29" s="11" t="str">
        <f t="shared" si="12"/>
        <v>N/A</v>
      </c>
      <c r="G29" s="14">
        <v>2261.2187207000002</v>
      </c>
      <c r="H29" s="11" t="str">
        <f t="shared" si="15"/>
        <v>N/A</v>
      </c>
      <c r="I29" s="12">
        <v>30.41</v>
      </c>
      <c r="J29" s="12">
        <v>2.403</v>
      </c>
      <c r="K29" s="47" t="s">
        <v>739</v>
      </c>
      <c r="L29" s="9" t="str">
        <f t="shared" ref="L29:L30" si="16">IF(J29="Div by 0", "N/A", IF(OR(J29="N/A",K29="N/A"),"N/A", IF(J29&gt;VALUE(MID(K29,1,2)), "No", IF(J29&lt;-1*VALUE(MID(K29,1,2)), "No", "Yes"))))</f>
        <v>Yes</v>
      </c>
    </row>
    <row r="30" spans="1:12" x14ac:dyDescent="0.2">
      <c r="A30" s="60" t="s">
        <v>1244</v>
      </c>
      <c r="B30" s="14" t="s">
        <v>213</v>
      </c>
      <c r="C30" s="14">
        <v>1845.3860758999999</v>
      </c>
      <c r="D30" s="11" t="str">
        <f t="shared" si="14"/>
        <v>N/A</v>
      </c>
      <c r="E30" s="14">
        <v>2119.3051359999999</v>
      </c>
      <c r="F30" s="11" t="str">
        <f t="shared" si="12"/>
        <v>N/A</v>
      </c>
      <c r="G30" s="14">
        <v>2502.6106442999999</v>
      </c>
      <c r="H30" s="11" t="str">
        <f t="shared" si="15"/>
        <v>N/A</v>
      </c>
      <c r="I30" s="12">
        <v>14.84</v>
      </c>
      <c r="J30" s="12">
        <v>18.09</v>
      </c>
      <c r="K30" s="47" t="s">
        <v>739</v>
      </c>
      <c r="L30" s="9" t="str">
        <f t="shared" si="16"/>
        <v>Yes</v>
      </c>
    </row>
    <row r="31" spans="1:12" x14ac:dyDescent="0.2">
      <c r="A31" s="48" t="s">
        <v>2</v>
      </c>
      <c r="B31" s="37" t="s">
        <v>213</v>
      </c>
      <c r="C31" s="13">
        <v>96.640095402</v>
      </c>
      <c r="D31" s="46" t="str">
        <f t="shared" ref="D31:D69" si="17">IF($B31="N/A","N/A",IF(C31&gt;10,"No",IF(C31&lt;-10,"No","Yes")))</f>
        <v>N/A</v>
      </c>
      <c r="E31" s="13">
        <v>95.144360532999997</v>
      </c>
      <c r="F31" s="46" t="str">
        <f t="shared" ref="F31:F69" si="18">IF($B31="N/A","N/A",IF(E31&gt;10,"No",IF(E31&lt;-10,"No","Yes")))</f>
        <v>N/A</v>
      </c>
      <c r="G31" s="13">
        <v>98.562583402000001</v>
      </c>
      <c r="H31" s="46" t="str">
        <f t="shared" ref="H31:H69" si="19">IF($B31="N/A","N/A",IF(G31&gt;10,"No",IF(G31&lt;-10,"No","Yes")))</f>
        <v>N/A</v>
      </c>
      <c r="I31" s="12">
        <v>-1.55</v>
      </c>
      <c r="J31" s="12">
        <v>3.593</v>
      </c>
      <c r="K31" s="47" t="s">
        <v>739</v>
      </c>
      <c r="L31" s="9" t="str">
        <f t="shared" ref="L31:L99" si="20">IF(J31="Div by 0", "N/A", IF(K31="N/A","N/A", IF(J31&gt;VALUE(MID(K31,1,2)), "No", IF(J31&lt;-1*VALUE(MID(K31,1,2)), "No", "Yes"))))</f>
        <v>Yes</v>
      </c>
    </row>
    <row r="32" spans="1:12" x14ac:dyDescent="0.2">
      <c r="A32" s="48" t="s">
        <v>22</v>
      </c>
      <c r="B32" s="37" t="s">
        <v>213</v>
      </c>
      <c r="C32" s="1">
        <v>166939</v>
      </c>
      <c r="D32" s="46" t="str">
        <f t="shared" si="17"/>
        <v>N/A</v>
      </c>
      <c r="E32" s="1">
        <v>209388</v>
      </c>
      <c r="F32" s="46" t="str">
        <f t="shared" si="18"/>
        <v>N/A</v>
      </c>
      <c r="G32" s="1">
        <v>229707</v>
      </c>
      <c r="H32" s="46" t="str">
        <f t="shared" si="19"/>
        <v>N/A</v>
      </c>
      <c r="I32" s="12">
        <v>25.43</v>
      </c>
      <c r="J32" s="12">
        <v>9.7040000000000006</v>
      </c>
      <c r="K32" s="47" t="s">
        <v>739</v>
      </c>
      <c r="L32" s="9" t="str">
        <f t="shared" si="20"/>
        <v>Yes</v>
      </c>
    </row>
    <row r="33" spans="1:12" x14ac:dyDescent="0.2">
      <c r="A33" s="48" t="s">
        <v>451</v>
      </c>
      <c r="B33" s="50" t="s">
        <v>213</v>
      </c>
      <c r="C33" s="1">
        <v>9687</v>
      </c>
      <c r="D33" s="1" t="str">
        <f t="shared" si="17"/>
        <v>N/A</v>
      </c>
      <c r="E33" s="1">
        <v>8149</v>
      </c>
      <c r="F33" s="1" t="str">
        <f t="shared" si="18"/>
        <v>N/A</v>
      </c>
      <c r="G33" s="1">
        <v>8553</v>
      </c>
      <c r="H33" s="11" t="str">
        <f t="shared" si="19"/>
        <v>N/A</v>
      </c>
      <c r="I33" s="12">
        <v>-15.9</v>
      </c>
      <c r="J33" s="12">
        <v>4.9580000000000002</v>
      </c>
      <c r="K33" s="50" t="s">
        <v>739</v>
      </c>
      <c r="L33" s="9" t="str">
        <f t="shared" si="20"/>
        <v>Yes</v>
      </c>
    </row>
    <row r="34" spans="1:12" x14ac:dyDescent="0.2">
      <c r="A34" s="48" t="s">
        <v>1245</v>
      </c>
      <c r="B34" s="5" t="s">
        <v>213</v>
      </c>
      <c r="C34" s="1">
        <v>2271</v>
      </c>
      <c r="D34" s="9" t="str">
        <f t="shared" ref="D34:D38" si="21">IF($B34="N/A","N/A",IF(C34&lt;0,"No","Yes"))</f>
        <v>N/A</v>
      </c>
      <c r="E34" s="1">
        <v>2310</v>
      </c>
      <c r="F34" s="9" t="str">
        <f t="shared" ref="F34:F38" si="22">IF($B34="N/A","N/A",IF(E34&lt;0,"No","Yes"))</f>
        <v>N/A</v>
      </c>
      <c r="G34" s="1">
        <v>2324</v>
      </c>
      <c r="H34" s="9" t="str">
        <f t="shared" ref="H34:H38" si="23">IF($B34="N/A","N/A",IF(G34&lt;0,"No","Yes"))</f>
        <v>N/A</v>
      </c>
      <c r="I34" s="12">
        <v>1.7170000000000001</v>
      </c>
      <c r="J34" s="12">
        <v>0.60609999999999997</v>
      </c>
      <c r="K34" s="1" t="s">
        <v>739</v>
      </c>
      <c r="L34" s="9" t="str">
        <f t="shared" si="20"/>
        <v>Yes</v>
      </c>
    </row>
    <row r="35" spans="1:12" x14ac:dyDescent="0.2">
      <c r="A35" s="48" t="s">
        <v>1246</v>
      </c>
      <c r="B35" s="5" t="s">
        <v>213</v>
      </c>
      <c r="C35" s="1">
        <v>595</v>
      </c>
      <c r="D35" s="9" t="str">
        <f t="shared" si="21"/>
        <v>N/A</v>
      </c>
      <c r="E35" s="1">
        <v>2196</v>
      </c>
      <c r="F35" s="9" t="str">
        <f t="shared" si="22"/>
        <v>N/A</v>
      </c>
      <c r="G35" s="1">
        <v>2308</v>
      </c>
      <c r="H35" s="9" t="str">
        <f t="shared" si="23"/>
        <v>N/A</v>
      </c>
      <c r="I35" s="12">
        <v>269.10000000000002</v>
      </c>
      <c r="J35" s="12">
        <v>5.0999999999999996</v>
      </c>
      <c r="K35" s="1" t="s">
        <v>739</v>
      </c>
      <c r="L35" s="9" t="str">
        <f t="shared" si="20"/>
        <v>Yes</v>
      </c>
    </row>
    <row r="36" spans="1:12" x14ac:dyDescent="0.2">
      <c r="A36" s="48" t="s">
        <v>1247</v>
      </c>
      <c r="B36" s="5" t="s">
        <v>213</v>
      </c>
      <c r="C36" s="1">
        <v>2178</v>
      </c>
      <c r="D36" s="9" t="str">
        <f t="shared" si="21"/>
        <v>N/A</v>
      </c>
      <c r="E36" s="1">
        <v>2205</v>
      </c>
      <c r="F36" s="9" t="str">
        <f t="shared" si="22"/>
        <v>N/A</v>
      </c>
      <c r="G36" s="1">
        <v>2387</v>
      </c>
      <c r="H36" s="9" t="str">
        <f t="shared" si="23"/>
        <v>N/A</v>
      </c>
      <c r="I36" s="12">
        <v>1.24</v>
      </c>
      <c r="J36" s="12">
        <v>8.2539999999999996</v>
      </c>
      <c r="K36" s="1" t="s">
        <v>739</v>
      </c>
      <c r="L36" s="9" t="str">
        <f t="shared" si="20"/>
        <v>Yes</v>
      </c>
    </row>
    <row r="37" spans="1:12" x14ac:dyDescent="0.2">
      <c r="A37" s="48" t="s">
        <v>1248</v>
      </c>
      <c r="B37" s="5" t="s">
        <v>213</v>
      </c>
      <c r="C37" s="1">
        <v>4643</v>
      </c>
      <c r="D37" s="9" t="str">
        <f t="shared" si="21"/>
        <v>N/A</v>
      </c>
      <c r="E37" s="1">
        <v>1438</v>
      </c>
      <c r="F37" s="9" t="str">
        <f t="shared" si="22"/>
        <v>N/A</v>
      </c>
      <c r="G37" s="1">
        <v>1534</v>
      </c>
      <c r="H37" s="9" t="str">
        <f t="shared" si="23"/>
        <v>N/A</v>
      </c>
      <c r="I37" s="12">
        <v>-69</v>
      </c>
      <c r="J37" s="12">
        <v>6.6760000000000002</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37910</v>
      </c>
      <c r="D39" s="1" t="str">
        <f t="shared" si="17"/>
        <v>N/A</v>
      </c>
      <c r="E39" s="1">
        <v>39667</v>
      </c>
      <c r="F39" s="1" t="str">
        <f t="shared" si="18"/>
        <v>N/A</v>
      </c>
      <c r="G39" s="1">
        <v>40842</v>
      </c>
      <c r="H39" s="11" t="str">
        <f t="shared" si="19"/>
        <v>N/A</v>
      </c>
      <c r="I39" s="12">
        <v>4.6349999999999998</v>
      </c>
      <c r="J39" s="12">
        <v>2.9620000000000002</v>
      </c>
      <c r="K39" s="50" t="s">
        <v>739</v>
      </c>
      <c r="L39" s="9" t="str">
        <f t="shared" si="20"/>
        <v>Yes</v>
      </c>
    </row>
    <row r="40" spans="1:12" x14ac:dyDescent="0.2">
      <c r="A40" s="48" t="s">
        <v>1250</v>
      </c>
      <c r="B40" s="5" t="s">
        <v>213</v>
      </c>
      <c r="C40" s="1">
        <v>24530</v>
      </c>
      <c r="D40" s="9" t="str">
        <f t="shared" ref="D40:D45" si="24">IF($B40="N/A","N/A",IF(C40&lt;0,"No","Yes"))</f>
        <v>N/A</v>
      </c>
      <c r="E40" s="1">
        <v>25440</v>
      </c>
      <c r="F40" s="9" t="str">
        <f t="shared" ref="F40:F45" si="25">IF($B40="N/A","N/A",IF(E40&lt;0,"No","Yes"))</f>
        <v>N/A</v>
      </c>
      <c r="G40" s="1">
        <v>26543</v>
      </c>
      <c r="H40" s="9" t="str">
        <f t="shared" ref="H40:H45" si="26">IF($B40="N/A","N/A",IF(G40&lt;0,"No","Yes"))</f>
        <v>N/A</v>
      </c>
      <c r="I40" s="12">
        <v>3.71</v>
      </c>
      <c r="J40" s="12">
        <v>4.3360000000000003</v>
      </c>
      <c r="K40" s="1" t="s">
        <v>739</v>
      </c>
      <c r="L40" s="9" t="str">
        <f t="shared" si="20"/>
        <v>Yes</v>
      </c>
    </row>
    <row r="41" spans="1:12" x14ac:dyDescent="0.2">
      <c r="A41" s="48" t="s">
        <v>1251</v>
      </c>
      <c r="B41" s="5" t="s">
        <v>213</v>
      </c>
      <c r="C41" s="1">
        <v>7389</v>
      </c>
      <c r="D41" s="9" t="str">
        <f t="shared" si="24"/>
        <v>N/A</v>
      </c>
      <c r="E41" s="1">
        <v>5729</v>
      </c>
      <c r="F41" s="9" t="str">
        <f t="shared" si="25"/>
        <v>N/A</v>
      </c>
      <c r="G41" s="1">
        <v>4494</v>
      </c>
      <c r="H41" s="9" t="str">
        <f t="shared" si="26"/>
        <v>N/A</v>
      </c>
      <c r="I41" s="12">
        <v>-22.5</v>
      </c>
      <c r="J41" s="12">
        <v>-21.6</v>
      </c>
      <c r="K41" s="1" t="s">
        <v>739</v>
      </c>
      <c r="L41" s="9" t="str">
        <f t="shared" si="20"/>
        <v>Yes</v>
      </c>
    </row>
    <row r="42" spans="1:12" x14ac:dyDescent="0.2">
      <c r="A42" s="48" t="s">
        <v>1252</v>
      </c>
      <c r="B42" s="5" t="s">
        <v>213</v>
      </c>
      <c r="C42" s="1">
        <v>3157</v>
      </c>
      <c r="D42" s="9" t="str">
        <f t="shared" si="24"/>
        <v>N/A</v>
      </c>
      <c r="E42" s="1">
        <v>3112</v>
      </c>
      <c r="F42" s="9" t="str">
        <f t="shared" si="25"/>
        <v>N/A</v>
      </c>
      <c r="G42" s="1">
        <v>3374</v>
      </c>
      <c r="H42" s="9" t="str">
        <f t="shared" si="26"/>
        <v>N/A</v>
      </c>
      <c r="I42" s="12">
        <v>-1.43</v>
      </c>
      <c r="J42" s="12">
        <v>8.4190000000000005</v>
      </c>
      <c r="K42" s="1" t="s">
        <v>739</v>
      </c>
      <c r="L42" s="9" t="str">
        <f t="shared" si="20"/>
        <v>Yes</v>
      </c>
    </row>
    <row r="43" spans="1:12" x14ac:dyDescent="0.2">
      <c r="A43" s="48" t="s">
        <v>1253</v>
      </c>
      <c r="B43" s="5" t="s">
        <v>213</v>
      </c>
      <c r="C43" s="1">
        <v>18</v>
      </c>
      <c r="D43" s="9" t="str">
        <f t="shared" si="24"/>
        <v>N/A</v>
      </c>
      <c r="E43" s="1">
        <v>24</v>
      </c>
      <c r="F43" s="9" t="str">
        <f t="shared" si="25"/>
        <v>N/A</v>
      </c>
      <c r="G43" s="1">
        <v>25</v>
      </c>
      <c r="H43" s="9" t="str">
        <f t="shared" si="26"/>
        <v>N/A</v>
      </c>
      <c r="I43" s="12">
        <v>33.33</v>
      </c>
      <c r="J43" s="12">
        <v>4.1669999999999998</v>
      </c>
      <c r="K43" s="1" t="s">
        <v>739</v>
      </c>
      <c r="L43" s="9" t="str">
        <f t="shared" si="20"/>
        <v>Yes</v>
      </c>
    </row>
    <row r="44" spans="1:12" x14ac:dyDescent="0.2">
      <c r="A44" s="48" t="s">
        <v>1254</v>
      </c>
      <c r="B44" s="5" t="s">
        <v>213</v>
      </c>
      <c r="C44" s="1">
        <v>2816</v>
      </c>
      <c r="D44" s="9" t="str">
        <f t="shared" si="24"/>
        <v>N/A</v>
      </c>
      <c r="E44" s="1">
        <v>5362</v>
      </c>
      <c r="F44" s="9" t="str">
        <f t="shared" si="25"/>
        <v>N/A</v>
      </c>
      <c r="G44" s="1">
        <v>6406</v>
      </c>
      <c r="H44" s="9" t="str">
        <f t="shared" si="26"/>
        <v>N/A</v>
      </c>
      <c r="I44" s="12">
        <v>90.41</v>
      </c>
      <c r="J44" s="12">
        <v>19.47</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80591</v>
      </c>
      <c r="D46" s="1" t="str">
        <f t="shared" si="17"/>
        <v>N/A</v>
      </c>
      <c r="E46" s="1">
        <v>85415</v>
      </c>
      <c r="F46" s="1" t="str">
        <f t="shared" si="18"/>
        <v>N/A</v>
      </c>
      <c r="G46" s="1">
        <v>89176</v>
      </c>
      <c r="H46" s="11" t="str">
        <f t="shared" si="19"/>
        <v>N/A</v>
      </c>
      <c r="I46" s="12">
        <v>5.9859999999999998</v>
      </c>
      <c r="J46" s="12">
        <v>4.4029999999999996</v>
      </c>
      <c r="K46" s="50" t="s">
        <v>739</v>
      </c>
      <c r="L46" s="9" t="str">
        <f t="shared" si="20"/>
        <v>Yes</v>
      </c>
    </row>
    <row r="47" spans="1:12" x14ac:dyDescent="0.2">
      <c r="A47" s="48" t="s">
        <v>1256</v>
      </c>
      <c r="B47" s="5" t="s">
        <v>213</v>
      </c>
      <c r="C47" s="1">
        <v>29778</v>
      </c>
      <c r="D47" s="9" t="str">
        <f t="shared" ref="D47:D53" si="27">IF($B47="N/A","N/A",IF(C47&lt;0,"No","Yes"))</f>
        <v>N/A</v>
      </c>
      <c r="E47" s="1">
        <v>31002</v>
      </c>
      <c r="F47" s="9" t="str">
        <f t="shared" ref="F47:F53" si="28">IF($B47="N/A","N/A",IF(E47&lt;0,"No","Yes"))</f>
        <v>N/A</v>
      </c>
      <c r="G47" s="1">
        <v>31562</v>
      </c>
      <c r="H47" s="9" t="str">
        <f t="shared" ref="H47:H53" si="29">IF($B47="N/A","N/A",IF(G47&lt;0,"No","Yes"))</f>
        <v>N/A</v>
      </c>
      <c r="I47" s="12">
        <v>4.1100000000000003</v>
      </c>
      <c r="J47" s="12">
        <v>1.806</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21571</v>
      </c>
      <c r="D49" s="9" t="str">
        <f t="shared" si="27"/>
        <v>N/A</v>
      </c>
      <c r="E49" s="1">
        <v>23152</v>
      </c>
      <c r="F49" s="9" t="str">
        <f t="shared" si="28"/>
        <v>N/A</v>
      </c>
      <c r="G49" s="1">
        <v>25574</v>
      </c>
      <c r="H49" s="9" t="str">
        <f t="shared" si="29"/>
        <v>N/A</v>
      </c>
      <c r="I49" s="12">
        <v>7.3289999999999997</v>
      </c>
      <c r="J49" s="12">
        <v>10.46</v>
      </c>
      <c r="K49" s="1" t="s">
        <v>739</v>
      </c>
      <c r="L49" s="9" t="str">
        <f t="shared" si="20"/>
        <v>Yes</v>
      </c>
    </row>
    <row r="50" spans="1:12" x14ac:dyDescent="0.2">
      <c r="A50" s="48" t="s">
        <v>1259</v>
      </c>
      <c r="B50" s="5" t="s">
        <v>213</v>
      </c>
      <c r="C50" s="1">
        <v>24938</v>
      </c>
      <c r="D50" s="9" t="str">
        <f t="shared" si="27"/>
        <v>N/A</v>
      </c>
      <c r="E50" s="1">
        <v>25293</v>
      </c>
      <c r="F50" s="9" t="str">
        <f t="shared" si="28"/>
        <v>N/A</v>
      </c>
      <c r="G50" s="1">
        <v>26276</v>
      </c>
      <c r="H50" s="9" t="str">
        <f t="shared" si="29"/>
        <v>N/A</v>
      </c>
      <c r="I50" s="12">
        <v>1.4239999999999999</v>
      </c>
      <c r="J50" s="12">
        <v>3.8860000000000001</v>
      </c>
      <c r="K50" s="1" t="s">
        <v>739</v>
      </c>
      <c r="L50" s="9" t="str">
        <f t="shared" si="20"/>
        <v>Yes</v>
      </c>
    </row>
    <row r="51" spans="1:12" x14ac:dyDescent="0.2">
      <c r="A51" s="48" t="s">
        <v>1260</v>
      </c>
      <c r="B51" s="5" t="s">
        <v>213</v>
      </c>
      <c r="C51" s="1">
        <v>135</v>
      </c>
      <c r="D51" s="9" t="str">
        <f t="shared" si="27"/>
        <v>N/A</v>
      </c>
      <c r="E51" s="1">
        <v>150</v>
      </c>
      <c r="F51" s="9" t="str">
        <f t="shared" si="28"/>
        <v>N/A</v>
      </c>
      <c r="G51" s="1">
        <v>160</v>
      </c>
      <c r="H51" s="9" t="str">
        <f t="shared" si="29"/>
        <v>N/A</v>
      </c>
      <c r="I51" s="12">
        <v>11.11</v>
      </c>
      <c r="J51" s="12">
        <v>6.6669999999999998</v>
      </c>
      <c r="K51" s="1" t="s">
        <v>739</v>
      </c>
      <c r="L51" s="9" t="str">
        <f t="shared" si="20"/>
        <v>Yes</v>
      </c>
    </row>
    <row r="52" spans="1:12" x14ac:dyDescent="0.2">
      <c r="A52" s="48" t="s">
        <v>1261</v>
      </c>
      <c r="B52" s="5" t="s">
        <v>213</v>
      </c>
      <c r="C52" s="1">
        <v>4169</v>
      </c>
      <c r="D52" s="9" t="str">
        <f t="shared" si="27"/>
        <v>N/A</v>
      </c>
      <c r="E52" s="1">
        <v>5818</v>
      </c>
      <c r="F52" s="9" t="str">
        <f t="shared" si="28"/>
        <v>N/A</v>
      </c>
      <c r="G52" s="1">
        <v>5604</v>
      </c>
      <c r="H52" s="9" t="str">
        <f t="shared" si="29"/>
        <v>N/A</v>
      </c>
      <c r="I52" s="12">
        <v>39.549999999999997</v>
      </c>
      <c r="J52" s="12">
        <v>-3.68</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38751</v>
      </c>
      <c r="D54" s="1" t="str">
        <f t="shared" si="17"/>
        <v>N/A</v>
      </c>
      <c r="E54" s="1">
        <v>76157</v>
      </c>
      <c r="F54" s="1" t="str">
        <f t="shared" si="18"/>
        <v>N/A</v>
      </c>
      <c r="G54" s="1">
        <v>91136</v>
      </c>
      <c r="H54" s="11" t="str">
        <f t="shared" si="19"/>
        <v>N/A</v>
      </c>
      <c r="I54" s="12">
        <v>96.53</v>
      </c>
      <c r="J54" s="12">
        <v>19.670000000000002</v>
      </c>
      <c r="K54" s="50" t="s">
        <v>739</v>
      </c>
      <c r="L54" s="9" t="str">
        <f t="shared" si="20"/>
        <v>Yes</v>
      </c>
    </row>
    <row r="55" spans="1:12" x14ac:dyDescent="0.2">
      <c r="A55" s="48" t="s">
        <v>1263</v>
      </c>
      <c r="B55" s="5" t="s">
        <v>213</v>
      </c>
      <c r="C55" s="1">
        <v>21539</v>
      </c>
      <c r="D55" s="9" t="str">
        <f t="shared" ref="D55:D60" si="30">IF($B55="N/A","N/A",IF(C55&lt;0,"No","Yes"))</f>
        <v>N/A</v>
      </c>
      <c r="E55" s="1">
        <v>23307</v>
      </c>
      <c r="F55" s="9" t="str">
        <f t="shared" ref="F55:F60" si="31">IF($B55="N/A","N/A",IF(E55&lt;0,"No","Yes"))</f>
        <v>N/A</v>
      </c>
      <c r="G55" s="1">
        <v>25314</v>
      </c>
      <c r="H55" s="9" t="str">
        <f t="shared" ref="H55:H60" si="32">IF($B55="N/A","N/A",IF(G55&lt;0,"No","Yes"))</f>
        <v>N/A</v>
      </c>
      <c r="I55" s="12">
        <v>8.2080000000000002</v>
      </c>
      <c r="J55" s="12">
        <v>8.6110000000000007</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13351</v>
      </c>
      <c r="D57" s="9" t="str">
        <f t="shared" si="30"/>
        <v>N/A</v>
      </c>
      <c r="E57" s="1">
        <v>11861</v>
      </c>
      <c r="F57" s="9" t="str">
        <f t="shared" si="31"/>
        <v>N/A</v>
      </c>
      <c r="G57" s="1">
        <v>11697</v>
      </c>
      <c r="H57" s="9" t="str">
        <f t="shared" si="32"/>
        <v>N/A</v>
      </c>
      <c r="I57" s="12">
        <v>-11.2</v>
      </c>
      <c r="J57" s="12">
        <v>-1.38</v>
      </c>
      <c r="K57" s="1" t="s">
        <v>739</v>
      </c>
      <c r="L57" s="9" t="str">
        <f t="shared" si="20"/>
        <v>Yes</v>
      </c>
    </row>
    <row r="58" spans="1:12" x14ac:dyDescent="0.2">
      <c r="A58" s="48" t="s">
        <v>1266</v>
      </c>
      <c r="B58" s="5" t="s">
        <v>213</v>
      </c>
      <c r="C58" s="1">
        <v>834</v>
      </c>
      <c r="D58" s="9" t="str">
        <f t="shared" si="30"/>
        <v>N/A</v>
      </c>
      <c r="E58" s="1">
        <v>546</v>
      </c>
      <c r="F58" s="9" t="str">
        <f t="shared" si="31"/>
        <v>N/A</v>
      </c>
      <c r="G58" s="1">
        <v>455</v>
      </c>
      <c r="H58" s="9" t="str">
        <f t="shared" si="32"/>
        <v>N/A</v>
      </c>
      <c r="I58" s="12">
        <v>-34.5</v>
      </c>
      <c r="J58" s="12">
        <v>-16.7</v>
      </c>
      <c r="K58" s="1" t="s">
        <v>739</v>
      </c>
      <c r="L58" s="9" t="str">
        <f t="shared" si="20"/>
        <v>Yes</v>
      </c>
    </row>
    <row r="59" spans="1:12" x14ac:dyDescent="0.2">
      <c r="A59" s="48" t="s">
        <v>1267</v>
      </c>
      <c r="B59" s="5" t="s">
        <v>213</v>
      </c>
      <c r="C59" s="1">
        <v>939</v>
      </c>
      <c r="D59" s="9" t="str">
        <f t="shared" si="30"/>
        <v>N/A</v>
      </c>
      <c r="E59" s="1">
        <v>37638</v>
      </c>
      <c r="F59" s="9" t="str">
        <f t="shared" si="31"/>
        <v>N/A</v>
      </c>
      <c r="G59" s="1">
        <v>49499</v>
      </c>
      <c r="H59" s="9" t="str">
        <f t="shared" si="32"/>
        <v>N/A</v>
      </c>
      <c r="I59" s="12">
        <v>3908</v>
      </c>
      <c r="J59" s="12">
        <v>31.51</v>
      </c>
      <c r="K59" s="1" t="s">
        <v>739</v>
      </c>
      <c r="L59" s="9" t="str">
        <f t="shared" si="20"/>
        <v>No</v>
      </c>
    </row>
    <row r="60" spans="1:12" x14ac:dyDescent="0.2">
      <c r="A60" s="48" t="s">
        <v>1268</v>
      </c>
      <c r="B60" s="5" t="s">
        <v>213</v>
      </c>
      <c r="C60" s="1">
        <v>2088</v>
      </c>
      <c r="D60" s="9" t="str">
        <f t="shared" si="30"/>
        <v>N/A</v>
      </c>
      <c r="E60" s="1">
        <v>2805</v>
      </c>
      <c r="F60" s="9" t="str">
        <f t="shared" si="31"/>
        <v>N/A</v>
      </c>
      <c r="G60" s="1">
        <v>4171</v>
      </c>
      <c r="H60" s="9" t="str">
        <f t="shared" si="32"/>
        <v>N/A</v>
      </c>
      <c r="I60" s="12">
        <v>34.340000000000003</v>
      </c>
      <c r="J60" s="12">
        <v>48.7</v>
      </c>
      <c r="K60" s="1" t="s">
        <v>739</v>
      </c>
      <c r="L60" s="9" t="str">
        <f t="shared" si="20"/>
        <v>No</v>
      </c>
    </row>
    <row r="61" spans="1:12" x14ac:dyDescent="0.2">
      <c r="A61" s="3" t="s">
        <v>186</v>
      </c>
      <c r="B61" s="37" t="s">
        <v>213</v>
      </c>
      <c r="C61" s="1">
        <v>119442</v>
      </c>
      <c r="D61" s="1" t="str">
        <f t="shared" si="17"/>
        <v>N/A</v>
      </c>
      <c r="E61" s="1">
        <v>160558</v>
      </c>
      <c r="F61" s="1" t="str">
        <f t="shared" si="18"/>
        <v>N/A</v>
      </c>
      <c r="G61" s="1">
        <v>175266</v>
      </c>
      <c r="H61" s="11" t="str">
        <f t="shared" si="19"/>
        <v>N/A</v>
      </c>
      <c r="I61" s="12">
        <v>34.42</v>
      </c>
      <c r="J61" s="12">
        <v>9.1609999999999996</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49746</v>
      </c>
      <c r="D68" s="1" t="str">
        <f t="shared" si="17"/>
        <v>N/A</v>
      </c>
      <c r="E68" s="1">
        <v>52160</v>
      </c>
      <c r="F68" s="1" t="str">
        <f t="shared" si="18"/>
        <v>N/A</v>
      </c>
      <c r="G68" s="1">
        <v>86548</v>
      </c>
      <c r="H68" s="11" t="str">
        <f t="shared" si="19"/>
        <v>N/A</v>
      </c>
      <c r="I68" s="59">
        <v>4.8529999999999998</v>
      </c>
      <c r="J68" s="59">
        <v>65.930000000000007</v>
      </c>
      <c r="K68" s="50" t="s">
        <v>739</v>
      </c>
      <c r="L68" s="9" t="str">
        <f t="shared" si="33"/>
        <v>No</v>
      </c>
    </row>
    <row r="69" spans="1:12" x14ac:dyDescent="0.2">
      <c r="A69" s="2" t="s">
        <v>194</v>
      </c>
      <c r="B69" s="50" t="s">
        <v>213</v>
      </c>
      <c r="C69" s="1">
        <v>49746</v>
      </c>
      <c r="D69" s="1" t="str">
        <f t="shared" si="17"/>
        <v>N/A</v>
      </c>
      <c r="E69" s="1">
        <v>52160</v>
      </c>
      <c r="F69" s="1" t="str">
        <f t="shared" si="18"/>
        <v>N/A</v>
      </c>
      <c r="G69" s="1">
        <v>86548</v>
      </c>
      <c r="H69" s="11" t="str">
        <f t="shared" si="19"/>
        <v>N/A</v>
      </c>
      <c r="I69" s="59">
        <v>4.8529999999999998</v>
      </c>
      <c r="J69" s="59">
        <v>65.930000000000007</v>
      </c>
      <c r="K69" s="50" t="s">
        <v>739</v>
      </c>
      <c r="L69" s="9" t="str">
        <f t="shared" si="33"/>
        <v>No</v>
      </c>
    </row>
    <row r="70" spans="1:12" x14ac:dyDescent="0.2">
      <c r="A70" s="48" t="s">
        <v>78</v>
      </c>
      <c r="B70" s="50" t="s">
        <v>294</v>
      </c>
      <c r="C70" s="13">
        <v>2.4405720701</v>
      </c>
      <c r="D70" s="46" t="str">
        <f>IF($B70="N/A","N/A",IF(C70&gt;=20,"No",IF(C70&lt;0,"No","Yes")))</f>
        <v>Yes</v>
      </c>
      <c r="E70" s="13">
        <v>3.5309361840000002</v>
      </c>
      <c r="F70" s="46" t="str">
        <f>IF($B70="N/A","N/A",IF(E70&gt;=20,"No",IF(E70&lt;0,"No","Yes")))</f>
        <v>Yes</v>
      </c>
      <c r="G70" s="13">
        <v>6.6083492118000002</v>
      </c>
      <c r="H70" s="46" t="str">
        <f>IF($B70="N/A","N/A",IF(G70&gt;=20,"No",IF(G70&lt;0,"No","Yes")))</f>
        <v>Yes</v>
      </c>
      <c r="I70" s="12">
        <v>44.68</v>
      </c>
      <c r="J70" s="12">
        <v>87.16</v>
      </c>
      <c r="K70" s="47" t="s">
        <v>739</v>
      </c>
      <c r="L70" s="9" t="str">
        <f t="shared" si="20"/>
        <v>No</v>
      </c>
    </row>
    <row r="71" spans="1:12" x14ac:dyDescent="0.2">
      <c r="A71" s="48" t="s">
        <v>79</v>
      </c>
      <c r="B71" s="37" t="s">
        <v>213</v>
      </c>
      <c r="C71" s="13">
        <v>94.240249915000007</v>
      </c>
      <c r="D71" s="46" t="str">
        <f>IF($B71="N/A","N/A",IF(C71&gt;10,"No",IF(C71&lt;-10,"No","Yes")))</f>
        <v>N/A</v>
      </c>
      <c r="E71" s="13">
        <v>93.544356518000001</v>
      </c>
      <c r="F71" s="46" t="str">
        <f>IF($B71="N/A","N/A",IF(E71&gt;10,"No",IF(E71&lt;-10,"No","Yes")))</f>
        <v>N/A</v>
      </c>
      <c r="G71" s="13">
        <v>91.395288411999999</v>
      </c>
      <c r="H71" s="46" t="str">
        <f>IF($B71="N/A","N/A",IF(G71&gt;10,"No",IF(G71&lt;-10,"No","Yes")))</f>
        <v>N/A</v>
      </c>
      <c r="I71" s="12">
        <v>-0.73799999999999999</v>
      </c>
      <c r="J71" s="12">
        <v>-2.2999999999999998</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0.62981105670000004</v>
      </c>
      <c r="D73" s="46" t="str">
        <f>IF($B73="N/A","N/A",IF(C73&gt;10,"No",IF(C73&lt;-10,"No","Yes")))</f>
        <v>N/A</v>
      </c>
      <c r="E73" s="13">
        <v>1.2348137821</v>
      </c>
      <c r="F73" s="46" t="str">
        <f>IF($B73="N/A","N/A",IF(E73&gt;10,"No",IF(E73&lt;-10,"No","Yes")))</f>
        <v>N/A</v>
      </c>
      <c r="G73" s="13">
        <v>1.4449427005</v>
      </c>
      <c r="H73" s="46" t="str">
        <f>IF($B73="N/A","N/A",IF(G73&gt;10,"No",IF(G73&lt;-10,"No","Yes")))</f>
        <v>N/A</v>
      </c>
      <c r="I73" s="12">
        <v>96.06</v>
      </c>
      <c r="J73" s="12">
        <v>17.02</v>
      </c>
      <c r="K73" s="47" t="s">
        <v>739</v>
      </c>
      <c r="L73" s="9" t="str">
        <f t="shared" si="20"/>
        <v>Yes</v>
      </c>
    </row>
    <row r="74" spans="1:12" x14ac:dyDescent="0.2">
      <c r="A74" s="48" t="s">
        <v>121</v>
      </c>
      <c r="B74" s="37" t="s">
        <v>213</v>
      </c>
      <c r="C74" s="13">
        <v>94.378353161000007</v>
      </c>
      <c r="D74" s="46" t="str">
        <f>IF($B74="N/A","N/A",IF(C74&gt;10,"No",IF(C74&lt;-10,"No","Yes")))</f>
        <v>N/A</v>
      </c>
      <c r="E74" s="13">
        <v>94.861581357999995</v>
      </c>
      <c r="F74" s="46" t="str">
        <f>IF($B74="N/A","N/A",IF(E74&gt;10,"No",IF(E74&lt;-10,"No","Yes")))</f>
        <v>N/A</v>
      </c>
      <c r="G74" s="13">
        <v>96.030559707999998</v>
      </c>
      <c r="H74" s="46" t="str">
        <f>IF($B74="N/A","N/A",IF(G74&gt;10,"No",IF(G74&lt;-10,"No","Yes")))</f>
        <v>N/A</v>
      </c>
      <c r="I74" s="12">
        <v>0.51200000000000001</v>
      </c>
      <c r="J74" s="12">
        <v>1.232</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97.913394659999994</v>
      </c>
      <c r="D76" s="46" t="str">
        <f t="shared" ref="D76:D98" si="34">IF($B76="N/A","N/A",IF(C76&gt;10,"No",IF(C76&lt;-10,"No","Yes")))</f>
        <v>N/A</v>
      </c>
      <c r="E76" s="13">
        <v>97.071936378000004</v>
      </c>
      <c r="F76" s="46" t="str">
        <f t="shared" ref="F76:F98" si="35">IF($B76="N/A","N/A",IF(E76&gt;10,"No",IF(E76&lt;-10,"No","Yes")))</f>
        <v>N/A</v>
      </c>
      <c r="G76" s="13">
        <v>97.516401125000002</v>
      </c>
      <c r="H76" s="46" t="str">
        <f t="shared" ref="H76:H98" si="36">IF($B76="N/A","N/A",IF(G76&gt;10,"No",IF(G76&lt;-10,"No","Yes")))</f>
        <v>N/A</v>
      </c>
      <c r="I76" s="12">
        <v>-0.85899999999999999</v>
      </c>
      <c r="J76" s="12">
        <v>0.45789999999999997</v>
      </c>
      <c r="K76" s="47" t="s">
        <v>739</v>
      </c>
      <c r="L76" s="9" t="str">
        <f>IF(J76="Div by 0", "N/A", IF(OR(J76="N/A",K76="N/A"),"N/A", IF(J76&gt;VALUE(MID(K76,1,2)), "No", IF(J76&lt;-1*VALUE(MID(K76,1,2)), "No", "Yes"))))</f>
        <v>Yes</v>
      </c>
    </row>
    <row r="77" spans="1:12" x14ac:dyDescent="0.2">
      <c r="A77" s="48" t="s">
        <v>196</v>
      </c>
      <c r="B77" s="37" t="s">
        <v>213</v>
      </c>
      <c r="C77" s="13">
        <v>5.60915414E-2</v>
      </c>
      <c r="D77" s="46" t="str">
        <f t="shared" si="34"/>
        <v>N/A</v>
      </c>
      <c r="E77" s="13">
        <v>0.10844680080000001</v>
      </c>
      <c r="F77" s="46" t="str">
        <f t="shared" si="35"/>
        <v>N/A</v>
      </c>
      <c r="G77" s="13">
        <v>1.8626991565</v>
      </c>
      <c r="H77" s="46" t="str">
        <f t="shared" si="36"/>
        <v>N/A</v>
      </c>
      <c r="I77" s="12">
        <v>93.34</v>
      </c>
      <c r="J77" s="12">
        <v>1618</v>
      </c>
      <c r="K77" s="47" t="s">
        <v>739</v>
      </c>
      <c r="L77" s="9" t="str">
        <f t="shared" ref="L77:L81" si="37">IF(J77="Div by 0", "N/A", IF(OR(J77="N/A",K77="N/A"),"N/A", IF(J77&gt;VALUE(MID(K77,1,2)), "No", IF(J77&lt;-1*VALUE(MID(K77,1,2)), "No", "Yes"))))</f>
        <v>No</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95.253164557000005</v>
      </c>
      <c r="D79" s="46" t="str">
        <f t="shared" si="34"/>
        <v>N/A</v>
      </c>
      <c r="E79" s="13">
        <v>93.202416917999997</v>
      </c>
      <c r="F79" s="46" t="str">
        <f t="shared" si="35"/>
        <v>N/A</v>
      </c>
      <c r="G79" s="13">
        <v>97.759103640999996</v>
      </c>
      <c r="H79" s="46" t="str">
        <f t="shared" si="36"/>
        <v>N/A</v>
      </c>
      <c r="I79" s="12">
        <v>-2.15</v>
      </c>
      <c r="J79" s="12">
        <v>4.8890000000000002</v>
      </c>
      <c r="K79" s="47" t="s">
        <v>739</v>
      </c>
      <c r="L79" s="9" t="str">
        <f t="shared" si="37"/>
        <v>Yes</v>
      </c>
    </row>
    <row r="80" spans="1:12" x14ac:dyDescent="0.2">
      <c r="A80" s="48" t="s">
        <v>199</v>
      </c>
      <c r="B80" s="37" t="s">
        <v>213</v>
      </c>
      <c r="C80" s="13">
        <v>0.15822784810000001</v>
      </c>
      <c r="D80" s="46" t="str">
        <f t="shared" si="34"/>
        <v>N/A</v>
      </c>
      <c r="E80" s="13">
        <v>0</v>
      </c>
      <c r="F80" s="46" t="str">
        <f t="shared" si="35"/>
        <v>N/A</v>
      </c>
      <c r="G80" s="13">
        <v>1.4005602240999999</v>
      </c>
      <c r="H80" s="46" t="str">
        <f t="shared" si="36"/>
        <v>N/A</v>
      </c>
      <c r="I80" s="12">
        <v>-100</v>
      </c>
      <c r="J80" s="12" t="s">
        <v>1747</v>
      </c>
      <c r="K80" s="47" t="s">
        <v>739</v>
      </c>
      <c r="L80" s="9" t="str">
        <f t="shared" si="37"/>
        <v>N/A</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149202</v>
      </c>
      <c r="D82" s="46" t="str">
        <f t="shared" si="34"/>
        <v>N/A</v>
      </c>
      <c r="E82" s="38">
        <v>158893</v>
      </c>
      <c r="F82" s="46" t="str">
        <f t="shared" si="35"/>
        <v>N/A</v>
      </c>
      <c r="G82" s="38">
        <v>201968</v>
      </c>
      <c r="H82" s="46" t="str">
        <f t="shared" si="36"/>
        <v>N/A</v>
      </c>
      <c r="I82" s="12">
        <v>6.4950000000000001</v>
      </c>
      <c r="J82" s="12">
        <v>27.11</v>
      </c>
      <c r="K82" s="47" t="s">
        <v>739</v>
      </c>
      <c r="L82" s="9" t="str">
        <f t="shared" si="20"/>
        <v>Yes</v>
      </c>
    </row>
    <row r="83" spans="1:12" x14ac:dyDescent="0.2">
      <c r="A83" s="48" t="s">
        <v>1269</v>
      </c>
      <c r="B83" s="37" t="s">
        <v>213</v>
      </c>
      <c r="C83" s="8">
        <v>66.461575581999995</v>
      </c>
      <c r="D83" s="46" t="str">
        <f t="shared" si="34"/>
        <v>N/A</v>
      </c>
      <c r="E83" s="8">
        <v>65.227543064000002</v>
      </c>
      <c r="F83" s="46" t="str">
        <f t="shared" si="35"/>
        <v>N/A</v>
      </c>
      <c r="G83" s="8">
        <v>70.059118276000007</v>
      </c>
      <c r="H83" s="46" t="str">
        <f t="shared" si="36"/>
        <v>N/A</v>
      </c>
      <c r="I83" s="12">
        <v>-1.86</v>
      </c>
      <c r="J83" s="12">
        <v>7.407</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27.820672644999998</v>
      </c>
      <c r="D87" s="46" t="str">
        <f t="shared" si="34"/>
        <v>N/A</v>
      </c>
      <c r="E87" s="8">
        <v>27.919417469999999</v>
      </c>
      <c r="F87" s="46" t="str">
        <f t="shared" si="35"/>
        <v>N/A</v>
      </c>
      <c r="G87" s="8">
        <v>26.284857006999999</v>
      </c>
      <c r="H87" s="46" t="str">
        <f t="shared" si="36"/>
        <v>N/A</v>
      </c>
      <c r="I87" s="12">
        <v>0.35489999999999999</v>
      </c>
      <c r="J87" s="12">
        <v>-5.85</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5.7177517727999998</v>
      </c>
      <c r="D98" s="46" t="str">
        <f t="shared" si="34"/>
        <v>N/A</v>
      </c>
      <c r="E98" s="8">
        <v>6.8530394668000003</v>
      </c>
      <c r="F98" s="46" t="str">
        <f t="shared" si="35"/>
        <v>N/A</v>
      </c>
      <c r="G98" s="8">
        <v>3.6560247168000002</v>
      </c>
      <c r="H98" s="46" t="str">
        <f t="shared" si="36"/>
        <v>N/A</v>
      </c>
      <c r="I98" s="12">
        <v>19.86</v>
      </c>
      <c r="J98" s="12">
        <v>-46.7</v>
      </c>
      <c r="K98" s="47" t="s">
        <v>739</v>
      </c>
      <c r="L98" s="9" t="str">
        <f t="shared" si="20"/>
        <v>No</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342639534</v>
      </c>
      <c r="D100" s="46" t="str">
        <f>IF($B100="N/A","N/A",IF(C100&gt;10,"No",IF(C100&lt;-10,"No","Yes")))</f>
        <v>N/A</v>
      </c>
      <c r="E100" s="49">
        <v>481357225</v>
      </c>
      <c r="F100" s="46" t="str">
        <f>IF($B100="N/A","N/A",IF(E100&gt;10,"No",IF(E100&lt;-10,"No","Yes")))</f>
        <v>N/A</v>
      </c>
      <c r="G100" s="49">
        <v>623420241</v>
      </c>
      <c r="H100" s="46" t="str">
        <f>IF($B100="N/A","N/A",IF(G100&gt;10,"No",IF(G100&lt;-10,"No","Yes")))</f>
        <v>N/A</v>
      </c>
      <c r="I100" s="12">
        <v>40.49</v>
      </c>
      <c r="J100" s="12">
        <v>29.51</v>
      </c>
      <c r="K100" s="47" t="s">
        <v>739</v>
      </c>
      <c r="L100" s="9" t="str">
        <f t="shared" ref="L100:L111" si="38">IF(J100="Div by 0", "N/A", IF(K100="N/A","N/A", IF(J100&gt;VALUE(MID(K100,1,2)), "No", IF(J100&lt;-1*VALUE(MID(K100,1,2)), "No", "Yes"))))</f>
        <v>Yes</v>
      </c>
    </row>
    <row r="101" spans="1:12" x14ac:dyDescent="0.2">
      <c r="A101" s="48" t="s">
        <v>455</v>
      </c>
      <c r="B101" s="37" t="s">
        <v>213</v>
      </c>
      <c r="C101" s="49">
        <v>326953231</v>
      </c>
      <c r="D101" s="46" t="str">
        <f>IF($B101="N/A","N/A",IF(C101&gt;10,"No",IF(C101&lt;-10,"No","Yes")))</f>
        <v>N/A</v>
      </c>
      <c r="E101" s="49">
        <v>463578023</v>
      </c>
      <c r="F101" s="46" t="str">
        <f>IF($B101="N/A","N/A",IF(E101&gt;10,"No",IF(E101&lt;-10,"No","Yes")))</f>
        <v>N/A</v>
      </c>
      <c r="G101" s="49">
        <v>602096211</v>
      </c>
      <c r="H101" s="46" t="str">
        <f>IF($B101="N/A","N/A",IF(G101&gt;10,"No",IF(G101&lt;-10,"No","Yes")))</f>
        <v>N/A</v>
      </c>
      <c r="I101" s="12">
        <v>41.79</v>
      </c>
      <c r="J101" s="12">
        <v>29.88</v>
      </c>
      <c r="K101" s="47" t="s">
        <v>739</v>
      </c>
      <c r="L101" s="9" t="str">
        <f t="shared" si="38"/>
        <v>Yes</v>
      </c>
    </row>
    <row r="102" spans="1:12" x14ac:dyDescent="0.2">
      <c r="A102" s="48" t="s">
        <v>456</v>
      </c>
      <c r="B102" s="37" t="s">
        <v>213</v>
      </c>
      <c r="C102" s="49">
        <v>15686303</v>
      </c>
      <c r="D102" s="46" t="str">
        <f>IF($B102="N/A","N/A",IF(C102&gt;10,"No",IF(C102&lt;-10,"No","Yes")))</f>
        <v>N/A</v>
      </c>
      <c r="E102" s="49">
        <v>17779202</v>
      </c>
      <c r="F102" s="46" t="str">
        <f>IF($B102="N/A","N/A",IF(E102&gt;10,"No",IF(E102&lt;-10,"No","Yes")))</f>
        <v>N/A</v>
      </c>
      <c r="G102" s="49">
        <v>21324030</v>
      </c>
      <c r="H102" s="46" t="str">
        <f>IF($B102="N/A","N/A",IF(G102&gt;10,"No",IF(G102&lt;-10,"No","Yes")))</f>
        <v>N/A</v>
      </c>
      <c r="I102" s="12">
        <v>13.34</v>
      </c>
      <c r="J102" s="12">
        <v>19.940000000000001</v>
      </c>
      <c r="K102" s="47" t="s">
        <v>739</v>
      </c>
      <c r="L102" s="9" t="str">
        <f t="shared" si="38"/>
        <v>Yes</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0.91766892470000005</v>
      </c>
      <c r="D104" s="46" t="str">
        <f>IF($B104="N/A","N/A",IF(C104&gt;2,"No",IF(C104&lt;0.9,"No","Yes")))</f>
        <v>Yes</v>
      </c>
      <c r="E104" s="8">
        <v>1.003497254</v>
      </c>
      <c r="F104" s="46" t="str">
        <f>IF($B104="N/A","N/A",IF(E104&gt;2,"No",IF(E104&lt;0.9,"No","Yes")))</f>
        <v>Yes</v>
      </c>
      <c r="G104" s="8">
        <v>1.0071890315000001</v>
      </c>
      <c r="H104" s="46" t="str">
        <f>IF($B104="N/A","N/A",IF(G104&gt;2,"No",IF(G104&lt;0.9,"No","Yes")))</f>
        <v>Yes</v>
      </c>
      <c r="I104" s="12">
        <v>9.3529999999999998</v>
      </c>
      <c r="J104" s="12">
        <v>0.3679</v>
      </c>
      <c r="K104" s="47" t="s">
        <v>739</v>
      </c>
      <c r="L104" s="9" t="str">
        <f t="shared" si="38"/>
        <v>Yes</v>
      </c>
    </row>
    <row r="105" spans="1:12" x14ac:dyDescent="0.2">
      <c r="A105" s="48" t="s">
        <v>458</v>
      </c>
      <c r="B105" s="63" t="s">
        <v>295</v>
      </c>
      <c r="C105" s="8">
        <v>0.92616713350000002</v>
      </c>
      <c r="D105" s="46" t="str">
        <f>IF($B105="N/A","N/A",IF(C105&gt;2,"No",IF(C105&lt;0.9,"No","Yes")))</f>
        <v>Yes</v>
      </c>
      <c r="E105" s="8">
        <v>1.0079311031</v>
      </c>
      <c r="F105" s="46" t="str">
        <f>IF($B105="N/A","N/A",IF(E105&gt;2,"No",IF(E105&lt;0.9,"No","Yes")))</f>
        <v>Yes</v>
      </c>
      <c r="G105" s="8">
        <v>1.0106192035999999</v>
      </c>
      <c r="H105" s="46" t="str">
        <f>IF($B105="N/A","N/A",IF(G105&gt;2,"No",IF(G105&lt;0.9,"No","Yes")))</f>
        <v>Yes</v>
      </c>
      <c r="I105" s="12">
        <v>8.8279999999999994</v>
      </c>
      <c r="J105" s="12">
        <v>0.26669999999999999</v>
      </c>
      <c r="K105" s="47" t="s">
        <v>739</v>
      </c>
      <c r="L105" s="9" t="str">
        <f t="shared" si="38"/>
        <v>Yes</v>
      </c>
    </row>
    <row r="106" spans="1:12" x14ac:dyDescent="0.2">
      <c r="A106" s="48" t="s">
        <v>459</v>
      </c>
      <c r="B106" s="63" t="s">
        <v>295</v>
      </c>
      <c r="C106" s="8">
        <v>0.89733112810000004</v>
      </c>
      <c r="D106" s="46" t="str">
        <f>IF($B106="N/A","N/A",IF(C106&gt;2,"No",IF(C106&lt;0.9,"No","Yes")))</f>
        <v>No</v>
      </c>
      <c r="E106" s="8">
        <v>0.99167851569999999</v>
      </c>
      <c r="F106" s="46" t="str">
        <f>IF($B106="N/A","N/A",IF(E106&gt;2,"No",IF(E106&lt;0.9,"No","Yes")))</f>
        <v>Yes</v>
      </c>
      <c r="G106" s="8">
        <v>0.99773902069999998</v>
      </c>
      <c r="H106" s="46" t="str">
        <f>IF($B106="N/A","N/A",IF(G106&gt;2,"No",IF(G106&lt;0.9,"No","Yes")))</f>
        <v>Yes</v>
      </c>
      <c r="I106" s="12">
        <v>10.51</v>
      </c>
      <c r="J106" s="12">
        <v>0.61109999999999998</v>
      </c>
      <c r="K106" s="47" t="s">
        <v>739</v>
      </c>
      <c r="L106" s="9" t="str">
        <f t="shared" si="38"/>
        <v>Yes</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201.46461517</v>
      </c>
      <c r="D108" s="46" t="str">
        <f>IF($B108="N/A","N/A",IF(C108&gt;10,"No",IF(C108&lt;-10,"No","Yes")))</f>
        <v>N/A</v>
      </c>
      <c r="E108" s="49">
        <v>246.00737831999999</v>
      </c>
      <c r="F108" s="46" t="str">
        <f>IF($B108="N/A","N/A",IF(E108&gt;10,"No",IF(E108&lt;-10,"No","Yes")))</f>
        <v>N/A</v>
      </c>
      <c r="G108" s="49">
        <v>267.93733245999999</v>
      </c>
      <c r="H108" s="46" t="str">
        <f>IF($B108="N/A","N/A",IF(G108&gt;10,"No",IF(G108&lt;-10,"No","Yes")))</f>
        <v>N/A</v>
      </c>
      <c r="I108" s="12">
        <v>22.11</v>
      </c>
      <c r="J108" s="12">
        <v>8.9139999999999997</v>
      </c>
      <c r="K108" s="47" t="s">
        <v>739</v>
      </c>
      <c r="L108" s="9" t="str">
        <f t="shared" si="38"/>
        <v>Yes</v>
      </c>
    </row>
    <row r="109" spans="1:12" x14ac:dyDescent="0.2">
      <c r="A109" s="48" t="s">
        <v>1287</v>
      </c>
      <c r="B109" s="37" t="s">
        <v>213</v>
      </c>
      <c r="C109" s="49">
        <v>272.57005385000002</v>
      </c>
      <c r="D109" s="46" t="str">
        <f>IF($B109="N/A","N/A",IF(C109&gt;10,"No",IF(C109&lt;-10,"No","Yes")))</f>
        <v>N/A</v>
      </c>
      <c r="E109" s="49">
        <v>325.80284268999998</v>
      </c>
      <c r="F109" s="46" t="str">
        <f>IF($B109="N/A","N/A",IF(E109&gt;10,"No",IF(E109&lt;-10,"No","Yes")))</f>
        <v>N/A</v>
      </c>
      <c r="G109" s="49">
        <v>352.70202203000002</v>
      </c>
      <c r="H109" s="46" t="str">
        <f>IF($B109="N/A","N/A",IF(G109&gt;10,"No",IF(G109&lt;-10,"No","Yes")))</f>
        <v>N/A</v>
      </c>
      <c r="I109" s="12">
        <v>19.53</v>
      </c>
      <c r="J109" s="12">
        <v>8.2560000000000002</v>
      </c>
      <c r="K109" s="47" t="s">
        <v>739</v>
      </c>
      <c r="L109" s="9" t="str">
        <f t="shared" si="38"/>
        <v>Yes</v>
      </c>
    </row>
    <row r="110" spans="1:12" x14ac:dyDescent="0.2">
      <c r="A110" s="48" t="s">
        <v>1288</v>
      </c>
      <c r="B110" s="37" t="s">
        <v>213</v>
      </c>
      <c r="C110" s="49">
        <v>31.296055847000002</v>
      </c>
      <c r="D110" s="46" t="str">
        <f>IF($B110="N/A","N/A",IF(C110&gt;10,"No",IF(C110&lt;-10,"No","Yes")))</f>
        <v>N/A</v>
      </c>
      <c r="E110" s="49">
        <v>33.306922643</v>
      </c>
      <c r="F110" s="46" t="str">
        <f>IF($B110="N/A","N/A",IF(E110&gt;10,"No",IF(E110&lt;-10,"No","Yes")))</f>
        <v>N/A</v>
      </c>
      <c r="G110" s="49">
        <v>34.413412239000003</v>
      </c>
      <c r="H110" s="46" t="str">
        <f>IF($B110="N/A","N/A",IF(G110&gt;10,"No",IF(G110&lt;-10,"No","Yes")))</f>
        <v>N/A</v>
      </c>
      <c r="I110" s="12">
        <v>6.4249999999999998</v>
      </c>
      <c r="J110" s="12">
        <v>3.3220000000000001</v>
      </c>
      <c r="K110" s="47" t="s">
        <v>739</v>
      </c>
      <c r="L110" s="9" t="str">
        <f t="shared" si="38"/>
        <v>Yes</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98.934940307999995</v>
      </c>
      <c r="D112" s="46" t="str">
        <f>IF(OR($B112="N/A",$C112="N/A"),"N/A",IF(C112&gt;98,"Yes","No"))</f>
        <v>Yes</v>
      </c>
      <c r="E112" s="8">
        <v>99.832368617</v>
      </c>
      <c r="F112" s="46" t="str">
        <f>IF(OR($B112="N/A",$E112="N/A"),"N/A",IF(E112&gt;98,"Yes","No"))</f>
        <v>Yes</v>
      </c>
      <c r="G112" s="8">
        <v>99.813675681999996</v>
      </c>
      <c r="H112" s="46" t="str">
        <f t="shared" ref="H112:H115" si="39">IF($B112="N/A","N/A",IF(G112&gt;98,"Yes","No"))</f>
        <v>Yes</v>
      </c>
      <c r="I112" s="12">
        <v>0.90710000000000002</v>
      </c>
      <c r="J112" s="12">
        <v>-1.9E-2</v>
      </c>
      <c r="K112" s="47" t="s">
        <v>739</v>
      </c>
      <c r="L112" s="9" t="str">
        <f>IF(J112="Div by 0", "N/A", IF(OR(J112="N/A",K112="N/A"),"N/A", IF(J112&gt;VALUE(MID(K112,1,2)), "No", IF(J112&lt;-1*VALUE(MID(K112,1,2)), "No", "Yes"))))</f>
        <v>Yes</v>
      </c>
    </row>
    <row r="113" spans="1:12" x14ac:dyDescent="0.2">
      <c r="A113" s="48" t="s">
        <v>461</v>
      </c>
      <c r="B113" s="50" t="s">
        <v>296</v>
      </c>
      <c r="C113" s="8">
        <v>99.111702750999996</v>
      </c>
      <c r="D113" s="46" t="str">
        <f t="shared" ref="D113:D115" si="40">IF(OR($B113="N/A",$C113="N/A"),"N/A",IF(C113&gt;98,"Yes","No"))</f>
        <v>Yes</v>
      </c>
      <c r="E113" s="8">
        <v>99.692323023</v>
      </c>
      <c r="F113" s="46" t="str">
        <f t="shared" ref="F113:F115" si="41">IF(OR($B113="N/A",$E113="N/A"),"N/A",IF(E113&gt;98,"Yes","No"))</f>
        <v>Yes</v>
      </c>
      <c r="G113" s="8">
        <v>99.514452317999996</v>
      </c>
      <c r="H113" s="46" t="str">
        <f t="shared" si="39"/>
        <v>Yes</v>
      </c>
      <c r="I113" s="12">
        <v>0.58579999999999999</v>
      </c>
      <c r="J113" s="12">
        <v>-0.17799999999999999</v>
      </c>
      <c r="K113" s="47" t="s">
        <v>739</v>
      </c>
      <c r="L113" s="9" t="str">
        <f t="shared" ref="L113:L115" si="42">IF(J113="Div by 0", "N/A", IF(OR(J113="N/A",K113="N/A"),"N/A", IF(J113&gt;VALUE(MID(K113,1,2)), "No", IF(J113&lt;-1*VALUE(MID(K113,1,2)), "No", "Yes"))))</f>
        <v>Yes</v>
      </c>
    </row>
    <row r="114" spans="1:12" x14ac:dyDescent="0.2">
      <c r="A114" s="48" t="s">
        <v>462</v>
      </c>
      <c r="B114" s="50" t="s">
        <v>296</v>
      </c>
      <c r="C114" s="8">
        <v>98.172717403999997</v>
      </c>
      <c r="D114" s="46" t="str">
        <f t="shared" si="40"/>
        <v>Yes</v>
      </c>
      <c r="E114" s="8">
        <v>98.282208589000007</v>
      </c>
      <c r="F114" s="46" t="str">
        <f t="shared" si="41"/>
        <v>Yes</v>
      </c>
      <c r="G114" s="8">
        <v>98.127050885000003</v>
      </c>
      <c r="H114" s="46" t="str">
        <f t="shared" si="39"/>
        <v>Yes</v>
      </c>
      <c r="I114" s="12">
        <v>0.1115</v>
      </c>
      <c r="J114" s="12">
        <v>-0.158</v>
      </c>
      <c r="K114" s="47" t="s">
        <v>739</v>
      </c>
      <c r="L114" s="9" t="str">
        <f t="shared" si="42"/>
        <v>Yes</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166939</v>
      </c>
      <c r="D116" s="46" t="str">
        <f>IF($B116="N/A","N/A",IF(C116&gt;10,"No",IF(C116&lt;-10,"No","Yes")))</f>
        <v>N/A</v>
      </c>
      <c r="E116" s="52">
        <v>209388</v>
      </c>
      <c r="F116" s="46" t="str">
        <f>IF($B116="N/A","N/A",IF(E116&gt;10,"No",IF(E116&lt;-10,"No","Yes")))</f>
        <v>N/A</v>
      </c>
      <c r="G116" s="52">
        <v>229707</v>
      </c>
      <c r="H116" s="46" t="str">
        <f>IF($B116="N/A","N/A",IF(G116&gt;10,"No",IF(G116&lt;-10,"No","Yes")))</f>
        <v>N/A</v>
      </c>
      <c r="I116" s="12">
        <v>25.43</v>
      </c>
      <c r="J116" s="12">
        <v>9.7040000000000006</v>
      </c>
      <c r="K116" s="50" t="s">
        <v>739</v>
      </c>
      <c r="L116" s="9" t="str">
        <f>IF(J116="Div by 0", "N/A", IF(OR(J116="N/A",K116="N/A"),"N/A", IF(J116&gt;VALUE(MID(K116,1,2)), "No", IF(J116&lt;-1*VALUE(MID(K116,1,2)), "No", "Yes"))))</f>
        <v>Yes</v>
      </c>
    </row>
    <row r="117" spans="1:12" x14ac:dyDescent="0.2">
      <c r="A117" s="3" t="s">
        <v>211</v>
      </c>
      <c r="B117" s="50" t="s">
        <v>213</v>
      </c>
      <c r="C117" s="8">
        <v>35.717837054</v>
      </c>
      <c r="D117" s="46" t="str">
        <f>IF($B117="N/A","N/A",IF(C117&gt;10,"No",IF(C117&lt;-10,"No","Yes")))</f>
        <v>N/A</v>
      </c>
      <c r="E117" s="8">
        <v>57.382466999000002</v>
      </c>
      <c r="F117" s="46" t="str">
        <f>IF($B117="N/A","N/A",IF(E117&gt;10,"No",IF(E117&lt;-10,"No","Yes")))</f>
        <v>N/A</v>
      </c>
      <c r="G117" s="8">
        <v>62.975442629</v>
      </c>
      <c r="H117" s="46" t="str">
        <f>IF($B117="N/A","N/A",IF(G117&gt;10,"No",IF(G117&lt;-10,"No","Yes")))</f>
        <v>N/A</v>
      </c>
      <c r="I117" s="12">
        <v>60.65</v>
      </c>
      <c r="J117" s="12">
        <v>9.7469999999999999</v>
      </c>
      <c r="K117" s="50" t="s">
        <v>739</v>
      </c>
      <c r="L117" s="9" t="str">
        <f>IF(J117="Div by 0", "N/A", IF(OR(J117="N/A",K117="N/A"),"N/A", IF(J117&gt;VALUE(MID(K117,1,2)), "No", IF(J117&lt;-1*VALUE(MID(K117,1,2)), "No", "Yes"))))</f>
        <v>Yes</v>
      </c>
    </row>
    <row r="118" spans="1:12" x14ac:dyDescent="0.2">
      <c r="A118" s="4" t="s">
        <v>1628</v>
      </c>
      <c r="B118" s="50" t="s">
        <v>213</v>
      </c>
      <c r="C118" s="14">
        <v>15561869</v>
      </c>
      <c r="D118" s="11" t="str">
        <f>IF($B118="N/A","N/A",IF(C118&gt;10,"No",IF(C118&lt;-10,"No","Yes")))</f>
        <v>N/A</v>
      </c>
      <c r="E118" s="14">
        <v>19986839</v>
      </c>
      <c r="F118" s="11" t="str">
        <f>IF($B118="N/A","N/A",IF(E118&gt;10,"No",IF(E118&lt;-10,"No","Yes")))</f>
        <v>N/A</v>
      </c>
      <c r="G118" s="14">
        <v>20634879</v>
      </c>
      <c r="H118" s="11" t="str">
        <f>IF($B118="N/A","N/A",IF(G118&gt;10,"No",IF(G118&lt;-10,"No","Yes")))</f>
        <v>N/A</v>
      </c>
      <c r="I118" s="59">
        <v>28.43</v>
      </c>
      <c r="J118" s="59">
        <v>3.242</v>
      </c>
      <c r="K118" s="50" t="s">
        <v>739</v>
      </c>
      <c r="L118" s="9" t="str">
        <f>IF(J118="Div by 0", "N/A", IF(K118="N/A","N/A", IF(J118&gt;VALUE(MID(K118,1,2)), "No", IF(J118&lt;-1*VALUE(MID(K118,1,2)), "No", "Yes"))))</f>
        <v>Yes</v>
      </c>
    </row>
    <row r="119" spans="1:12" x14ac:dyDescent="0.2">
      <c r="A119" s="4" t="s">
        <v>1629</v>
      </c>
      <c r="B119" s="50" t="s">
        <v>213</v>
      </c>
      <c r="C119" s="14">
        <v>1177631842</v>
      </c>
      <c r="D119" s="11" t="str">
        <f>IF($B119="N/A","N/A",IF(C119&gt;10,"No",IF(C119&lt;-10,"No","Yes")))</f>
        <v>N/A</v>
      </c>
      <c r="E119" s="14">
        <v>1100358397</v>
      </c>
      <c r="F119" s="11" t="str">
        <f>IF($B119="N/A","N/A",IF(E119&gt;10,"No",IF(E119&lt;-10,"No","Yes")))</f>
        <v>N/A</v>
      </c>
      <c r="G119" s="14">
        <v>1175442552</v>
      </c>
      <c r="H119" s="11" t="str">
        <f>IF($B119="N/A","N/A",IF(G119&gt;10,"No",IF(G119&lt;-10,"No","Yes")))</f>
        <v>N/A</v>
      </c>
      <c r="I119" s="59">
        <v>-6.56</v>
      </c>
      <c r="J119" s="59">
        <v>6.8239999999999998</v>
      </c>
      <c r="K119" s="50" t="s">
        <v>739</v>
      </c>
      <c r="L119" s="9" t="str">
        <f>IF(J119="Div by 0", "N/A", IF(K119="N/A","N/A", IF(J119&gt;VALUE(MID(K119,1,2)), "No", IF(J119&lt;-1*VALUE(MID(K119,1,2)), "No", "Yes"))))</f>
        <v>Yes</v>
      </c>
    </row>
    <row r="120" spans="1:12" x14ac:dyDescent="0.2">
      <c r="A120" s="4" t="s">
        <v>1630</v>
      </c>
      <c r="B120" s="50" t="s">
        <v>213</v>
      </c>
      <c r="C120" s="1">
        <v>47497</v>
      </c>
      <c r="D120" s="11" t="str">
        <f>IF($B120="N/A","N/A",IF(C120&gt;10,"No",IF(C120&lt;-10,"No","Yes")))</f>
        <v>N/A</v>
      </c>
      <c r="E120" s="1">
        <v>48830</v>
      </c>
      <c r="F120" s="11" t="str">
        <f>IF($B120="N/A","N/A",IF(E120&gt;10,"No",IF(E120&lt;-10,"No","Yes")))</f>
        <v>N/A</v>
      </c>
      <c r="G120" s="1">
        <v>54441</v>
      </c>
      <c r="H120" s="11" t="str">
        <f>IF($B120="N/A","N/A",IF(G120&gt;10,"No",IF(G120&lt;-10,"No","Yes")))</f>
        <v>N/A</v>
      </c>
      <c r="I120" s="59">
        <v>2.806</v>
      </c>
      <c r="J120" s="59">
        <v>11.49</v>
      </c>
      <c r="K120" s="50" t="s">
        <v>739</v>
      </c>
      <c r="L120" s="9" t="str">
        <f>IF(J120="Div by 0", "N/A", IF(K120="N/A","N/A", IF(J120&gt;VALUE(MID(K120,1,2)), "No", IF(J120&lt;-1*VALUE(MID(K120,1,2)), "No", "Yes"))))</f>
        <v>Yes</v>
      </c>
    </row>
    <row r="121" spans="1:12" x14ac:dyDescent="0.2">
      <c r="A121" s="4" t="s">
        <v>1631</v>
      </c>
      <c r="B121" s="5" t="s">
        <v>213</v>
      </c>
      <c r="C121" s="1">
        <v>9659</v>
      </c>
      <c r="D121" s="9" t="str">
        <f t="shared" ref="D121:H134" si="43">IF($B121="N/A","N/A",IF(C121&lt;0,"No","Yes"))</f>
        <v>N/A</v>
      </c>
      <c r="E121" s="1">
        <v>8110</v>
      </c>
      <c r="F121" s="9" t="str">
        <f t="shared" si="43"/>
        <v>N/A</v>
      </c>
      <c r="G121" s="1">
        <v>8359</v>
      </c>
      <c r="H121" s="9" t="str">
        <f t="shared" si="43"/>
        <v>N/A</v>
      </c>
      <c r="I121" s="59">
        <v>-16</v>
      </c>
      <c r="J121" s="59">
        <v>3.07</v>
      </c>
      <c r="K121" s="5" t="s">
        <v>739</v>
      </c>
      <c r="L121" s="9" t="str">
        <f t="shared" ref="L121:L142" si="44">IF(J121="Div by 0", "N/A", IF(OR(J121="N/A",K121="N/A"),"N/A", IF(J121&gt;VALUE(MID(K121,1,2)), "No", IF(J121&lt;-1*VALUE(MID(K121,1,2)), "No", "Yes"))))</f>
        <v>Yes</v>
      </c>
    </row>
    <row r="122" spans="1:12" x14ac:dyDescent="0.2">
      <c r="A122" s="4" t="s">
        <v>1632</v>
      </c>
      <c r="B122" s="5" t="s">
        <v>213</v>
      </c>
      <c r="C122" s="1">
        <v>33331</v>
      </c>
      <c r="D122" s="9" t="str">
        <f t="shared" si="43"/>
        <v>N/A</v>
      </c>
      <c r="E122" s="1">
        <v>33558</v>
      </c>
      <c r="F122" s="9" t="str">
        <f t="shared" si="43"/>
        <v>N/A</v>
      </c>
      <c r="G122" s="1">
        <v>33009</v>
      </c>
      <c r="H122" s="9" t="str">
        <f t="shared" si="43"/>
        <v>N/A</v>
      </c>
      <c r="I122" s="59">
        <v>0.68100000000000005</v>
      </c>
      <c r="J122" s="59">
        <v>-1.64</v>
      </c>
      <c r="K122" s="5" t="s">
        <v>739</v>
      </c>
      <c r="L122" s="9" t="str">
        <f t="shared" si="44"/>
        <v>Yes</v>
      </c>
    </row>
    <row r="123" spans="1:12" x14ac:dyDescent="0.2">
      <c r="A123" s="4" t="s">
        <v>1633</v>
      </c>
      <c r="B123" s="5" t="s">
        <v>213</v>
      </c>
      <c r="C123" s="1">
        <v>3524</v>
      </c>
      <c r="D123" s="9" t="str">
        <f t="shared" si="43"/>
        <v>N/A</v>
      </c>
      <c r="E123" s="1">
        <v>5061</v>
      </c>
      <c r="F123" s="9" t="str">
        <f t="shared" si="43"/>
        <v>N/A</v>
      </c>
      <c r="G123" s="1">
        <v>6929</v>
      </c>
      <c r="H123" s="9" t="str">
        <f t="shared" si="43"/>
        <v>N/A</v>
      </c>
      <c r="I123" s="59">
        <v>43.62</v>
      </c>
      <c r="J123" s="59">
        <v>36.909999999999997</v>
      </c>
      <c r="K123" s="5" t="s">
        <v>739</v>
      </c>
      <c r="L123" s="9" t="str">
        <f t="shared" si="44"/>
        <v>No</v>
      </c>
    </row>
    <row r="124" spans="1:12" x14ac:dyDescent="0.2">
      <c r="A124" s="4" t="s">
        <v>1634</v>
      </c>
      <c r="B124" s="5" t="s">
        <v>213</v>
      </c>
      <c r="C124" s="1">
        <v>983</v>
      </c>
      <c r="D124" s="9" t="str">
        <f t="shared" si="43"/>
        <v>N/A</v>
      </c>
      <c r="E124" s="1">
        <v>2101</v>
      </c>
      <c r="F124" s="9" t="str">
        <f t="shared" si="43"/>
        <v>N/A</v>
      </c>
      <c r="G124" s="1">
        <v>6144</v>
      </c>
      <c r="H124" s="9" t="str">
        <f t="shared" si="43"/>
        <v>N/A</v>
      </c>
      <c r="I124" s="59">
        <v>113.7</v>
      </c>
      <c r="J124" s="59">
        <v>192.4</v>
      </c>
      <c r="K124" s="5" t="s">
        <v>739</v>
      </c>
      <c r="L124" s="9" t="str">
        <f t="shared" si="44"/>
        <v>No</v>
      </c>
    </row>
    <row r="125" spans="1:12" x14ac:dyDescent="0.2">
      <c r="A125" s="2" t="s">
        <v>1635</v>
      </c>
      <c r="B125" s="5" t="s">
        <v>213</v>
      </c>
      <c r="C125" s="64" t="s">
        <v>213</v>
      </c>
      <c r="D125" s="9" t="str">
        <f t="shared" si="43"/>
        <v>N/A</v>
      </c>
      <c r="E125" s="64">
        <v>22.187991312000001</v>
      </c>
      <c r="F125" s="9" t="str">
        <f t="shared" si="43"/>
        <v>N/A</v>
      </c>
      <c r="G125" s="64">
        <v>23.359521489999999</v>
      </c>
      <c r="H125" s="9" t="str">
        <f t="shared" si="43"/>
        <v>N/A</v>
      </c>
      <c r="I125" s="12" t="s">
        <v>213</v>
      </c>
      <c r="J125" s="12">
        <v>5.28</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96.078663664999993</v>
      </c>
      <c r="F126" s="9" t="str">
        <f t="shared" si="43"/>
        <v>N/A</v>
      </c>
      <c r="G126" s="64">
        <v>94.751756971000006</v>
      </c>
      <c r="H126" s="9" t="str">
        <f t="shared" si="43"/>
        <v>N/A</v>
      </c>
      <c r="I126" s="12" t="s">
        <v>213</v>
      </c>
      <c r="J126" s="12">
        <v>-1.38</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82.397426768000003</v>
      </c>
      <c r="F127" s="9" t="str">
        <f t="shared" si="43"/>
        <v>N/A</v>
      </c>
      <c r="G127" s="64">
        <v>79.832156331999997</v>
      </c>
      <c r="H127" s="9" t="str">
        <f t="shared" si="43"/>
        <v>N/A</v>
      </c>
      <c r="I127" s="12" t="s">
        <v>213</v>
      </c>
      <c r="J127" s="12">
        <v>-3.11</v>
      </c>
      <c r="K127" s="5" t="s">
        <v>739</v>
      </c>
      <c r="L127" s="9" t="str">
        <f t="shared" si="45"/>
        <v>Yes</v>
      </c>
    </row>
    <row r="128" spans="1:12" ht="25.5" x14ac:dyDescent="0.2">
      <c r="A128" s="2" t="s">
        <v>1638</v>
      </c>
      <c r="B128" s="5" t="s">
        <v>213</v>
      </c>
      <c r="C128" s="64" t="s">
        <v>213</v>
      </c>
      <c r="D128" s="9" t="str">
        <f t="shared" si="43"/>
        <v>N/A</v>
      </c>
      <c r="E128" s="64">
        <v>5.7308829025000003</v>
      </c>
      <c r="F128" s="9" t="str">
        <f t="shared" si="43"/>
        <v>N/A</v>
      </c>
      <c r="G128" s="64">
        <v>7.7013704415999999</v>
      </c>
      <c r="H128" s="9" t="str">
        <f t="shared" si="43"/>
        <v>N/A</v>
      </c>
      <c r="I128" s="12" t="s">
        <v>213</v>
      </c>
      <c r="J128" s="12">
        <v>34.380000000000003</v>
      </c>
      <c r="K128" s="5" t="s">
        <v>739</v>
      </c>
      <c r="L128" s="9" t="str">
        <f t="shared" si="45"/>
        <v>No</v>
      </c>
    </row>
    <row r="129" spans="1:12" ht="25.5" x14ac:dyDescent="0.2">
      <c r="A129" s="2" t="s">
        <v>1639</v>
      </c>
      <c r="B129" s="5" t="s">
        <v>213</v>
      </c>
      <c r="C129" s="64" t="s">
        <v>213</v>
      </c>
      <c r="D129" s="9" t="str">
        <f t="shared" si="43"/>
        <v>N/A</v>
      </c>
      <c r="E129" s="64">
        <v>2.5437375144000001</v>
      </c>
      <c r="F129" s="9" t="str">
        <f t="shared" si="43"/>
        <v>N/A</v>
      </c>
      <c r="G129" s="64">
        <v>6.6124241250000004</v>
      </c>
      <c r="H129" s="9" t="str">
        <f t="shared" si="43"/>
        <v>N/A</v>
      </c>
      <c r="I129" s="12" t="s">
        <v>213</v>
      </c>
      <c r="J129" s="12">
        <v>159.9</v>
      </c>
      <c r="K129" s="5" t="s">
        <v>739</v>
      </c>
      <c r="L129" s="9" t="str">
        <f t="shared" si="45"/>
        <v>No</v>
      </c>
    </row>
    <row r="130" spans="1:12" ht="25.5" x14ac:dyDescent="0.2">
      <c r="A130" s="2" t="s">
        <v>1640</v>
      </c>
      <c r="B130" s="5" t="s">
        <v>213</v>
      </c>
      <c r="C130" s="64">
        <v>1.4885150641</v>
      </c>
      <c r="D130" s="9" t="str">
        <f t="shared" si="43"/>
        <v>N/A</v>
      </c>
      <c r="E130" s="64">
        <v>2.9428629941</v>
      </c>
      <c r="F130" s="9" t="str">
        <f t="shared" si="43"/>
        <v>N/A</v>
      </c>
      <c r="G130" s="64">
        <v>2.0517624583999998</v>
      </c>
      <c r="H130" s="9" t="str">
        <f t="shared" si="43"/>
        <v>N/A</v>
      </c>
      <c r="I130" s="12">
        <v>97.7</v>
      </c>
      <c r="J130" s="12">
        <v>-30.3</v>
      </c>
      <c r="K130" s="50" t="s">
        <v>739</v>
      </c>
      <c r="L130" s="9" t="str">
        <f>IF(J130="Div by 0", "N/A", IF(OR(J130="N/A",K130="N/A"),"N/A", IF(J130&gt;VALUE(MID(K130,1,2)), "No", IF(J130&lt;-1*VALUE(MID(K130,1,2)), "No", "Yes"))))</f>
        <v>No</v>
      </c>
    </row>
    <row r="131" spans="1:12" ht="25.5" x14ac:dyDescent="0.2">
      <c r="A131" s="2" t="s">
        <v>1641</v>
      </c>
      <c r="B131" s="5" t="s">
        <v>213</v>
      </c>
      <c r="C131" s="64">
        <v>0.134589502</v>
      </c>
      <c r="D131" s="9" t="str">
        <f t="shared" si="43"/>
        <v>N/A</v>
      </c>
      <c r="E131" s="64">
        <v>0.64118372379999999</v>
      </c>
      <c r="F131" s="9" t="str">
        <f t="shared" si="43"/>
        <v>N/A</v>
      </c>
      <c r="G131" s="64">
        <v>0.89723651149999994</v>
      </c>
      <c r="H131" s="9" t="str">
        <f t="shared" si="43"/>
        <v>N/A</v>
      </c>
      <c r="I131" s="12">
        <v>376.4</v>
      </c>
      <c r="J131" s="12">
        <v>39.93</v>
      </c>
      <c r="K131" s="5" t="s">
        <v>739</v>
      </c>
      <c r="L131" s="9" t="str">
        <f t="shared" si="44"/>
        <v>No</v>
      </c>
    </row>
    <row r="132" spans="1:12" ht="25.5" x14ac:dyDescent="0.2">
      <c r="A132" s="2" t="s">
        <v>496</v>
      </c>
      <c r="B132" s="5" t="s">
        <v>213</v>
      </c>
      <c r="C132" s="64">
        <v>2.0371426000000001</v>
      </c>
      <c r="D132" s="9" t="str">
        <f t="shared" si="43"/>
        <v>N/A</v>
      </c>
      <c r="E132" s="64">
        <v>2.7176828178000001</v>
      </c>
      <c r="F132" s="9" t="str">
        <f t="shared" si="43"/>
        <v>N/A</v>
      </c>
      <c r="G132" s="64">
        <v>1.7783028871</v>
      </c>
      <c r="H132" s="9" t="str">
        <f t="shared" si="43"/>
        <v>N/A</v>
      </c>
      <c r="I132" s="12">
        <v>33.409999999999997</v>
      </c>
      <c r="J132" s="12">
        <v>-34.6</v>
      </c>
      <c r="K132" s="5" t="s">
        <v>739</v>
      </c>
      <c r="L132" s="9" t="str">
        <f t="shared" si="44"/>
        <v>No</v>
      </c>
    </row>
    <row r="133" spans="1:12" ht="25.5" x14ac:dyDescent="0.2">
      <c r="A133" s="2" t="s">
        <v>497</v>
      </c>
      <c r="B133" s="5" t="s">
        <v>213</v>
      </c>
      <c r="C133" s="64">
        <v>0.17026106699999999</v>
      </c>
      <c r="D133" s="9" t="str">
        <f t="shared" si="43"/>
        <v>N/A</v>
      </c>
      <c r="E133" s="64">
        <v>1.1262596325000001</v>
      </c>
      <c r="F133" s="9" t="str">
        <f t="shared" si="43"/>
        <v>N/A</v>
      </c>
      <c r="G133" s="64">
        <v>1.5875306682000001</v>
      </c>
      <c r="H133" s="9" t="str">
        <f t="shared" si="43"/>
        <v>N/A</v>
      </c>
      <c r="I133" s="12">
        <v>561.5</v>
      </c>
      <c r="J133" s="12">
        <v>40.96</v>
      </c>
      <c r="K133" s="5" t="s">
        <v>739</v>
      </c>
      <c r="L133" s="9" t="str">
        <f t="shared" si="44"/>
        <v>No</v>
      </c>
    </row>
    <row r="134" spans="1:12" ht="25.5" x14ac:dyDescent="0.2">
      <c r="A134" s="2" t="s">
        <v>498</v>
      </c>
      <c r="B134" s="5" t="s">
        <v>213</v>
      </c>
      <c r="C134" s="64">
        <v>0.91556459820000002</v>
      </c>
      <c r="D134" s="9" t="str">
        <f t="shared" si="43"/>
        <v>N/A</v>
      </c>
      <c r="E134" s="64">
        <v>19.800095193000001</v>
      </c>
      <c r="F134" s="9" t="str">
        <f t="shared" si="43"/>
        <v>N/A</v>
      </c>
      <c r="G134" s="64">
        <v>5.615234375</v>
      </c>
      <c r="H134" s="9" t="str">
        <f t="shared" si="43"/>
        <v>N/A</v>
      </c>
      <c r="I134" s="12">
        <v>2063</v>
      </c>
      <c r="J134" s="12">
        <v>-71.599999999999994</v>
      </c>
      <c r="K134" s="5" t="s">
        <v>739</v>
      </c>
      <c r="L134" s="9" t="str">
        <f t="shared" si="44"/>
        <v>No</v>
      </c>
    </row>
    <row r="135" spans="1:12" ht="25.5" x14ac:dyDescent="0.2">
      <c r="A135" s="2" t="s">
        <v>499</v>
      </c>
      <c r="B135" s="37" t="s">
        <v>213</v>
      </c>
      <c r="C135" s="64">
        <v>4.4213318699999997E-2</v>
      </c>
      <c r="D135" s="46" t="str">
        <f t="shared" ref="D135:D141" si="46">IF($B135="N/A","N/A",IF(C135&gt;10,"No",IF(C135&lt;-10,"No","Yes")))</f>
        <v>N/A</v>
      </c>
      <c r="E135" s="64">
        <v>0.44235101370000002</v>
      </c>
      <c r="F135" s="46" t="str">
        <f t="shared" ref="F135:F141" si="47">IF($B135="N/A","N/A",IF(E135&gt;10,"No",IF(E135&lt;-10,"No","Yes")))</f>
        <v>N/A</v>
      </c>
      <c r="G135" s="64">
        <v>0.30124354809999998</v>
      </c>
      <c r="H135" s="46" t="str">
        <f t="shared" ref="H135:H141" si="48">IF($B135="N/A","N/A",IF(G135&gt;10,"No",IF(G135&lt;-10,"No","Yes")))</f>
        <v>N/A</v>
      </c>
      <c r="I135" s="12">
        <v>900.5</v>
      </c>
      <c r="J135" s="12">
        <v>-31.9</v>
      </c>
      <c r="K135" s="5" t="s">
        <v>739</v>
      </c>
      <c r="L135" s="9" t="str">
        <f t="shared" si="44"/>
        <v>No</v>
      </c>
    </row>
    <row r="136" spans="1:12" ht="25.5" x14ac:dyDescent="0.2">
      <c r="A136" s="2" t="s">
        <v>500</v>
      </c>
      <c r="B136" s="37" t="s">
        <v>213</v>
      </c>
      <c r="C136" s="64">
        <v>6.3161883999999996E-3</v>
      </c>
      <c r="D136" s="46" t="str">
        <f t="shared" si="46"/>
        <v>N/A</v>
      </c>
      <c r="E136" s="64">
        <v>3.0718820399999999E-2</v>
      </c>
      <c r="F136" s="46" t="str">
        <f t="shared" si="47"/>
        <v>N/A</v>
      </c>
      <c r="G136" s="64">
        <v>7.3474036E-3</v>
      </c>
      <c r="H136" s="46" t="str">
        <f t="shared" si="48"/>
        <v>N/A</v>
      </c>
      <c r="I136" s="12">
        <v>386.4</v>
      </c>
      <c r="J136" s="12">
        <v>-76.099999999999994</v>
      </c>
      <c r="K136" s="5" t="s">
        <v>739</v>
      </c>
      <c r="L136" s="9" t="str">
        <f t="shared" si="44"/>
        <v>No</v>
      </c>
    </row>
    <row r="137" spans="1:12" ht="25.5" x14ac:dyDescent="0.2">
      <c r="A137" s="2" t="s">
        <v>501</v>
      </c>
      <c r="B137" s="37" t="s">
        <v>213</v>
      </c>
      <c r="C137" s="64">
        <v>0</v>
      </c>
      <c r="D137" s="46" t="str">
        <f t="shared" si="46"/>
        <v>N/A</v>
      </c>
      <c r="E137" s="64">
        <v>0</v>
      </c>
      <c r="F137" s="46" t="str">
        <f t="shared" si="47"/>
        <v>N/A</v>
      </c>
      <c r="G137" s="64">
        <v>0.6869822377</v>
      </c>
      <c r="H137" s="46" t="str">
        <f t="shared" si="48"/>
        <v>N/A</v>
      </c>
      <c r="I137" s="12" t="s">
        <v>1747</v>
      </c>
      <c r="J137" s="12" t="s">
        <v>1747</v>
      </c>
      <c r="K137" s="5" t="s">
        <v>739</v>
      </c>
      <c r="L137" s="9" t="str">
        <f t="shared" si="44"/>
        <v>N/A</v>
      </c>
    </row>
    <row r="138" spans="1:12" ht="25.5" x14ac:dyDescent="0.2">
      <c r="A138" s="2" t="s">
        <v>502</v>
      </c>
      <c r="B138" s="37" t="s">
        <v>213</v>
      </c>
      <c r="C138" s="64">
        <v>0.19580184010000001</v>
      </c>
      <c r="D138" s="46" t="str">
        <f t="shared" si="46"/>
        <v>N/A</v>
      </c>
      <c r="E138" s="64">
        <v>0.27646938360000001</v>
      </c>
      <c r="F138" s="46" t="str">
        <f t="shared" si="47"/>
        <v>N/A</v>
      </c>
      <c r="G138" s="64">
        <v>8.8168843299999994E-2</v>
      </c>
      <c r="H138" s="46" t="str">
        <f t="shared" si="48"/>
        <v>N/A</v>
      </c>
      <c r="I138" s="12">
        <v>41.2</v>
      </c>
      <c r="J138" s="12">
        <v>-68.099999999999994</v>
      </c>
      <c r="K138" s="5" t="s">
        <v>739</v>
      </c>
      <c r="L138" s="9" t="str">
        <f t="shared" si="44"/>
        <v>No</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7.3688864600000001E-2</v>
      </c>
      <c r="D140" s="46" t="str">
        <f t="shared" si="46"/>
        <v>N/A</v>
      </c>
      <c r="E140" s="64">
        <v>0.11877943890000001</v>
      </c>
      <c r="F140" s="46" t="str">
        <f t="shared" si="47"/>
        <v>N/A</v>
      </c>
      <c r="G140" s="64">
        <v>0.1340901159</v>
      </c>
      <c r="H140" s="46" t="str">
        <f t="shared" si="48"/>
        <v>N/A</v>
      </c>
      <c r="I140" s="12">
        <v>61.19</v>
      </c>
      <c r="J140" s="12">
        <v>12.89</v>
      </c>
      <c r="K140" s="5" t="s">
        <v>739</v>
      </c>
      <c r="L140" s="9" t="str">
        <f t="shared" si="44"/>
        <v>Yes</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2.7285933847999999</v>
      </c>
      <c r="D142" s="9" t="str">
        <f t="shared" ref="D142" si="49">IF($B142="N/A","N/A",IF(C142&lt;0,"No","Yes"))</f>
        <v>N/A</v>
      </c>
      <c r="E142" s="64">
        <v>5.9184927298999996</v>
      </c>
      <c r="F142" s="9" t="str">
        <f t="shared" ref="F142" si="50">IF($B142="N/A","N/A",IF(E142&lt;0,"No","Yes"))</f>
        <v>N/A</v>
      </c>
      <c r="G142" s="64">
        <v>3.0859095167000001</v>
      </c>
      <c r="H142" s="9" t="str">
        <f t="shared" ref="H142" si="51">IF($B142="N/A","N/A",IF(G142&lt;0,"No","Yes"))</f>
        <v>N/A</v>
      </c>
      <c r="I142" s="12">
        <v>116.9</v>
      </c>
      <c r="J142" s="12">
        <v>-47.9</v>
      </c>
      <c r="K142" s="5" t="s">
        <v>739</v>
      </c>
      <c r="L142" s="9" t="str">
        <f t="shared" si="44"/>
        <v>No</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119442</v>
      </c>
      <c r="D150" s="11" t="str">
        <f t="shared" ref="D150:D172" si="56">IF($B150="N/A","N/A",IF(C150&gt;10,"No",IF(C150&lt;-10,"No","Yes")))</f>
        <v>N/A</v>
      </c>
      <c r="E150" s="1">
        <v>160558</v>
      </c>
      <c r="F150" s="11" t="str">
        <f t="shared" ref="F150:F172" si="57">IF($B150="N/A","N/A",IF(E150&gt;10,"No",IF(E150&lt;-10,"No","Yes")))</f>
        <v>N/A</v>
      </c>
      <c r="G150" s="1">
        <v>175266</v>
      </c>
      <c r="H150" s="11" t="str">
        <f t="shared" ref="H150:H172" si="58">IF($B150="N/A","N/A",IF(G150&gt;10,"No",IF(G150&lt;-10,"No","Yes")))</f>
        <v>N/A</v>
      </c>
      <c r="I150" s="12">
        <v>34.42</v>
      </c>
      <c r="J150" s="12">
        <v>9.1609999999999996</v>
      </c>
      <c r="K150" s="50" t="s">
        <v>739</v>
      </c>
      <c r="L150" s="9" t="str">
        <f t="shared" ref="L150:L172" si="59">IF(J150="Div by 0", "N/A", IF(K150="N/A","N/A", IF(J150&gt;VALUE(MID(K150,1,2)), "No", IF(J150&lt;-1*VALUE(MID(K150,1,2)), "No", "Yes"))))</f>
        <v>Yes</v>
      </c>
    </row>
    <row r="151" spans="1:12" x14ac:dyDescent="0.2">
      <c r="A151" s="4" t="s">
        <v>534</v>
      </c>
      <c r="B151" s="50" t="s">
        <v>213</v>
      </c>
      <c r="C151" s="1">
        <v>28</v>
      </c>
      <c r="D151" s="11" t="str">
        <f t="shared" si="56"/>
        <v>N/A</v>
      </c>
      <c r="E151" s="1">
        <v>39</v>
      </c>
      <c r="F151" s="11" t="str">
        <f t="shared" si="57"/>
        <v>N/A</v>
      </c>
      <c r="G151" s="1">
        <v>194</v>
      </c>
      <c r="H151" s="11" t="str">
        <f t="shared" si="58"/>
        <v>N/A</v>
      </c>
      <c r="I151" s="12">
        <v>39.29</v>
      </c>
      <c r="J151" s="12">
        <v>397.4</v>
      </c>
      <c r="K151" s="50" t="s">
        <v>739</v>
      </c>
      <c r="L151" s="9" t="str">
        <f t="shared" si="59"/>
        <v>No</v>
      </c>
    </row>
    <row r="152" spans="1:12" x14ac:dyDescent="0.2">
      <c r="A152" s="4" t="s">
        <v>535</v>
      </c>
      <c r="B152" s="50" t="s">
        <v>213</v>
      </c>
      <c r="C152" s="1">
        <v>4579</v>
      </c>
      <c r="D152" s="11" t="str">
        <f t="shared" si="56"/>
        <v>N/A</v>
      </c>
      <c r="E152" s="1">
        <v>6109</v>
      </c>
      <c r="F152" s="11" t="str">
        <f t="shared" si="57"/>
        <v>N/A</v>
      </c>
      <c r="G152" s="1">
        <v>7833</v>
      </c>
      <c r="H152" s="11" t="str">
        <f t="shared" si="58"/>
        <v>N/A</v>
      </c>
      <c r="I152" s="12">
        <v>33.409999999999997</v>
      </c>
      <c r="J152" s="12">
        <v>28.22</v>
      </c>
      <c r="K152" s="50" t="s">
        <v>739</v>
      </c>
      <c r="L152" s="9" t="str">
        <f t="shared" si="59"/>
        <v>Yes</v>
      </c>
    </row>
    <row r="153" spans="1:12" x14ac:dyDescent="0.2">
      <c r="A153" s="4" t="s">
        <v>536</v>
      </c>
      <c r="B153" s="50" t="s">
        <v>213</v>
      </c>
      <c r="C153" s="1">
        <v>77067</v>
      </c>
      <c r="D153" s="11" t="str">
        <f t="shared" si="56"/>
        <v>N/A</v>
      </c>
      <c r="E153" s="1">
        <v>80354</v>
      </c>
      <c r="F153" s="11" t="str">
        <f t="shared" si="57"/>
        <v>N/A</v>
      </c>
      <c r="G153" s="1">
        <v>82247</v>
      </c>
      <c r="H153" s="11" t="str">
        <f t="shared" si="58"/>
        <v>N/A</v>
      </c>
      <c r="I153" s="12">
        <v>4.2649999999999997</v>
      </c>
      <c r="J153" s="12">
        <v>2.3559999999999999</v>
      </c>
      <c r="K153" s="50" t="s">
        <v>739</v>
      </c>
      <c r="L153" s="9" t="str">
        <f t="shared" si="59"/>
        <v>Yes</v>
      </c>
    </row>
    <row r="154" spans="1:12" x14ac:dyDescent="0.2">
      <c r="A154" s="4" t="s">
        <v>537</v>
      </c>
      <c r="B154" s="50" t="s">
        <v>213</v>
      </c>
      <c r="C154" s="1">
        <v>37768</v>
      </c>
      <c r="D154" s="11" t="str">
        <f t="shared" si="56"/>
        <v>N/A</v>
      </c>
      <c r="E154" s="1">
        <v>74056</v>
      </c>
      <c r="F154" s="11" t="str">
        <f t="shared" si="57"/>
        <v>N/A</v>
      </c>
      <c r="G154" s="1">
        <v>84992</v>
      </c>
      <c r="H154" s="11" t="str">
        <f t="shared" si="58"/>
        <v>N/A</v>
      </c>
      <c r="I154" s="12">
        <v>96.08</v>
      </c>
      <c r="J154" s="12">
        <v>14.77</v>
      </c>
      <c r="K154" s="50" t="s">
        <v>739</v>
      </c>
      <c r="L154" s="9" t="str">
        <f t="shared" si="59"/>
        <v>Yes</v>
      </c>
    </row>
    <row r="155" spans="1:12" x14ac:dyDescent="0.2">
      <c r="A155" s="2" t="s">
        <v>538</v>
      </c>
      <c r="B155" s="5" t="s">
        <v>213</v>
      </c>
      <c r="C155" s="64" t="s">
        <v>213</v>
      </c>
      <c r="D155" s="9" t="str">
        <f t="shared" ref="D155:D159" si="60">IF($B155="N/A","N/A",IF(C155&lt;0,"No","Yes"))</f>
        <v>N/A</v>
      </c>
      <c r="E155" s="64">
        <v>72.956369221000003</v>
      </c>
      <c r="F155" s="9" t="str">
        <f t="shared" ref="F155:F159" si="61">IF($B155="N/A","N/A",IF(E155&lt;0,"No","Yes"))</f>
        <v>N/A</v>
      </c>
      <c r="G155" s="64">
        <v>75.203061911999995</v>
      </c>
      <c r="H155" s="9" t="str">
        <f t="shared" ref="H155:H159" si="62">IF($B155="N/A","N/A",IF(G155&lt;0,"No","Yes"))</f>
        <v>N/A</v>
      </c>
      <c r="I155" s="12" t="s">
        <v>213</v>
      </c>
      <c r="J155" s="12">
        <v>3.08</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0.46203056510000001</v>
      </c>
      <c r="F156" s="9" t="str">
        <f t="shared" si="61"/>
        <v>N/A</v>
      </c>
      <c r="G156" s="64">
        <v>2.199047835</v>
      </c>
      <c r="H156" s="9" t="str">
        <f t="shared" si="62"/>
        <v>N/A</v>
      </c>
      <c r="I156" s="12" t="s">
        <v>213</v>
      </c>
      <c r="J156" s="12">
        <v>376</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14.999877230999999</v>
      </c>
      <c r="F157" s="9" t="str">
        <f t="shared" si="61"/>
        <v>N/A</v>
      </c>
      <c r="G157" s="64">
        <v>18.944084357000001</v>
      </c>
      <c r="H157" s="9" t="str">
        <f t="shared" si="62"/>
        <v>N/A</v>
      </c>
      <c r="I157" s="12" t="s">
        <v>213</v>
      </c>
      <c r="J157" s="12">
        <v>26.29</v>
      </c>
      <c r="K157" s="5" t="s">
        <v>739</v>
      </c>
      <c r="L157" s="9" t="str">
        <f t="shared" si="63"/>
        <v>Yes</v>
      </c>
    </row>
    <row r="158" spans="1:12" ht="25.5" x14ac:dyDescent="0.2">
      <c r="A158" s="2" t="s">
        <v>541</v>
      </c>
      <c r="B158" s="5" t="s">
        <v>213</v>
      </c>
      <c r="C158" s="64" t="s">
        <v>213</v>
      </c>
      <c r="D158" s="9" t="str">
        <f t="shared" si="60"/>
        <v>N/A</v>
      </c>
      <c r="E158" s="64">
        <v>90.989797420000002</v>
      </c>
      <c r="F158" s="9" t="str">
        <f t="shared" si="61"/>
        <v>N/A</v>
      </c>
      <c r="G158" s="64">
        <v>91.415011504000006</v>
      </c>
      <c r="H158" s="9" t="str">
        <f t="shared" si="62"/>
        <v>N/A</v>
      </c>
      <c r="I158" s="12" t="s">
        <v>213</v>
      </c>
      <c r="J158" s="12">
        <v>0.46729999999999999</v>
      </c>
      <c r="K158" s="5" t="s">
        <v>739</v>
      </c>
      <c r="L158" s="9" t="str">
        <f t="shared" si="63"/>
        <v>Yes</v>
      </c>
    </row>
    <row r="159" spans="1:12" ht="25.5" x14ac:dyDescent="0.2">
      <c r="A159" s="2" t="s">
        <v>542</v>
      </c>
      <c r="B159" s="5" t="s">
        <v>213</v>
      </c>
      <c r="C159" s="64" t="s">
        <v>213</v>
      </c>
      <c r="D159" s="9" t="str">
        <f t="shared" si="60"/>
        <v>N/A</v>
      </c>
      <c r="E159" s="64">
        <v>89.661601791999999</v>
      </c>
      <c r="F159" s="9" t="str">
        <f t="shared" si="61"/>
        <v>N/A</v>
      </c>
      <c r="G159" s="64">
        <v>91.471867063000005</v>
      </c>
      <c r="H159" s="9" t="str">
        <f t="shared" si="62"/>
        <v>N/A</v>
      </c>
      <c r="I159" s="12" t="s">
        <v>213</v>
      </c>
      <c r="J159" s="12">
        <v>2.0190000000000001</v>
      </c>
      <c r="K159" s="5" t="s">
        <v>739</v>
      </c>
      <c r="L159" s="9" t="str">
        <f t="shared" si="63"/>
        <v>Yes</v>
      </c>
    </row>
    <row r="160" spans="1:12" ht="25.5" x14ac:dyDescent="0.2">
      <c r="A160" s="4" t="s">
        <v>543</v>
      </c>
      <c r="B160" s="50" t="s">
        <v>213</v>
      </c>
      <c r="C160" s="1">
        <v>99961.43</v>
      </c>
      <c r="D160" s="11" t="str">
        <f t="shared" si="56"/>
        <v>N/A</v>
      </c>
      <c r="E160" s="1">
        <v>118573.26</v>
      </c>
      <c r="F160" s="11" t="str">
        <f t="shared" si="57"/>
        <v>N/A</v>
      </c>
      <c r="G160" s="1">
        <v>142266.82</v>
      </c>
      <c r="H160" s="11" t="str">
        <f t="shared" si="58"/>
        <v>N/A</v>
      </c>
      <c r="I160" s="12">
        <v>18.62</v>
      </c>
      <c r="J160" s="12">
        <v>19.98</v>
      </c>
      <c r="K160" s="50" t="s">
        <v>739</v>
      </c>
      <c r="L160" s="9" t="str">
        <f t="shared" si="59"/>
        <v>Yes</v>
      </c>
    </row>
    <row r="161" spans="1:12" x14ac:dyDescent="0.2">
      <c r="A161" s="4" t="s">
        <v>544</v>
      </c>
      <c r="B161" s="50" t="s">
        <v>213</v>
      </c>
      <c r="C161" s="14">
        <v>327077665</v>
      </c>
      <c r="D161" s="11" t="str">
        <f t="shared" si="56"/>
        <v>N/A</v>
      </c>
      <c r="E161" s="14">
        <v>461370386</v>
      </c>
      <c r="F161" s="11" t="str">
        <f t="shared" si="57"/>
        <v>N/A</v>
      </c>
      <c r="G161" s="14">
        <v>602785362</v>
      </c>
      <c r="H161" s="11" t="str">
        <f t="shared" si="58"/>
        <v>N/A</v>
      </c>
      <c r="I161" s="12">
        <v>41.06</v>
      </c>
      <c r="J161" s="12">
        <v>30.65</v>
      </c>
      <c r="K161" s="50" t="s">
        <v>739</v>
      </c>
      <c r="L161" s="9" t="str">
        <f t="shared" si="59"/>
        <v>No</v>
      </c>
    </row>
    <row r="162" spans="1:12" x14ac:dyDescent="0.2">
      <c r="A162" s="4" t="s">
        <v>1290</v>
      </c>
      <c r="B162" s="50" t="s">
        <v>213</v>
      </c>
      <c r="C162" s="14">
        <v>2738.3806785000002</v>
      </c>
      <c r="D162" s="11" t="str">
        <f t="shared" si="56"/>
        <v>N/A</v>
      </c>
      <c r="E162" s="14">
        <v>2873.5434298</v>
      </c>
      <c r="F162" s="11" t="str">
        <f t="shared" si="57"/>
        <v>N/A</v>
      </c>
      <c r="G162" s="14">
        <v>3439.2601074999998</v>
      </c>
      <c r="H162" s="11" t="str">
        <f t="shared" si="58"/>
        <v>N/A</v>
      </c>
      <c r="I162" s="12">
        <v>4.9359999999999999</v>
      </c>
      <c r="J162" s="12">
        <v>19.690000000000001</v>
      </c>
      <c r="K162" s="50" t="s">
        <v>739</v>
      </c>
      <c r="L162" s="9" t="str">
        <f t="shared" si="59"/>
        <v>Yes</v>
      </c>
    </row>
    <row r="163" spans="1:12" ht="25.5" x14ac:dyDescent="0.2">
      <c r="A163" s="4" t="s">
        <v>1291</v>
      </c>
      <c r="B163" s="50" t="s">
        <v>213</v>
      </c>
      <c r="C163" s="14">
        <v>1906.3571429000001</v>
      </c>
      <c r="D163" s="11" t="str">
        <f t="shared" si="56"/>
        <v>N/A</v>
      </c>
      <c r="E163" s="14">
        <v>2285.8717949000002</v>
      </c>
      <c r="F163" s="11" t="str">
        <f t="shared" si="57"/>
        <v>N/A</v>
      </c>
      <c r="G163" s="14">
        <v>3614.3402062</v>
      </c>
      <c r="H163" s="11" t="str">
        <f t="shared" si="58"/>
        <v>N/A</v>
      </c>
      <c r="I163" s="12">
        <v>19.91</v>
      </c>
      <c r="J163" s="12">
        <v>58.12</v>
      </c>
      <c r="K163" s="50" t="s">
        <v>739</v>
      </c>
      <c r="L163" s="9" t="str">
        <f t="shared" si="59"/>
        <v>No</v>
      </c>
    </row>
    <row r="164" spans="1:12" ht="25.5" x14ac:dyDescent="0.2">
      <c r="A164" s="4" t="s">
        <v>1292</v>
      </c>
      <c r="B164" s="50" t="s">
        <v>213</v>
      </c>
      <c r="C164" s="14">
        <v>14884.798864</v>
      </c>
      <c r="D164" s="11" t="str">
        <f t="shared" si="56"/>
        <v>N/A</v>
      </c>
      <c r="E164" s="14">
        <v>14438.548862</v>
      </c>
      <c r="F164" s="11" t="str">
        <f t="shared" si="57"/>
        <v>N/A</v>
      </c>
      <c r="G164" s="14">
        <v>14143.606153000001</v>
      </c>
      <c r="H164" s="11" t="str">
        <f t="shared" si="58"/>
        <v>N/A</v>
      </c>
      <c r="I164" s="12">
        <v>-3</v>
      </c>
      <c r="J164" s="12">
        <v>-2.04</v>
      </c>
      <c r="K164" s="50" t="s">
        <v>739</v>
      </c>
      <c r="L164" s="9" t="str">
        <f t="shared" si="59"/>
        <v>Yes</v>
      </c>
    </row>
    <row r="165" spans="1:12" ht="25.5" x14ac:dyDescent="0.2">
      <c r="A165" s="4" t="s">
        <v>1293</v>
      </c>
      <c r="B165" s="50" t="s">
        <v>213</v>
      </c>
      <c r="C165" s="14">
        <v>1641.5503392999999</v>
      </c>
      <c r="D165" s="11" t="str">
        <f t="shared" si="56"/>
        <v>N/A</v>
      </c>
      <c r="E165" s="14">
        <v>1902.1690022</v>
      </c>
      <c r="F165" s="11" t="str">
        <f t="shared" si="57"/>
        <v>N/A</v>
      </c>
      <c r="G165" s="14">
        <v>2028.7792380999999</v>
      </c>
      <c r="H165" s="11" t="str">
        <f t="shared" si="58"/>
        <v>N/A</v>
      </c>
      <c r="I165" s="12">
        <v>15.88</v>
      </c>
      <c r="J165" s="12">
        <v>6.6559999999999997</v>
      </c>
      <c r="K165" s="50" t="s">
        <v>739</v>
      </c>
      <c r="L165" s="9" t="str">
        <f t="shared" si="59"/>
        <v>Yes</v>
      </c>
    </row>
    <row r="166" spans="1:12" ht="25.5" x14ac:dyDescent="0.2">
      <c r="A166" s="4" t="s">
        <v>1294</v>
      </c>
      <c r="B166" s="50" t="s">
        <v>213</v>
      </c>
      <c r="C166" s="14">
        <v>3504.4861523</v>
      </c>
      <c r="D166" s="11" t="str">
        <f t="shared" si="56"/>
        <v>N/A</v>
      </c>
      <c r="E166" s="14">
        <v>2973.8205412000002</v>
      </c>
      <c r="F166" s="11" t="str">
        <f t="shared" si="57"/>
        <v>N/A</v>
      </c>
      <c r="G166" s="14">
        <v>3817.2570006999999</v>
      </c>
      <c r="H166" s="11" t="str">
        <f t="shared" si="58"/>
        <v>N/A</v>
      </c>
      <c r="I166" s="12">
        <v>-15.1</v>
      </c>
      <c r="J166" s="12">
        <v>28.36</v>
      </c>
      <c r="K166" s="50" t="s">
        <v>739</v>
      </c>
      <c r="L166" s="9" t="str">
        <f t="shared" si="59"/>
        <v>Yes</v>
      </c>
    </row>
    <row r="167" spans="1:12" x14ac:dyDescent="0.2">
      <c r="A167" s="48" t="s">
        <v>545</v>
      </c>
      <c r="B167" s="37" t="s">
        <v>213</v>
      </c>
      <c r="C167" s="49">
        <v>74754650</v>
      </c>
      <c r="D167" s="46" t="str">
        <f t="shared" si="56"/>
        <v>N/A</v>
      </c>
      <c r="E167" s="49">
        <v>103943347</v>
      </c>
      <c r="F167" s="46" t="str">
        <f t="shared" si="57"/>
        <v>N/A</v>
      </c>
      <c r="G167" s="49">
        <v>166982406</v>
      </c>
      <c r="H167" s="46" t="str">
        <f t="shared" si="58"/>
        <v>N/A</v>
      </c>
      <c r="I167" s="12">
        <v>39.049999999999997</v>
      </c>
      <c r="J167" s="12">
        <v>60.65</v>
      </c>
      <c r="K167" s="47" t="s">
        <v>739</v>
      </c>
      <c r="L167" s="9" t="str">
        <f t="shared" si="59"/>
        <v>No</v>
      </c>
    </row>
    <row r="168" spans="1:12" x14ac:dyDescent="0.2">
      <c r="A168" s="48" t="s">
        <v>1295</v>
      </c>
      <c r="B168" s="37" t="s">
        <v>213</v>
      </c>
      <c r="C168" s="49">
        <v>625.86569213999996</v>
      </c>
      <c r="D168" s="46" t="str">
        <f t="shared" si="56"/>
        <v>N/A</v>
      </c>
      <c r="E168" s="49">
        <v>647.38815256999999</v>
      </c>
      <c r="F168" s="46" t="str">
        <f t="shared" si="57"/>
        <v>N/A</v>
      </c>
      <c r="G168" s="49">
        <v>952.73701688000006</v>
      </c>
      <c r="H168" s="46" t="str">
        <f t="shared" si="58"/>
        <v>N/A</v>
      </c>
      <c r="I168" s="12">
        <v>3.4390000000000001</v>
      </c>
      <c r="J168" s="12">
        <v>47.17</v>
      </c>
      <c r="K168" s="47" t="s">
        <v>739</v>
      </c>
      <c r="L168" s="9" t="str">
        <f t="shared" si="59"/>
        <v>No</v>
      </c>
    </row>
    <row r="169" spans="1:12" ht="25.5" x14ac:dyDescent="0.2">
      <c r="A169" s="48" t="s">
        <v>1296</v>
      </c>
      <c r="B169" s="50" t="s">
        <v>213</v>
      </c>
      <c r="C169" s="14">
        <v>1090.3214286</v>
      </c>
      <c r="D169" s="11" t="str">
        <f t="shared" si="56"/>
        <v>N/A</v>
      </c>
      <c r="E169" s="14">
        <v>2810.2564103</v>
      </c>
      <c r="F169" s="11" t="str">
        <f t="shared" si="57"/>
        <v>N/A</v>
      </c>
      <c r="G169" s="14">
        <v>3060.1443298999998</v>
      </c>
      <c r="H169" s="11" t="str">
        <f t="shared" si="58"/>
        <v>N/A</v>
      </c>
      <c r="I169" s="12">
        <v>157.69999999999999</v>
      </c>
      <c r="J169" s="12">
        <v>8.8919999999999995</v>
      </c>
      <c r="K169" s="50" t="s">
        <v>739</v>
      </c>
      <c r="L169" s="9" t="str">
        <f t="shared" si="59"/>
        <v>Yes</v>
      </c>
    </row>
    <row r="170" spans="1:12" ht="25.5" x14ac:dyDescent="0.2">
      <c r="A170" s="48" t="s">
        <v>1297</v>
      </c>
      <c r="B170" s="50" t="s">
        <v>213</v>
      </c>
      <c r="C170" s="14">
        <v>4378.9805634000004</v>
      </c>
      <c r="D170" s="11" t="str">
        <f t="shared" si="56"/>
        <v>N/A</v>
      </c>
      <c r="E170" s="14">
        <v>7185.6714683</v>
      </c>
      <c r="F170" s="11" t="str">
        <f t="shared" si="57"/>
        <v>N/A</v>
      </c>
      <c r="G170" s="14">
        <v>9041.6804544999995</v>
      </c>
      <c r="H170" s="11" t="str">
        <f t="shared" si="58"/>
        <v>N/A</v>
      </c>
      <c r="I170" s="12">
        <v>64.09</v>
      </c>
      <c r="J170" s="12">
        <v>25.83</v>
      </c>
      <c r="K170" s="50" t="s">
        <v>739</v>
      </c>
      <c r="L170" s="9" t="str">
        <f t="shared" si="59"/>
        <v>Yes</v>
      </c>
    </row>
    <row r="171" spans="1:12" ht="25.5" x14ac:dyDescent="0.2">
      <c r="A171" s="48" t="s">
        <v>1298</v>
      </c>
      <c r="B171" s="50" t="s">
        <v>213</v>
      </c>
      <c r="C171" s="14">
        <v>538.78291616000001</v>
      </c>
      <c r="D171" s="11" t="str">
        <f t="shared" si="56"/>
        <v>N/A</v>
      </c>
      <c r="E171" s="14">
        <v>454.78783880999998</v>
      </c>
      <c r="F171" s="11" t="str">
        <f t="shared" si="57"/>
        <v>N/A</v>
      </c>
      <c r="G171" s="14">
        <v>564.50161100000003</v>
      </c>
      <c r="H171" s="11" t="str">
        <f t="shared" si="58"/>
        <v>N/A</v>
      </c>
      <c r="I171" s="12">
        <v>-15.6</v>
      </c>
      <c r="J171" s="12">
        <v>24.12</v>
      </c>
      <c r="K171" s="50" t="s">
        <v>739</v>
      </c>
      <c r="L171" s="9" t="str">
        <f t="shared" si="59"/>
        <v>Yes</v>
      </c>
    </row>
    <row r="172" spans="1:12" ht="25.5" x14ac:dyDescent="0.2">
      <c r="A172" s="48" t="s">
        <v>1299</v>
      </c>
      <c r="B172" s="50" t="s">
        <v>213</v>
      </c>
      <c r="C172" s="14">
        <v>348.18857234000001</v>
      </c>
      <c r="D172" s="11" t="str">
        <f t="shared" si="56"/>
        <v>N/A</v>
      </c>
      <c r="E172" s="14">
        <v>315.87525656000003</v>
      </c>
      <c r="F172" s="11" t="str">
        <f t="shared" si="57"/>
        <v>N/A</v>
      </c>
      <c r="G172" s="14">
        <v>578.13313017999997</v>
      </c>
      <c r="H172" s="11" t="str">
        <f t="shared" si="58"/>
        <v>N/A</v>
      </c>
      <c r="I172" s="12">
        <v>-9.2799999999999994</v>
      </c>
      <c r="J172" s="12">
        <v>83.03</v>
      </c>
      <c r="K172" s="50" t="s">
        <v>739</v>
      </c>
      <c r="L172" s="9" t="str">
        <f t="shared" si="59"/>
        <v>No</v>
      </c>
    </row>
    <row r="173" spans="1:12" ht="25.5" x14ac:dyDescent="0.2">
      <c r="A173" s="2" t="s">
        <v>546</v>
      </c>
      <c r="B173" s="136" t="s">
        <v>213</v>
      </c>
      <c r="C173" s="137">
        <v>35742271</v>
      </c>
      <c r="D173" s="138" t="str">
        <f>IF($B173="N/A","N/A",IF(C173&gt;10,"No",IF(C173&lt;-10,"No","Yes")))</f>
        <v>N/A</v>
      </c>
      <c r="E173" s="137">
        <v>48798039</v>
      </c>
      <c r="F173" s="138" t="str">
        <f>IF($B173="N/A","N/A",IF(E173&gt;10,"No",IF(E173&lt;-10,"No","Yes")))</f>
        <v>N/A</v>
      </c>
      <c r="G173" s="137">
        <v>83663380</v>
      </c>
      <c r="H173" s="138" t="str">
        <f>IF($B173="N/A","N/A",IF(G173&gt;10,"No",IF(G173&lt;-10,"No","Yes")))</f>
        <v>N/A</v>
      </c>
      <c r="I173" s="133">
        <v>36.53</v>
      </c>
      <c r="J173" s="133">
        <v>71.45</v>
      </c>
      <c r="K173" s="134" t="s">
        <v>739</v>
      </c>
      <c r="L173" s="135" t="str">
        <f>IF(J173="Div by 0", "N/A", IF(K173="N/A","N/A", IF(J173&gt;VALUE(MID(K173,1,2)), "No", IF(J173&lt;-1*VALUE(MID(K173,1,2)), "No", "Yes"))))</f>
        <v>No</v>
      </c>
    </row>
    <row r="174" spans="1:12" ht="25.5" x14ac:dyDescent="0.2">
      <c r="A174" s="2" t="s">
        <v>1300</v>
      </c>
      <c r="B174" s="50" t="s">
        <v>213</v>
      </c>
      <c r="C174" s="14">
        <v>849888</v>
      </c>
      <c r="D174" s="11" t="str">
        <f t="shared" ref="D174:D181" si="64">IF($B174="N/A","N/A",IF(C174&gt;10,"No",IF(C174&lt;-10,"No","Yes")))</f>
        <v>N/A</v>
      </c>
      <c r="E174" s="14">
        <v>3557314</v>
      </c>
      <c r="F174" s="11" t="str">
        <f t="shared" ref="F174:F181" si="65">IF($B174="N/A","N/A",IF(E174&gt;10,"No",IF(E174&lt;-10,"No","Yes")))</f>
        <v>N/A</v>
      </c>
      <c r="G174" s="14">
        <v>6385385</v>
      </c>
      <c r="H174" s="11" t="str">
        <f t="shared" ref="H174:H181" si="66">IF($B174="N/A","N/A",IF(G174&gt;10,"No",IF(G174&lt;-10,"No","Yes")))</f>
        <v>N/A</v>
      </c>
      <c r="I174" s="12">
        <v>318.60000000000002</v>
      </c>
      <c r="J174" s="12">
        <v>79.5</v>
      </c>
      <c r="K174" s="50" t="s">
        <v>739</v>
      </c>
      <c r="L174" s="9" t="str">
        <f t="shared" ref="L174:L181" si="67">IF(J174="Div by 0", "N/A", IF(K174="N/A","N/A", IF(J174&gt;VALUE(MID(K174,1,2)), "No", IF(J174&lt;-1*VALUE(MID(K174,1,2)), "No", "Yes"))))</f>
        <v>No</v>
      </c>
    </row>
    <row r="175" spans="1:12" ht="25.5" x14ac:dyDescent="0.2">
      <c r="A175" s="2" t="s">
        <v>547</v>
      </c>
      <c r="B175" s="50" t="s">
        <v>213</v>
      </c>
      <c r="C175" s="14">
        <v>3148426</v>
      </c>
      <c r="D175" s="11" t="str">
        <f t="shared" si="64"/>
        <v>N/A</v>
      </c>
      <c r="E175" s="14">
        <v>6133548</v>
      </c>
      <c r="F175" s="11" t="str">
        <f t="shared" si="65"/>
        <v>N/A</v>
      </c>
      <c r="G175" s="14">
        <v>11118694</v>
      </c>
      <c r="H175" s="11" t="str">
        <f t="shared" si="66"/>
        <v>N/A</v>
      </c>
      <c r="I175" s="12">
        <v>94.81</v>
      </c>
      <c r="J175" s="12">
        <v>81.28</v>
      </c>
      <c r="K175" s="50" t="s">
        <v>739</v>
      </c>
      <c r="L175" s="9" t="str">
        <f t="shared" si="67"/>
        <v>No</v>
      </c>
    </row>
    <row r="176" spans="1:12" ht="25.5" x14ac:dyDescent="0.2">
      <c r="A176" s="2" t="s">
        <v>512</v>
      </c>
      <c r="B176" s="50" t="s">
        <v>213</v>
      </c>
      <c r="C176" s="14">
        <v>35014065</v>
      </c>
      <c r="D176" s="11" t="str">
        <f t="shared" si="64"/>
        <v>N/A</v>
      </c>
      <c r="E176" s="14">
        <v>45454446</v>
      </c>
      <c r="F176" s="11" t="str">
        <f t="shared" si="65"/>
        <v>N/A</v>
      </c>
      <c r="G176" s="14">
        <v>65814947</v>
      </c>
      <c r="H176" s="11" t="str">
        <f t="shared" si="66"/>
        <v>N/A</v>
      </c>
      <c r="I176" s="12">
        <v>29.82</v>
      </c>
      <c r="J176" s="12">
        <v>44.79</v>
      </c>
      <c r="K176" s="50" t="s">
        <v>739</v>
      </c>
      <c r="L176" s="9" t="str">
        <f t="shared" si="67"/>
        <v>No</v>
      </c>
    </row>
    <row r="177" spans="1:12" ht="25.5" x14ac:dyDescent="0.2">
      <c r="A177" s="2" t="s">
        <v>513</v>
      </c>
      <c r="B177" s="50" t="s">
        <v>213</v>
      </c>
      <c r="C177" s="14">
        <v>299.24374173000001</v>
      </c>
      <c r="D177" s="11" t="str">
        <f t="shared" si="64"/>
        <v>N/A</v>
      </c>
      <c r="E177" s="14">
        <v>303.92779555999999</v>
      </c>
      <c r="F177" s="11" t="str">
        <f t="shared" si="65"/>
        <v>N/A</v>
      </c>
      <c r="G177" s="14">
        <v>477.35088380000002</v>
      </c>
      <c r="H177" s="11" t="str">
        <f t="shared" si="66"/>
        <v>N/A</v>
      </c>
      <c r="I177" s="12">
        <v>1.5649999999999999</v>
      </c>
      <c r="J177" s="12">
        <v>57.06</v>
      </c>
      <c r="K177" s="50" t="s">
        <v>739</v>
      </c>
      <c r="L177" s="9" t="str">
        <f t="shared" si="67"/>
        <v>No</v>
      </c>
    </row>
    <row r="178" spans="1:12" ht="25.5" x14ac:dyDescent="0.2">
      <c r="A178" s="2" t="s">
        <v>1301</v>
      </c>
      <c r="B178" s="37" t="s">
        <v>213</v>
      </c>
      <c r="C178" s="49">
        <v>7.1154870146000002</v>
      </c>
      <c r="D178" s="46" t="str">
        <f t="shared" si="64"/>
        <v>N/A</v>
      </c>
      <c r="E178" s="49">
        <v>22.155943647000001</v>
      </c>
      <c r="F178" s="46" t="str">
        <f t="shared" si="65"/>
        <v>N/A</v>
      </c>
      <c r="G178" s="49">
        <v>36.432536829999997</v>
      </c>
      <c r="H178" s="46" t="str">
        <f t="shared" si="66"/>
        <v>N/A</v>
      </c>
      <c r="I178" s="12">
        <v>211.4</v>
      </c>
      <c r="J178" s="12">
        <v>64.44</v>
      </c>
      <c r="K178" s="47" t="s">
        <v>739</v>
      </c>
      <c r="L178" s="9" t="str">
        <f t="shared" si="67"/>
        <v>No</v>
      </c>
    </row>
    <row r="179" spans="1:12" ht="25.5" x14ac:dyDescent="0.2">
      <c r="A179" s="2" t="s">
        <v>514</v>
      </c>
      <c r="B179" s="37" t="s">
        <v>213</v>
      </c>
      <c r="C179" s="49">
        <v>26.359454798000002</v>
      </c>
      <c r="D179" s="46" t="str">
        <f t="shared" si="64"/>
        <v>N/A</v>
      </c>
      <c r="E179" s="49">
        <v>38.201447451999996</v>
      </c>
      <c r="F179" s="46" t="str">
        <f t="shared" si="65"/>
        <v>N/A</v>
      </c>
      <c r="G179" s="49">
        <v>63.438967056000003</v>
      </c>
      <c r="H179" s="46" t="str">
        <f t="shared" si="66"/>
        <v>N/A</v>
      </c>
      <c r="I179" s="12">
        <v>44.93</v>
      </c>
      <c r="J179" s="12">
        <v>66.06</v>
      </c>
      <c r="K179" s="47" t="s">
        <v>739</v>
      </c>
      <c r="L179" s="9" t="str">
        <f t="shared" si="67"/>
        <v>No</v>
      </c>
    </row>
    <row r="180" spans="1:12" ht="25.5" x14ac:dyDescent="0.2">
      <c r="A180" s="2" t="s">
        <v>515</v>
      </c>
      <c r="B180" s="37" t="s">
        <v>213</v>
      </c>
      <c r="C180" s="49">
        <v>293.14700858999998</v>
      </c>
      <c r="D180" s="46" t="str">
        <f t="shared" si="64"/>
        <v>N/A</v>
      </c>
      <c r="E180" s="49">
        <v>283.10296591000002</v>
      </c>
      <c r="F180" s="46" t="str">
        <f t="shared" si="65"/>
        <v>N/A</v>
      </c>
      <c r="G180" s="49">
        <v>375.51462918999999</v>
      </c>
      <c r="H180" s="46" t="str">
        <f t="shared" si="66"/>
        <v>N/A</v>
      </c>
      <c r="I180" s="12">
        <v>-3.43</v>
      </c>
      <c r="J180" s="12">
        <v>32.64</v>
      </c>
      <c r="K180" s="47" t="s">
        <v>739</v>
      </c>
      <c r="L180" s="9" t="str">
        <f t="shared" si="67"/>
        <v>No</v>
      </c>
    </row>
    <row r="181" spans="1:12" ht="25.5" x14ac:dyDescent="0.2">
      <c r="A181" s="2" t="s">
        <v>1653</v>
      </c>
      <c r="B181" s="50" t="s">
        <v>213</v>
      </c>
      <c r="C181" s="13">
        <v>49.329381625000003</v>
      </c>
      <c r="D181" s="11" t="str">
        <f t="shared" si="64"/>
        <v>N/A</v>
      </c>
      <c r="E181" s="13">
        <v>73.939012692999995</v>
      </c>
      <c r="F181" s="11" t="str">
        <f t="shared" si="65"/>
        <v>N/A</v>
      </c>
      <c r="G181" s="13">
        <v>81.899512740999995</v>
      </c>
      <c r="H181" s="11" t="str">
        <f t="shared" si="66"/>
        <v>N/A</v>
      </c>
      <c r="I181" s="59">
        <v>49.89</v>
      </c>
      <c r="J181" s="59">
        <v>10.77</v>
      </c>
      <c r="K181" s="50" t="s">
        <v>739</v>
      </c>
      <c r="L181" s="9" t="str">
        <f t="shared" si="67"/>
        <v>Yes</v>
      </c>
    </row>
    <row r="182" spans="1:12" ht="25.5" x14ac:dyDescent="0.2">
      <c r="A182" s="2" t="s">
        <v>1654</v>
      </c>
      <c r="B182" s="139" t="s">
        <v>213</v>
      </c>
      <c r="C182" s="140">
        <v>14.285714285999999</v>
      </c>
      <c r="D182" s="135" t="str">
        <f t="shared" ref="D182" si="68">IF($B182="N/A","N/A",IF(C182&lt;0,"No","Yes"))</f>
        <v>N/A</v>
      </c>
      <c r="E182" s="140">
        <v>76.923076922999996</v>
      </c>
      <c r="F182" s="135" t="str">
        <f t="shared" ref="F182" si="69">IF($B182="N/A","N/A",IF(E182&lt;0,"No","Yes"))</f>
        <v>N/A</v>
      </c>
      <c r="G182" s="140">
        <v>83.505154638999997</v>
      </c>
      <c r="H182" s="135" t="str">
        <f t="shared" ref="H182" si="70">IF($B182="N/A","N/A",IF(G182&lt;0,"No","Yes"))</f>
        <v>N/A</v>
      </c>
      <c r="I182" s="141">
        <v>438.5</v>
      </c>
      <c r="J182" s="141">
        <v>8.5570000000000004</v>
      </c>
      <c r="K182" s="139" t="s">
        <v>739</v>
      </c>
      <c r="L182" s="135" t="str">
        <f t="shared" ref="L182" si="71">IF(J182="Div by 0", "N/A", IF(OR(J182="N/A",K182="N/A"),"N/A", IF(J182&gt;VALUE(MID(K182,1,2)), "No", IF(J182&lt;-1*VALUE(MID(K182,1,2)), "No", "Yes"))))</f>
        <v>Yes</v>
      </c>
    </row>
    <row r="183" spans="1:12" ht="25.5" x14ac:dyDescent="0.2">
      <c r="A183" s="2" t="s">
        <v>1655</v>
      </c>
      <c r="B183" s="5" t="s">
        <v>213</v>
      </c>
      <c r="C183" s="13">
        <v>56.540729417000001</v>
      </c>
      <c r="D183" s="9" t="str">
        <f t="shared" ref="D183:D185" si="72">IF($B183="N/A","N/A",IF(C183&lt;0,"No","Yes"))</f>
        <v>N/A</v>
      </c>
      <c r="E183" s="13">
        <v>86.217056800999998</v>
      </c>
      <c r="F183" s="9" t="str">
        <f t="shared" ref="F183:F185" si="73">IF($B183="N/A","N/A",IF(E183&lt;0,"No","Yes"))</f>
        <v>N/A</v>
      </c>
      <c r="G183" s="13">
        <v>86.952636282</v>
      </c>
      <c r="H183" s="9" t="str">
        <f t="shared" ref="H183:H185" si="74">IF($B183="N/A","N/A",IF(G183&lt;0,"No","Yes"))</f>
        <v>N/A</v>
      </c>
      <c r="I183" s="59">
        <v>52.49</v>
      </c>
      <c r="J183" s="59">
        <v>0.85319999999999996</v>
      </c>
      <c r="K183" s="5" t="s">
        <v>739</v>
      </c>
      <c r="L183" s="9" t="str">
        <f t="shared" ref="L183:L213" si="75">IF(J183="Div by 0", "N/A", IF(OR(J183="N/A",K183="N/A"),"N/A", IF(J183&gt;VALUE(MID(K183,1,2)), "No", IF(J183&lt;-1*VALUE(MID(K183,1,2)), "No", "Yes"))))</f>
        <v>Yes</v>
      </c>
    </row>
    <row r="184" spans="1:12" ht="25.5" x14ac:dyDescent="0.2">
      <c r="A184" s="2" t="s">
        <v>1656</v>
      </c>
      <c r="B184" s="5" t="s">
        <v>213</v>
      </c>
      <c r="C184" s="13">
        <v>47.221249043</v>
      </c>
      <c r="D184" s="9" t="str">
        <f t="shared" si="72"/>
        <v>N/A</v>
      </c>
      <c r="E184" s="13">
        <v>80.407944843999999</v>
      </c>
      <c r="F184" s="9" t="str">
        <f t="shared" si="73"/>
        <v>N/A</v>
      </c>
      <c r="G184" s="13">
        <v>85.503422616999998</v>
      </c>
      <c r="H184" s="9" t="str">
        <f t="shared" si="74"/>
        <v>N/A</v>
      </c>
      <c r="I184" s="59">
        <v>70.28</v>
      </c>
      <c r="J184" s="59">
        <v>6.3369999999999997</v>
      </c>
      <c r="K184" s="5" t="s">
        <v>739</v>
      </c>
      <c r="L184" s="9" t="str">
        <f t="shared" si="75"/>
        <v>Yes</v>
      </c>
    </row>
    <row r="185" spans="1:12" ht="25.5" x14ac:dyDescent="0.2">
      <c r="A185" s="2" t="s">
        <v>1657</v>
      </c>
      <c r="B185" s="5" t="s">
        <v>213</v>
      </c>
      <c r="C185" s="13">
        <v>52.782779071999997</v>
      </c>
      <c r="D185" s="9" t="str">
        <f t="shared" si="72"/>
        <v>N/A</v>
      </c>
      <c r="E185" s="13">
        <v>65.905530949999999</v>
      </c>
      <c r="F185" s="9" t="str">
        <f t="shared" si="73"/>
        <v>N/A</v>
      </c>
      <c r="G185" s="13">
        <v>77.942629894999996</v>
      </c>
      <c r="H185" s="9" t="str">
        <f t="shared" si="74"/>
        <v>N/A</v>
      </c>
      <c r="I185" s="59">
        <v>24.86</v>
      </c>
      <c r="J185" s="59">
        <v>18.260000000000002</v>
      </c>
      <c r="K185" s="5" t="s">
        <v>739</v>
      </c>
      <c r="L185" s="9" t="str">
        <f t="shared" si="75"/>
        <v>Yes</v>
      </c>
    </row>
    <row r="186" spans="1:12" ht="25.5" x14ac:dyDescent="0.2">
      <c r="A186" s="2" t="s">
        <v>1659</v>
      </c>
      <c r="B186" s="142" t="s">
        <v>213</v>
      </c>
      <c r="C186" s="140">
        <v>1.6602200230999999</v>
      </c>
      <c r="D186" s="132" t="str">
        <f>IF($B186="N/A","N/A",IF(C186&gt;10,"No",IF(C186&lt;-10,"No","Yes")))</f>
        <v>N/A</v>
      </c>
      <c r="E186" s="140">
        <v>4.3784800508000004</v>
      </c>
      <c r="F186" s="132" t="str">
        <f>IF($B186="N/A","N/A",IF(E186&gt;10,"No",IF(E186&lt;-10,"No","Yes")))</f>
        <v>N/A</v>
      </c>
      <c r="G186" s="140">
        <v>5.0979653782999996</v>
      </c>
      <c r="H186" s="132" t="str">
        <f>IF($B186="N/A","N/A",IF(G186&gt;10,"No",IF(G186&lt;-10,"No","Yes")))</f>
        <v>N/A</v>
      </c>
      <c r="I186" s="141">
        <v>163.69999999999999</v>
      </c>
      <c r="J186" s="141">
        <v>16.43</v>
      </c>
      <c r="K186" s="142" t="s">
        <v>739</v>
      </c>
      <c r="L186" s="9" t="str">
        <f t="shared" si="75"/>
        <v>Yes</v>
      </c>
    </row>
    <row r="187" spans="1:12" ht="25.5" x14ac:dyDescent="0.2">
      <c r="A187" s="2" t="s">
        <v>1660</v>
      </c>
      <c r="B187" s="37" t="s">
        <v>213</v>
      </c>
      <c r="C187" s="13">
        <v>0</v>
      </c>
      <c r="D187" s="46" t="str">
        <f t="shared" ref="D187:D213" si="76">IF($B187="N/A","N/A",IF(C187&gt;10,"No",IF(C187&lt;-10,"No","Yes")))</f>
        <v>N/A</v>
      </c>
      <c r="E187" s="13">
        <v>6.2282790000000004E-4</v>
      </c>
      <c r="F187" s="46" t="str">
        <f t="shared" ref="F187:F213" si="77">IF($B187="N/A","N/A",IF(E187&gt;10,"No",IF(E187&lt;-10,"No","Yes")))</f>
        <v>N/A</v>
      </c>
      <c r="G187" s="13">
        <v>5.7056130000000002E-4</v>
      </c>
      <c r="H187" s="46" t="str">
        <f t="shared" ref="H187:H213" si="78">IF($B187="N/A","N/A",IF(G187&gt;10,"No",IF(G187&lt;-10,"No","Yes")))</f>
        <v>N/A</v>
      </c>
      <c r="I187" s="59" t="s">
        <v>1747</v>
      </c>
      <c r="J187" s="59">
        <v>-8.39</v>
      </c>
      <c r="K187" s="47" t="s">
        <v>739</v>
      </c>
      <c r="L187" s="9" t="str">
        <f t="shared" si="75"/>
        <v>Yes</v>
      </c>
    </row>
    <row r="188" spans="1:12" ht="25.5" x14ac:dyDescent="0.2">
      <c r="A188" s="2" t="s">
        <v>1661</v>
      </c>
      <c r="B188" s="37" t="s">
        <v>213</v>
      </c>
      <c r="C188" s="13">
        <v>3.9349642499999997E-2</v>
      </c>
      <c r="D188" s="46" t="str">
        <f t="shared" si="76"/>
        <v>N/A</v>
      </c>
      <c r="E188" s="13">
        <v>0.1563297998</v>
      </c>
      <c r="F188" s="46" t="str">
        <f t="shared" si="77"/>
        <v>N/A</v>
      </c>
      <c r="G188" s="13">
        <v>0.16717446620000001</v>
      </c>
      <c r="H188" s="46" t="str">
        <f t="shared" si="78"/>
        <v>N/A</v>
      </c>
      <c r="I188" s="59">
        <v>297.3</v>
      </c>
      <c r="J188" s="59">
        <v>6.9370000000000003</v>
      </c>
      <c r="K188" s="47" t="s">
        <v>739</v>
      </c>
      <c r="L188" s="9" t="str">
        <f t="shared" si="75"/>
        <v>Yes</v>
      </c>
    </row>
    <row r="189" spans="1:12" ht="25.5" x14ac:dyDescent="0.2">
      <c r="A189" s="2" t="s">
        <v>1662</v>
      </c>
      <c r="B189" s="37" t="s">
        <v>213</v>
      </c>
      <c r="C189" s="13">
        <v>2.5116792999999998E-3</v>
      </c>
      <c r="D189" s="46" t="str">
        <f t="shared" si="76"/>
        <v>N/A</v>
      </c>
      <c r="E189" s="13">
        <v>2.55359434E-2</v>
      </c>
      <c r="F189" s="46" t="str">
        <f t="shared" si="77"/>
        <v>N/A</v>
      </c>
      <c r="G189" s="13">
        <v>7.7596339299999997E-2</v>
      </c>
      <c r="H189" s="46" t="str">
        <f t="shared" si="78"/>
        <v>N/A</v>
      </c>
      <c r="I189" s="59">
        <v>916.7</v>
      </c>
      <c r="J189" s="59">
        <v>203.9</v>
      </c>
      <c r="K189" s="47" t="s">
        <v>739</v>
      </c>
      <c r="L189" s="9" t="str">
        <f t="shared" si="75"/>
        <v>No</v>
      </c>
    </row>
    <row r="190" spans="1:12" ht="25.5" x14ac:dyDescent="0.2">
      <c r="A190" s="2" t="s">
        <v>1663</v>
      </c>
      <c r="B190" s="37" t="s">
        <v>213</v>
      </c>
      <c r="C190" s="13">
        <v>5.0233585999999997E-3</v>
      </c>
      <c r="D190" s="46" t="str">
        <f t="shared" si="76"/>
        <v>N/A</v>
      </c>
      <c r="E190" s="13">
        <v>8.7195903999999994E-3</v>
      </c>
      <c r="F190" s="46" t="str">
        <f t="shared" si="77"/>
        <v>N/A</v>
      </c>
      <c r="G190" s="13">
        <v>2.5104698000000002E-2</v>
      </c>
      <c r="H190" s="46" t="str">
        <f t="shared" si="78"/>
        <v>N/A</v>
      </c>
      <c r="I190" s="59">
        <v>73.58</v>
      </c>
      <c r="J190" s="59">
        <v>187.9</v>
      </c>
      <c r="K190" s="47" t="s">
        <v>739</v>
      </c>
      <c r="L190" s="9" t="str">
        <f t="shared" si="75"/>
        <v>No</v>
      </c>
    </row>
    <row r="191" spans="1:12" ht="25.5" x14ac:dyDescent="0.2">
      <c r="A191" s="2" t="s">
        <v>1664</v>
      </c>
      <c r="B191" s="37" t="s">
        <v>213</v>
      </c>
      <c r="C191" s="13">
        <v>31.116357730000001</v>
      </c>
      <c r="D191" s="46" t="str">
        <f t="shared" si="76"/>
        <v>N/A</v>
      </c>
      <c r="E191" s="13">
        <v>51.817411776</v>
      </c>
      <c r="F191" s="46" t="str">
        <f t="shared" si="77"/>
        <v>N/A</v>
      </c>
      <c r="G191" s="13">
        <v>57.008775233000001</v>
      </c>
      <c r="H191" s="46" t="str">
        <f t="shared" si="78"/>
        <v>N/A</v>
      </c>
      <c r="I191" s="59">
        <v>66.53</v>
      </c>
      <c r="J191" s="59">
        <v>10.02</v>
      </c>
      <c r="K191" s="47" t="s">
        <v>739</v>
      </c>
      <c r="L191" s="9" t="str">
        <f t="shared" si="75"/>
        <v>Yes</v>
      </c>
    </row>
    <row r="192" spans="1:12" ht="25.5" x14ac:dyDescent="0.2">
      <c r="A192" s="2" t="s">
        <v>1665</v>
      </c>
      <c r="B192" s="37" t="s">
        <v>213</v>
      </c>
      <c r="C192" s="13">
        <v>10.383282263</v>
      </c>
      <c r="D192" s="46" t="str">
        <f t="shared" si="76"/>
        <v>N/A</v>
      </c>
      <c r="E192" s="13">
        <v>29.674011883999999</v>
      </c>
      <c r="F192" s="46" t="str">
        <f t="shared" si="77"/>
        <v>N/A</v>
      </c>
      <c r="G192" s="13">
        <v>39.622630743999999</v>
      </c>
      <c r="H192" s="46" t="str">
        <f t="shared" si="78"/>
        <v>N/A</v>
      </c>
      <c r="I192" s="59">
        <v>185.8</v>
      </c>
      <c r="J192" s="59">
        <v>33.53</v>
      </c>
      <c r="K192" s="47" t="s">
        <v>739</v>
      </c>
      <c r="L192" s="9" t="str">
        <f t="shared" si="75"/>
        <v>No</v>
      </c>
    </row>
    <row r="193" spans="1:12" ht="25.5" x14ac:dyDescent="0.2">
      <c r="A193" s="2" t="s">
        <v>1666</v>
      </c>
      <c r="B193" s="37" t="s">
        <v>213</v>
      </c>
      <c r="C193" s="13">
        <v>0.18502704240000001</v>
      </c>
      <c r="D193" s="46" t="str">
        <f t="shared" si="76"/>
        <v>N/A</v>
      </c>
      <c r="E193" s="13">
        <v>0.67514543029999996</v>
      </c>
      <c r="F193" s="46" t="str">
        <f t="shared" si="77"/>
        <v>N/A</v>
      </c>
      <c r="G193" s="13">
        <v>4.6426574464000003</v>
      </c>
      <c r="H193" s="46" t="str">
        <f t="shared" si="78"/>
        <v>N/A</v>
      </c>
      <c r="I193" s="59">
        <v>264.89999999999998</v>
      </c>
      <c r="J193" s="59">
        <v>587.70000000000005</v>
      </c>
      <c r="K193" s="47" t="s">
        <v>739</v>
      </c>
      <c r="L193" s="9" t="str">
        <f t="shared" si="75"/>
        <v>No</v>
      </c>
    </row>
    <row r="194" spans="1:12" ht="25.5" x14ac:dyDescent="0.2">
      <c r="A194" s="2" t="s">
        <v>1667</v>
      </c>
      <c r="B194" s="37" t="s">
        <v>213</v>
      </c>
      <c r="C194" s="13">
        <v>13.140268917</v>
      </c>
      <c r="D194" s="46" t="str">
        <f t="shared" si="76"/>
        <v>N/A</v>
      </c>
      <c r="E194" s="13">
        <v>29.456022123</v>
      </c>
      <c r="F194" s="46" t="str">
        <f t="shared" si="77"/>
        <v>N/A</v>
      </c>
      <c r="G194" s="13">
        <v>33.641436444999997</v>
      </c>
      <c r="H194" s="46" t="str">
        <f t="shared" si="78"/>
        <v>N/A</v>
      </c>
      <c r="I194" s="59">
        <v>124.2</v>
      </c>
      <c r="J194" s="59">
        <v>14.21</v>
      </c>
      <c r="K194" s="47" t="s">
        <v>739</v>
      </c>
      <c r="L194" s="9" t="str">
        <f t="shared" si="75"/>
        <v>Yes</v>
      </c>
    </row>
    <row r="195" spans="1:12" ht="25.5" x14ac:dyDescent="0.2">
      <c r="A195" s="2" t="s">
        <v>1668</v>
      </c>
      <c r="B195" s="37" t="s">
        <v>213</v>
      </c>
      <c r="C195" s="13">
        <v>4.3267862226</v>
      </c>
      <c r="D195" s="46" t="str">
        <f t="shared" si="76"/>
        <v>N/A</v>
      </c>
      <c r="E195" s="13">
        <v>18.062631572000001</v>
      </c>
      <c r="F195" s="46" t="str">
        <f t="shared" si="77"/>
        <v>N/A</v>
      </c>
      <c r="G195" s="13">
        <v>29.010190224999999</v>
      </c>
      <c r="H195" s="46" t="str">
        <f t="shared" si="78"/>
        <v>N/A</v>
      </c>
      <c r="I195" s="59">
        <v>317.5</v>
      </c>
      <c r="J195" s="59">
        <v>60.61</v>
      </c>
      <c r="K195" s="47" t="s">
        <v>739</v>
      </c>
      <c r="L195" s="9" t="str">
        <f t="shared" si="75"/>
        <v>No</v>
      </c>
    </row>
    <row r="196" spans="1:12" ht="25.5" x14ac:dyDescent="0.2">
      <c r="A196" s="2" t="s">
        <v>1669</v>
      </c>
      <c r="B196" s="37" t="s">
        <v>213</v>
      </c>
      <c r="C196" s="13">
        <v>0.1783292309</v>
      </c>
      <c r="D196" s="46" t="str">
        <f t="shared" si="76"/>
        <v>N/A</v>
      </c>
      <c r="E196" s="13">
        <v>0.36373148640000003</v>
      </c>
      <c r="F196" s="46" t="str">
        <f t="shared" si="77"/>
        <v>N/A</v>
      </c>
      <c r="G196" s="13">
        <v>0.3520363333</v>
      </c>
      <c r="H196" s="46" t="str">
        <f t="shared" si="78"/>
        <v>N/A</v>
      </c>
      <c r="I196" s="59">
        <v>104</v>
      </c>
      <c r="J196" s="59">
        <v>-3.22</v>
      </c>
      <c r="K196" s="47" t="s">
        <v>739</v>
      </c>
      <c r="L196" s="9" t="str">
        <f t="shared" si="75"/>
        <v>Yes</v>
      </c>
    </row>
    <row r="197" spans="1:12" ht="25.5" x14ac:dyDescent="0.2">
      <c r="A197" s="2" t="s">
        <v>1670</v>
      </c>
      <c r="B197" s="37" t="s">
        <v>213</v>
      </c>
      <c r="C197" s="13">
        <v>20.381440363999999</v>
      </c>
      <c r="D197" s="46" t="str">
        <f t="shared" si="76"/>
        <v>N/A</v>
      </c>
      <c r="E197" s="13">
        <v>46.647317479999998</v>
      </c>
      <c r="F197" s="46" t="str">
        <f t="shared" si="77"/>
        <v>N/A</v>
      </c>
      <c r="G197" s="13">
        <v>56.182031883000001</v>
      </c>
      <c r="H197" s="46" t="str">
        <f t="shared" si="78"/>
        <v>N/A</v>
      </c>
      <c r="I197" s="59">
        <v>128.9</v>
      </c>
      <c r="J197" s="59">
        <v>20.440000000000001</v>
      </c>
      <c r="K197" s="47" t="s">
        <v>739</v>
      </c>
      <c r="L197" s="9" t="str">
        <f t="shared" si="75"/>
        <v>Yes</v>
      </c>
    </row>
    <row r="198" spans="1:12" ht="25.5" x14ac:dyDescent="0.2">
      <c r="A198" s="2" t="s">
        <v>1671</v>
      </c>
      <c r="B198" s="37" t="s">
        <v>213</v>
      </c>
      <c r="C198" s="13">
        <v>0</v>
      </c>
      <c r="D198" s="46" t="str">
        <f t="shared" si="76"/>
        <v>N/A</v>
      </c>
      <c r="E198" s="13">
        <v>0.27404427059999997</v>
      </c>
      <c r="F198" s="46" t="str">
        <f t="shared" si="77"/>
        <v>N/A</v>
      </c>
      <c r="G198" s="13">
        <v>57.448107448000002</v>
      </c>
      <c r="H198" s="46" t="str">
        <f t="shared" si="78"/>
        <v>N/A</v>
      </c>
      <c r="I198" s="59" t="s">
        <v>1747</v>
      </c>
      <c r="J198" s="59">
        <v>20863</v>
      </c>
      <c r="K198" s="47" t="s">
        <v>739</v>
      </c>
      <c r="L198" s="9" t="str">
        <f t="shared" si="75"/>
        <v>No</v>
      </c>
    </row>
    <row r="199" spans="1:12" ht="25.5" x14ac:dyDescent="0.2">
      <c r="A199" s="2" t="s">
        <v>1672</v>
      </c>
      <c r="B199" s="37" t="s">
        <v>213</v>
      </c>
      <c r="C199" s="13">
        <v>12.703236716999999</v>
      </c>
      <c r="D199" s="46" t="str">
        <f t="shared" si="76"/>
        <v>N/A</v>
      </c>
      <c r="E199" s="13">
        <v>27.667883257</v>
      </c>
      <c r="F199" s="46" t="str">
        <f t="shared" si="77"/>
        <v>N/A</v>
      </c>
      <c r="G199" s="13">
        <v>31.087603985000001</v>
      </c>
      <c r="H199" s="46" t="str">
        <f t="shared" si="78"/>
        <v>N/A</v>
      </c>
      <c r="I199" s="59">
        <v>117.8</v>
      </c>
      <c r="J199" s="59">
        <v>12.36</v>
      </c>
      <c r="K199" s="47" t="s">
        <v>739</v>
      </c>
      <c r="L199" s="9" t="str">
        <f t="shared" si="75"/>
        <v>Yes</v>
      </c>
    </row>
    <row r="200" spans="1:12" ht="25.5" x14ac:dyDescent="0.2">
      <c r="A200" s="2" t="s">
        <v>1673</v>
      </c>
      <c r="B200" s="37" t="s">
        <v>213</v>
      </c>
      <c r="C200" s="13">
        <v>2.2739070009</v>
      </c>
      <c r="D200" s="46" t="str">
        <f t="shared" si="76"/>
        <v>N/A</v>
      </c>
      <c r="E200" s="13">
        <v>6.4848839672</v>
      </c>
      <c r="F200" s="46" t="str">
        <f t="shared" si="77"/>
        <v>N/A</v>
      </c>
      <c r="G200" s="13">
        <v>6.9300377712000003</v>
      </c>
      <c r="H200" s="46" t="str">
        <f t="shared" si="78"/>
        <v>N/A</v>
      </c>
      <c r="I200" s="59">
        <v>185.2</v>
      </c>
      <c r="J200" s="59">
        <v>6.8639999999999999</v>
      </c>
      <c r="K200" s="47" t="s">
        <v>739</v>
      </c>
      <c r="L200" s="9" t="str">
        <f t="shared" si="75"/>
        <v>Yes</v>
      </c>
    </row>
    <row r="201" spans="1:12" ht="25.5" x14ac:dyDescent="0.2">
      <c r="A201" s="2" t="s">
        <v>1674</v>
      </c>
      <c r="B201" s="37" t="s">
        <v>213</v>
      </c>
      <c r="C201" s="13">
        <v>3.1814604599999997E-2</v>
      </c>
      <c r="D201" s="46" t="str">
        <f t="shared" si="76"/>
        <v>N/A</v>
      </c>
      <c r="E201" s="13">
        <v>5.60545099E-2</v>
      </c>
      <c r="F201" s="46" t="str">
        <f t="shared" si="77"/>
        <v>N/A</v>
      </c>
      <c r="G201" s="13">
        <v>7.1890726099999996E-2</v>
      </c>
      <c r="H201" s="46" t="str">
        <f t="shared" si="78"/>
        <v>N/A</v>
      </c>
      <c r="I201" s="59">
        <v>76.19</v>
      </c>
      <c r="J201" s="59">
        <v>28.25</v>
      </c>
      <c r="K201" s="47" t="s">
        <v>739</v>
      </c>
      <c r="L201" s="9" t="str">
        <f t="shared" si="75"/>
        <v>Yes</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2.17678873E-2</v>
      </c>
      <c r="D203" s="46" t="str">
        <f t="shared" si="76"/>
        <v>N/A</v>
      </c>
      <c r="E203" s="13">
        <v>6.9133895500000001E-2</v>
      </c>
      <c r="F203" s="46" t="str">
        <f t="shared" si="77"/>
        <v>N/A</v>
      </c>
      <c r="G203" s="13">
        <v>0.1317996645</v>
      </c>
      <c r="H203" s="46" t="str">
        <f t="shared" si="78"/>
        <v>N/A</v>
      </c>
      <c r="I203" s="59">
        <v>217.6</v>
      </c>
      <c r="J203" s="59">
        <v>90.64</v>
      </c>
      <c r="K203" s="47" t="s">
        <v>739</v>
      </c>
      <c r="L203" s="9" t="str">
        <f t="shared" si="75"/>
        <v>No</v>
      </c>
    </row>
    <row r="204" spans="1:12" ht="25.5" x14ac:dyDescent="0.2">
      <c r="A204" s="2" t="s">
        <v>1677</v>
      </c>
      <c r="B204" s="37" t="s">
        <v>213</v>
      </c>
      <c r="C204" s="13">
        <v>5.8605851000000002E-3</v>
      </c>
      <c r="D204" s="46" t="str">
        <f t="shared" si="76"/>
        <v>N/A</v>
      </c>
      <c r="E204" s="13">
        <v>4.7334919500000003E-2</v>
      </c>
      <c r="F204" s="46" t="str">
        <f t="shared" si="77"/>
        <v>N/A</v>
      </c>
      <c r="G204" s="13">
        <v>9.4142617499999998E-2</v>
      </c>
      <c r="H204" s="46" t="str">
        <f t="shared" si="78"/>
        <v>N/A</v>
      </c>
      <c r="I204" s="59">
        <v>707.7</v>
      </c>
      <c r="J204" s="59">
        <v>98.89</v>
      </c>
      <c r="K204" s="47" t="s">
        <v>739</v>
      </c>
      <c r="L204" s="9" t="str">
        <f t="shared" si="75"/>
        <v>No</v>
      </c>
    </row>
    <row r="205" spans="1:12" ht="25.5" x14ac:dyDescent="0.2">
      <c r="A205" s="2" t="s">
        <v>1678</v>
      </c>
      <c r="B205" s="37" t="s">
        <v>213</v>
      </c>
      <c r="C205" s="13">
        <v>8.3722639999999997E-4</v>
      </c>
      <c r="D205" s="46" t="str">
        <f t="shared" si="76"/>
        <v>N/A</v>
      </c>
      <c r="E205" s="13">
        <v>2.4913116000000002E-3</v>
      </c>
      <c r="F205" s="46" t="str">
        <f t="shared" si="77"/>
        <v>N/A</v>
      </c>
      <c r="G205" s="13">
        <v>3.9939292000000003E-3</v>
      </c>
      <c r="H205" s="46" t="str">
        <f t="shared" si="78"/>
        <v>N/A</v>
      </c>
      <c r="I205" s="59">
        <v>197.6</v>
      </c>
      <c r="J205" s="59">
        <v>60.31</v>
      </c>
      <c r="K205" s="47" t="s">
        <v>739</v>
      </c>
      <c r="L205" s="9" t="str">
        <f t="shared" si="75"/>
        <v>No</v>
      </c>
    </row>
    <row r="206" spans="1:12" ht="25.5" x14ac:dyDescent="0.2">
      <c r="A206" s="2" t="s">
        <v>1679</v>
      </c>
      <c r="B206" s="37" t="s">
        <v>213</v>
      </c>
      <c r="C206" s="13">
        <v>3.0248991142000001</v>
      </c>
      <c r="D206" s="46" t="str">
        <f t="shared" si="76"/>
        <v>N/A</v>
      </c>
      <c r="E206" s="13">
        <v>5.9940955915999998</v>
      </c>
      <c r="F206" s="46" t="str">
        <f t="shared" si="77"/>
        <v>N/A</v>
      </c>
      <c r="G206" s="13">
        <v>8.0061164172999995</v>
      </c>
      <c r="H206" s="46" t="str">
        <f t="shared" si="78"/>
        <v>N/A</v>
      </c>
      <c r="I206" s="59">
        <v>98.16</v>
      </c>
      <c r="J206" s="59">
        <v>33.57</v>
      </c>
      <c r="K206" s="47" t="s">
        <v>739</v>
      </c>
      <c r="L206" s="9" t="str">
        <f t="shared" si="75"/>
        <v>No</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3.6846335460000001</v>
      </c>
      <c r="D208" s="46" t="str">
        <f t="shared" si="76"/>
        <v>N/A</v>
      </c>
      <c r="E208" s="13">
        <v>11.155470297000001</v>
      </c>
      <c r="F208" s="46" t="str">
        <f t="shared" si="77"/>
        <v>N/A</v>
      </c>
      <c r="G208" s="13">
        <v>13.308342747999999</v>
      </c>
      <c r="H208" s="46" t="str">
        <f t="shared" si="78"/>
        <v>N/A</v>
      </c>
      <c r="I208" s="59">
        <v>202.8</v>
      </c>
      <c r="J208" s="59">
        <v>19.3</v>
      </c>
      <c r="K208" s="47" t="s">
        <v>739</v>
      </c>
      <c r="L208" s="9" t="str">
        <f t="shared" si="75"/>
        <v>Yes</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3.4418378795</v>
      </c>
      <c r="D210" s="46" t="str">
        <f t="shared" si="76"/>
        <v>N/A</v>
      </c>
      <c r="E210" s="13">
        <v>4.9371566660999999</v>
      </c>
      <c r="F210" s="46" t="str">
        <f t="shared" si="77"/>
        <v>N/A</v>
      </c>
      <c r="G210" s="13">
        <v>5.8008969223999998</v>
      </c>
      <c r="H210" s="46" t="str">
        <f t="shared" si="78"/>
        <v>N/A</v>
      </c>
      <c r="I210" s="59">
        <v>43.45</v>
      </c>
      <c r="J210" s="59">
        <v>17.489999999999998</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6.2791982699999999E-2</v>
      </c>
      <c r="D213" s="46" t="str">
        <f t="shared" si="76"/>
        <v>N/A</v>
      </c>
      <c r="E213" s="13">
        <v>0.25224529449999999</v>
      </c>
      <c r="F213" s="46" t="str">
        <f t="shared" si="77"/>
        <v>N/A</v>
      </c>
      <c r="G213" s="13">
        <v>0.29555076279999998</v>
      </c>
      <c r="H213" s="46" t="str">
        <f t="shared" si="78"/>
        <v>N/A</v>
      </c>
      <c r="I213" s="59">
        <v>301.7</v>
      </c>
      <c r="J213" s="59">
        <v>17.170000000000002</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33314</v>
      </c>
      <c r="D6" s="11" t="str">
        <f t="shared" ref="D6:D39" si="0">IF($B6="N/A","N/A",IF(C6&gt;10,"No",IF(C6&lt;-10,"No","Yes")))</f>
        <v>N/A</v>
      </c>
      <c r="E6" s="1">
        <v>38670</v>
      </c>
      <c r="F6" s="11" t="str">
        <f t="shared" ref="F6:F39" si="1">IF($B6="N/A","N/A",IF(E6&gt;10,"No",IF(E6&lt;-10,"No","Yes")))</f>
        <v>N/A</v>
      </c>
      <c r="G6" s="1">
        <v>36225</v>
      </c>
      <c r="H6" s="11" t="str">
        <f t="shared" ref="H6:H39" si="2">IF($B6="N/A","N/A",IF(G6&gt;10,"No",IF(G6&lt;-10,"No","Yes")))</f>
        <v>N/A</v>
      </c>
      <c r="I6" s="59">
        <v>16.079999999999998</v>
      </c>
      <c r="J6" s="59">
        <v>-6.32</v>
      </c>
      <c r="K6" s="50" t="s">
        <v>739</v>
      </c>
      <c r="L6" s="9" t="str">
        <f t="shared" ref="L6:L39" si="3">IF(J6="Div by 0", "N/A", IF(K6="N/A","N/A", IF(J6&gt;VALUE(MID(K6,1,2)), "No", IF(J6&lt;-1*VALUE(MID(K6,1,2)), "No", "Yes"))))</f>
        <v>Yes</v>
      </c>
    </row>
    <row r="7" spans="1:12" x14ac:dyDescent="0.2">
      <c r="A7" s="18" t="s">
        <v>4</v>
      </c>
      <c r="B7" s="37" t="s">
        <v>213</v>
      </c>
      <c r="C7" s="38">
        <v>25860</v>
      </c>
      <c r="D7" s="46" t="str">
        <f t="shared" si="0"/>
        <v>N/A</v>
      </c>
      <c r="E7" s="38">
        <v>28042</v>
      </c>
      <c r="F7" s="46" t="str">
        <f t="shared" si="1"/>
        <v>N/A</v>
      </c>
      <c r="G7" s="38">
        <v>25881</v>
      </c>
      <c r="H7" s="46" t="str">
        <f t="shared" si="2"/>
        <v>N/A</v>
      </c>
      <c r="I7" s="12">
        <v>8.4380000000000006</v>
      </c>
      <c r="J7" s="12">
        <v>-7.71</v>
      </c>
      <c r="K7" s="47" t="s">
        <v>739</v>
      </c>
      <c r="L7" s="9" t="str">
        <f t="shared" si="3"/>
        <v>Yes</v>
      </c>
    </row>
    <row r="8" spans="1:12" x14ac:dyDescent="0.2">
      <c r="A8" s="18" t="s">
        <v>359</v>
      </c>
      <c r="B8" s="37" t="s">
        <v>213</v>
      </c>
      <c r="C8" s="38" t="s">
        <v>213</v>
      </c>
      <c r="D8" s="46" t="str">
        <f>IF($B8="N/A","N/A",IF(C8&gt;10,"No",IF(C8&lt;-10,"No","Yes")))</f>
        <v>N/A</v>
      </c>
      <c r="E8" s="38">
        <v>72.516162399999999</v>
      </c>
      <c r="F8" s="46" t="str">
        <f t="shared" si="1"/>
        <v>N/A</v>
      </c>
      <c r="G8" s="8">
        <v>71.445134576000001</v>
      </c>
      <c r="H8" s="46" t="str">
        <f t="shared" si="2"/>
        <v>N/A</v>
      </c>
      <c r="I8" s="12" t="s">
        <v>213</v>
      </c>
      <c r="J8" s="12">
        <v>-1.48</v>
      </c>
      <c r="K8" s="47" t="s">
        <v>739</v>
      </c>
      <c r="L8" s="9" t="str">
        <f t="shared" si="3"/>
        <v>Yes</v>
      </c>
    </row>
    <row r="9" spans="1:12" x14ac:dyDescent="0.2">
      <c r="A9" s="18" t="s">
        <v>83</v>
      </c>
      <c r="B9" s="37" t="s">
        <v>213</v>
      </c>
      <c r="C9" s="38">
        <v>25697.08</v>
      </c>
      <c r="D9" s="46" t="str">
        <f t="shared" si="0"/>
        <v>N/A</v>
      </c>
      <c r="E9" s="38">
        <v>29108.68</v>
      </c>
      <c r="F9" s="46" t="str">
        <f t="shared" si="1"/>
        <v>N/A</v>
      </c>
      <c r="G9" s="38">
        <v>27160.560000000001</v>
      </c>
      <c r="H9" s="46" t="str">
        <f t="shared" si="2"/>
        <v>N/A</v>
      </c>
      <c r="I9" s="12">
        <v>13.28</v>
      </c>
      <c r="J9" s="12">
        <v>-6.69</v>
      </c>
      <c r="K9" s="47" t="s">
        <v>739</v>
      </c>
      <c r="L9" s="9" t="str">
        <f t="shared" si="3"/>
        <v>Yes</v>
      </c>
    </row>
    <row r="10" spans="1:12" x14ac:dyDescent="0.2">
      <c r="A10" s="18" t="s">
        <v>100</v>
      </c>
      <c r="B10" s="37" t="s">
        <v>213</v>
      </c>
      <c r="C10" s="38">
        <v>1039</v>
      </c>
      <c r="D10" s="46" t="str">
        <f t="shared" si="0"/>
        <v>N/A</v>
      </c>
      <c r="E10" s="38">
        <v>975</v>
      </c>
      <c r="F10" s="46" t="str">
        <f t="shared" si="1"/>
        <v>N/A</v>
      </c>
      <c r="G10" s="38">
        <v>1062</v>
      </c>
      <c r="H10" s="46" t="str">
        <f t="shared" si="2"/>
        <v>N/A</v>
      </c>
      <c r="I10" s="12">
        <v>-6.16</v>
      </c>
      <c r="J10" s="12">
        <v>8.923</v>
      </c>
      <c r="K10" s="47" t="s">
        <v>739</v>
      </c>
      <c r="L10" s="9" t="str">
        <f t="shared" si="3"/>
        <v>Yes</v>
      </c>
    </row>
    <row r="11" spans="1:12" x14ac:dyDescent="0.2">
      <c r="A11" s="18" t="s">
        <v>991</v>
      </c>
      <c r="B11" s="37" t="s">
        <v>213</v>
      </c>
      <c r="C11" s="38">
        <v>189</v>
      </c>
      <c r="D11" s="46" t="str">
        <f t="shared" si="0"/>
        <v>N/A</v>
      </c>
      <c r="E11" s="38">
        <v>208</v>
      </c>
      <c r="F11" s="46" t="str">
        <f t="shared" si="1"/>
        <v>N/A</v>
      </c>
      <c r="G11" s="38">
        <v>216</v>
      </c>
      <c r="H11" s="46" t="str">
        <f t="shared" si="2"/>
        <v>N/A</v>
      </c>
      <c r="I11" s="12">
        <v>10.050000000000001</v>
      </c>
      <c r="J11" s="12">
        <v>3.8460000000000001</v>
      </c>
      <c r="K11" s="47" t="s">
        <v>739</v>
      </c>
      <c r="L11" s="9" t="str">
        <f t="shared" si="3"/>
        <v>Yes</v>
      </c>
    </row>
    <row r="12" spans="1:12" x14ac:dyDescent="0.2">
      <c r="A12" s="18" t="s">
        <v>992</v>
      </c>
      <c r="B12" s="37" t="s">
        <v>213</v>
      </c>
      <c r="C12" s="38">
        <v>56</v>
      </c>
      <c r="D12" s="46" t="str">
        <f t="shared" si="0"/>
        <v>N/A</v>
      </c>
      <c r="E12" s="38">
        <v>553</v>
      </c>
      <c r="F12" s="46" t="str">
        <f t="shared" si="1"/>
        <v>N/A</v>
      </c>
      <c r="G12" s="38">
        <v>598</v>
      </c>
      <c r="H12" s="46" t="str">
        <f t="shared" si="2"/>
        <v>N/A</v>
      </c>
      <c r="I12" s="12">
        <v>887.5</v>
      </c>
      <c r="J12" s="12">
        <v>8.1370000000000005</v>
      </c>
      <c r="K12" s="47" t="s">
        <v>739</v>
      </c>
      <c r="L12" s="9" t="str">
        <f t="shared" si="3"/>
        <v>Yes</v>
      </c>
    </row>
    <row r="13" spans="1:12" x14ac:dyDescent="0.2">
      <c r="A13" s="18" t="s">
        <v>993</v>
      </c>
      <c r="B13" s="37" t="s">
        <v>213</v>
      </c>
      <c r="C13" s="38">
        <v>103</v>
      </c>
      <c r="D13" s="46" t="str">
        <f t="shared" si="0"/>
        <v>N/A</v>
      </c>
      <c r="E13" s="38">
        <v>94</v>
      </c>
      <c r="F13" s="46" t="str">
        <f t="shared" si="1"/>
        <v>N/A</v>
      </c>
      <c r="G13" s="38">
        <v>102</v>
      </c>
      <c r="H13" s="46" t="str">
        <f t="shared" si="2"/>
        <v>N/A</v>
      </c>
      <c r="I13" s="12">
        <v>-8.74</v>
      </c>
      <c r="J13" s="12">
        <v>8.5109999999999992</v>
      </c>
      <c r="K13" s="47" t="s">
        <v>739</v>
      </c>
      <c r="L13" s="9" t="str">
        <f t="shared" si="3"/>
        <v>Yes</v>
      </c>
    </row>
    <row r="14" spans="1:12" x14ac:dyDescent="0.2">
      <c r="A14" s="18" t="s">
        <v>994</v>
      </c>
      <c r="B14" s="37" t="s">
        <v>213</v>
      </c>
      <c r="C14" s="38">
        <v>691</v>
      </c>
      <c r="D14" s="46" t="str">
        <f t="shared" si="0"/>
        <v>N/A</v>
      </c>
      <c r="E14" s="38">
        <v>120</v>
      </c>
      <c r="F14" s="46" t="str">
        <f t="shared" si="1"/>
        <v>N/A</v>
      </c>
      <c r="G14" s="38">
        <v>146</v>
      </c>
      <c r="H14" s="46" t="str">
        <f t="shared" si="2"/>
        <v>N/A</v>
      </c>
      <c r="I14" s="12">
        <v>-82.6</v>
      </c>
      <c r="J14" s="12">
        <v>21.67</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23761</v>
      </c>
      <c r="D16" s="46" t="str">
        <f t="shared" si="0"/>
        <v>N/A</v>
      </c>
      <c r="E16" s="38">
        <v>21655</v>
      </c>
      <c r="F16" s="46" t="str">
        <f t="shared" si="1"/>
        <v>N/A</v>
      </c>
      <c r="G16" s="38">
        <v>19939</v>
      </c>
      <c r="H16" s="46" t="str">
        <f t="shared" si="2"/>
        <v>N/A</v>
      </c>
      <c r="I16" s="12">
        <v>-8.86</v>
      </c>
      <c r="J16" s="12">
        <v>-7.92</v>
      </c>
      <c r="K16" s="47" t="s">
        <v>739</v>
      </c>
      <c r="L16" s="9" t="str">
        <f t="shared" si="3"/>
        <v>Yes</v>
      </c>
    </row>
    <row r="17" spans="1:12" x14ac:dyDescent="0.2">
      <c r="A17" s="4" t="s">
        <v>996</v>
      </c>
      <c r="B17" s="37" t="s">
        <v>213</v>
      </c>
      <c r="C17" s="38">
        <v>15500</v>
      </c>
      <c r="D17" s="46" t="str">
        <f t="shared" si="0"/>
        <v>N/A</v>
      </c>
      <c r="E17" s="38">
        <v>15345</v>
      </c>
      <c r="F17" s="46" t="str">
        <f t="shared" si="1"/>
        <v>N/A</v>
      </c>
      <c r="G17" s="38">
        <v>15050</v>
      </c>
      <c r="H17" s="46" t="str">
        <f t="shared" si="2"/>
        <v>N/A</v>
      </c>
      <c r="I17" s="12">
        <v>-1</v>
      </c>
      <c r="J17" s="12">
        <v>-1.92</v>
      </c>
      <c r="K17" s="47" t="s">
        <v>739</v>
      </c>
      <c r="L17" s="9" t="str">
        <f t="shared" si="3"/>
        <v>Yes</v>
      </c>
    </row>
    <row r="18" spans="1:12" x14ac:dyDescent="0.2">
      <c r="A18" s="4" t="s">
        <v>997</v>
      </c>
      <c r="B18" s="37" t="s">
        <v>213</v>
      </c>
      <c r="C18" s="38">
        <v>6660</v>
      </c>
      <c r="D18" s="46" t="str">
        <f t="shared" si="0"/>
        <v>N/A</v>
      </c>
      <c r="E18" s="38">
        <v>4521</v>
      </c>
      <c r="F18" s="46" t="str">
        <f t="shared" si="1"/>
        <v>N/A</v>
      </c>
      <c r="G18" s="38">
        <v>2841</v>
      </c>
      <c r="H18" s="46" t="str">
        <f t="shared" si="2"/>
        <v>N/A</v>
      </c>
      <c r="I18" s="12">
        <v>-32.1</v>
      </c>
      <c r="J18" s="12">
        <v>-37.200000000000003</v>
      </c>
      <c r="K18" s="47" t="s">
        <v>739</v>
      </c>
      <c r="L18" s="9" t="str">
        <f t="shared" si="3"/>
        <v>No</v>
      </c>
    </row>
    <row r="19" spans="1:12" x14ac:dyDescent="0.2">
      <c r="A19" s="4" t="s">
        <v>998</v>
      </c>
      <c r="B19" s="37" t="s">
        <v>213</v>
      </c>
      <c r="C19" s="38">
        <v>408</v>
      </c>
      <c r="D19" s="46" t="str">
        <f t="shared" si="0"/>
        <v>N/A</v>
      </c>
      <c r="E19" s="38">
        <v>344</v>
      </c>
      <c r="F19" s="46" t="str">
        <f t="shared" si="1"/>
        <v>N/A</v>
      </c>
      <c r="G19" s="38">
        <v>277</v>
      </c>
      <c r="H19" s="46" t="str">
        <f t="shared" si="2"/>
        <v>N/A</v>
      </c>
      <c r="I19" s="12">
        <v>-15.7</v>
      </c>
      <c r="J19" s="12">
        <v>-19.5</v>
      </c>
      <c r="K19" s="47" t="s">
        <v>739</v>
      </c>
      <c r="L19" s="9" t="str">
        <f t="shared" si="3"/>
        <v>Yes</v>
      </c>
    </row>
    <row r="20" spans="1:12" x14ac:dyDescent="0.2">
      <c r="A20" s="4" t="s">
        <v>999</v>
      </c>
      <c r="B20" s="37" t="s">
        <v>213</v>
      </c>
      <c r="C20" s="38">
        <v>1193</v>
      </c>
      <c r="D20" s="46" t="str">
        <f t="shared" si="0"/>
        <v>N/A</v>
      </c>
      <c r="E20" s="38">
        <v>1445</v>
      </c>
      <c r="F20" s="46" t="str">
        <f t="shared" si="1"/>
        <v>N/A</v>
      </c>
      <c r="G20" s="38">
        <v>1771</v>
      </c>
      <c r="H20" s="46" t="str">
        <f t="shared" si="2"/>
        <v>N/A</v>
      </c>
      <c r="I20" s="12">
        <v>21.12</v>
      </c>
      <c r="J20" s="12">
        <v>22.56</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6457</v>
      </c>
      <c r="D22" s="46" t="str">
        <f t="shared" si="0"/>
        <v>N/A</v>
      </c>
      <c r="E22" s="38">
        <v>7953</v>
      </c>
      <c r="F22" s="46" t="str">
        <f t="shared" si="1"/>
        <v>N/A</v>
      </c>
      <c r="G22" s="38">
        <v>7719</v>
      </c>
      <c r="H22" s="46" t="str">
        <f t="shared" si="2"/>
        <v>N/A</v>
      </c>
      <c r="I22" s="12">
        <v>23.17</v>
      </c>
      <c r="J22" s="12">
        <v>-2.94</v>
      </c>
      <c r="K22" s="47" t="s">
        <v>739</v>
      </c>
      <c r="L22" s="9" t="str">
        <f t="shared" si="3"/>
        <v>Yes</v>
      </c>
    </row>
    <row r="23" spans="1:12" x14ac:dyDescent="0.2">
      <c r="A23" s="4" t="s">
        <v>1001</v>
      </c>
      <c r="B23" s="37" t="s">
        <v>213</v>
      </c>
      <c r="C23" s="38">
        <v>750</v>
      </c>
      <c r="D23" s="46" t="str">
        <f t="shared" si="0"/>
        <v>N/A</v>
      </c>
      <c r="E23" s="38">
        <v>838</v>
      </c>
      <c r="F23" s="46" t="str">
        <f t="shared" si="1"/>
        <v>N/A</v>
      </c>
      <c r="G23" s="38">
        <v>838</v>
      </c>
      <c r="H23" s="46" t="str">
        <f t="shared" si="2"/>
        <v>N/A</v>
      </c>
      <c r="I23" s="12">
        <v>11.73</v>
      </c>
      <c r="J23" s="12">
        <v>0</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1311</v>
      </c>
      <c r="D25" s="46" t="str">
        <f t="shared" si="0"/>
        <v>N/A</v>
      </c>
      <c r="E25" s="38">
        <v>1207</v>
      </c>
      <c r="F25" s="46" t="str">
        <f t="shared" si="1"/>
        <v>N/A</v>
      </c>
      <c r="G25" s="38">
        <v>1205</v>
      </c>
      <c r="H25" s="46" t="str">
        <f t="shared" si="2"/>
        <v>N/A</v>
      </c>
      <c r="I25" s="12">
        <v>-7.93</v>
      </c>
      <c r="J25" s="12">
        <v>-0.16600000000000001</v>
      </c>
      <c r="K25" s="47" t="s">
        <v>739</v>
      </c>
      <c r="L25" s="9" t="str">
        <f t="shared" si="3"/>
        <v>Yes</v>
      </c>
    </row>
    <row r="26" spans="1:12" x14ac:dyDescent="0.2">
      <c r="A26" s="4" t="s">
        <v>1004</v>
      </c>
      <c r="B26" s="37" t="s">
        <v>213</v>
      </c>
      <c r="C26" s="38">
        <v>828</v>
      </c>
      <c r="D26" s="46" t="str">
        <f t="shared" si="0"/>
        <v>N/A</v>
      </c>
      <c r="E26" s="38">
        <v>873</v>
      </c>
      <c r="F26" s="46" t="str">
        <f t="shared" si="1"/>
        <v>N/A</v>
      </c>
      <c r="G26" s="38">
        <v>871</v>
      </c>
      <c r="H26" s="46" t="str">
        <f t="shared" si="2"/>
        <v>N/A</v>
      </c>
      <c r="I26" s="12">
        <v>5.4349999999999996</v>
      </c>
      <c r="J26" s="12">
        <v>-0.22900000000000001</v>
      </c>
      <c r="K26" s="47" t="s">
        <v>739</v>
      </c>
      <c r="L26" s="9" t="str">
        <f t="shared" si="3"/>
        <v>Yes</v>
      </c>
    </row>
    <row r="27" spans="1:12" x14ac:dyDescent="0.2">
      <c r="A27" s="4" t="s">
        <v>1005</v>
      </c>
      <c r="B27" s="37" t="s">
        <v>213</v>
      </c>
      <c r="C27" s="38">
        <v>11</v>
      </c>
      <c r="D27" s="46" t="str">
        <f t="shared" si="0"/>
        <v>N/A</v>
      </c>
      <c r="E27" s="38">
        <v>11</v>
      </c>
      <c r="F27" s="46" t="str">
        <f t="shared" si="1"/>
        <v>N/A</v>
      </c>
      <c r="G27" s="38">
        <v>11</v>
      </c>
      <c r="H27" s="46" t="str">
        <f t="shared" si="2"/>
        <v>N/A</v>
      </c>
      <c r="I27" s="12">
        <v>166.7</v>
      </c>
      <c r="J27" s="12">
        <v>-37.5</v>
      </c>
      <c r="K27" s="47" t="s">
        <v>739</v>
      </c>
      <c r="L27" s="9" t="str">
        <f t="shared" si="3"/>
        <v>No</v>
      </c>
    </row>
    <row r="28" spans="1:12" x14ac:dyDescent="0.2">
      <c r="A28" s="60" t="s">
        <v>1006</v>
      </c>
      <c r="B28" s="37" t="s">
        <v>213</v>
      </c>
      <c r="C28" s="38">
        <v>3565</v>
      </c>
      <c r="D28" s="46" t="str">
        <f t="shared" si="0"/>
        <v>N/A</v>
      </c>
      <c r="E28" s="38">
        <v>5027</v>
      </c>
      <c r="F28" s="46" t="str">
        <f t="shared" si="1"/>
        <v>N/A</v>
      </c>
      <c r="G28" s="38">
        <v>4800</v>
      </c>
      <c r="H28" s="46" t="str">
        <f t="shared" si="2"/>
        <v>N/A</v>
      </c>
      <c r="I28" s="12">
        <v>41.01</v>
      </c>
      <c r="J28" s="12">
        <v>-4.5199999999999996</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2057</v>
      </c>
      <c r="D30" s="46" t="str">
        <f t="shared" si="0"/>
        <v>N/A</v>
      </c>
      <c r="E30" s="38">
        <v>8087</v>
      </c>
      <c r="F30" s="46" t="str">
        <f t="shared" si="1"/>
        <v>N/A</v>
      </c>
      <c r="G30" s="38">
        <v>7505</v>
      </c>
      <c r="H30" s="46" t="str">
        <f t="shared" si="2"/>
        <v>N/A</v>
      </c>
      <c r="I30" s="12">
        <v>293.10000000000002</v>
      </c>
      <c r="J30" s="12">
        <v>-7.2</v>
      </c>
      <c r="K30" s="47" t="s">
        <v>739</v>
      </c>
      <c r="L30" s="9" t="str">
        <f t="shared" si="3"/>
        <v>Yes</v>
      </c>
    </row>
    <row r="31" spans="1:12" x14ac:dyDescent="0.2">
      <c r="A31" s="48" t="s">
        <v>1008</v>
      </c>
      <c r="B31" s="37" t="s">
        <v>213</v>
      </c>
      <c r="C31" s="38">
        <v>811</v>
      </c>
      <c r="D31" s="46" t="str">
        <f t="shared" si="0"/>
        <v>N/A</v>
      </c>
      <c r="E31" s="38">
        <v>923</v>
      </c>
      <c r="F31" s="46" t="str">
        <f t="shared" si="1"/>
        <v>N/A</v>
      </c>
      <c r="G31" s="38">
        <v>981</v>
      </c>
      <c r="H31" s="46" t="str">
        <f t="shared" si="2"/>
        <v>N/A</v>
      </c>
      <c r="I31" s="12">
        <v>13.81</v>
      </c>
      <c r="J31" s="12">
        <v>6.2839999999999998</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550</v>
      </c>
      <c r="D33" s="46" t="str">
        <f t="shared" si="0"/>
        <v>N/A</v>
      </c>
      <c r="E33" s="38">
        <v>502</v>
      </c>
      <c r="F33" s="46" t="str">
        <f t="shared" si="1"/>
        <v>N/A</v>
      </c>
      <c r="G33" s="38">
        <v>557</v>
      </c>
      <c r="H33" s="46" t="str">
        <f t="shared" si="2"/>
        <v>N/A</v>
      </c>
      <c r="I33" s="12">
        <v>-8.73</v>
      </c>
      <c r="J33" s="12">
        <v>10.96</v>
      </c>
      <c r="K33" s="47" t="s">
        <v>739</v>
      </c>
      <c r="L33" s="9" t="str">
        <f t="shared" si="3"/>
        <v>Yes</v>
      </c>
    </row>
    <row r="34" spans="1:12" x14ac:dyDescent="0.2">
      <c r="A34" s="48" t="s">
        <v>1011</v>
      </c>
      <c r="B34" s="37" t="s">
        <v>213</v>
      </c>
      <c r="C34" s="38">
        <v>116</v>
      </c>
      <c r="D34" s="46" t="str">
        <f t="shared" si="0"/>
        <v>N/A</v>
      </c>
      <c r="E34" s="38">
        <v>75</v>
      </c>
      <c r="F34" s="46" t="str">
        <f t="shared" si="1"/>
        <v>N/A</v>
      </c>
      <c r="G34" s="38">
        <v>57</v>
      </c>
      <c r="H34" s="46" t="str">
        <f t="shared" si="2"/>
        <v>N/A</v>
      </c>
      <c r="I34" s="12">
        <v>-35.299999999999997</v>
      </c>
      <c r="J34" s="12">
        <v>-24</v>
      </c>
      <c r="K34" s="47" t="s">
        <v>739</v>
      </c>
      <c r="L34" s="9" t="str">
        <f t="shared" si="3"/>
        <v>Yes</v>
      </c>
    </row>
    <row r="35" spans="1:12" x14ac:dyDescent="0.2">
      <c r="A35" s="48" t="s">
        <v>1012</v>
      </c>
      <c r="B35" s="37" t="s">
        <v>213</v>
      </c>
      <c r="C35" s="38">
        <v>232</v>
      </c>
      <c r="D35" s="46" t="str">
        <f t="shared" si="0"/>
        <v>N/A</v>
      </c>
      <c r="E35" s="38">
        <v>6244</v>
      </c>
      <c r="F35" s="46" t="str">
        <f t="shared" si="1"/>
        <v>N/A</v>
      </c>
      <c r="G35" s="38">
        <v>5447</v>
      </c>
      <c r="H35" s="46" t="str">
        <f t="shared" si="2"/>
        <v>N/A</v>
      </c>
      <c r="I35" s="12">
        <v>2591</v>
      </c>
      <c r="J35" s="12">
        <v>-12.8</v>
      </c>
      <c r="K35" s="47" t="s">
        <v>739</v>
      </c>
      <c r="L35" s="9" t="str">
        <f t="shared" si="3"/>
        <v>Yes</v>
      </c>
    </row>
    <row r="36" spans="1:12" x14ac:dyDescent="0.2">
      <c r="A36" s="48" t="s">
        <v>1013</v>
      </c>
      <c r="B36" s="37" t="s">
        <v>213</v>
      </c>
      <c r="C36" s="38">
        <v>348</v>
      </c>
      <c r="D36" s="46" t="str">
        <f t="shared" si="0"/>
        <v>N/A</v>
      </c>
      <c r="E36" s="38">
        <v>343</v>
      </c>
      <c r="F36" s="46" t="str">
        <f t="shared" si="1"/>
        <v>N/A</v>
      </c>
      <c r="G36" s="38">
        <v>463</v>
      </c>
      <c r="H36" s="46" t="str">
        <f t="shared" si="2"/>
        <v>N/A</v>
      </c>
      <c r="I36" s="12">
        <v>-1.44</v>
      </c>
      <c r="J36" s="12">
        <v>34.99</v>
      </c>
      <c r="K36" s="47" t="s">
        <v>739</v>
      </c>
      <c r="L36" s="9" t="str">
        <f t="shared" si="3"/>
        <v>No</v>
      </c>
    </row>
    <row r="37" spans="1:12" x14ac:dyDescent="0.2">
      <c r="A37" s="48" t="s">
        <v>122</v>
      </c>
      <c r="B37" s="37" t="s">
        <v>213</v>
      </c>
      <c r="C37" s="38">
        <v>377</v>
      </c>
      <c r="D37" s="46" t="str">
        <f t="shared" si="0"/>
        <v>N/A</v>
      </c>
      <c r="E37" s="38">
        <v>469</v>
      </c>
      <c r="F37" s="46" t="str">
        <f t="shared" si="1"/>
        <v>N/A</v>
      </c>
      <c r="G37" s="38">
        <v>599</v>
      </c>
      <c r="H37" s="46" t="str">
        <f t="shared" si="2"/>
        <v>N/A</v>
      </c>
      <c r="I37" s="12">
        <v>24.4</v>
      </c>
      <c r="J37" s="12">
        <v>27.72</v>
      </c>
      <c r="K37" s="47" t="s">
        <v>739</v>
      </c>
      <c r="L37" s="9" t="str">
        <f t="shared" si="3"/>
        <v>Yes</v>
      </c>
    </row>
    <row r="38" spans="1:12" x14ac:dyDescent="0.2">
      <c r="A38" s="48" t="s">
        <v>84</v>
      </c>
      <c r="B38" s="37" t="s">
        <v>213</v>
      </c>
      <c r="C38" s="49">
        <v>690675924</v>
      </c>
      <c r="D38" s="46" t="str">
        <f t="shared" si="0"/>
        <v>N/A</v>
      </c>
      <c r="E38" s="49">
        <v>704416707</v>
      </c>
      <c r="F38" s="46" t="str">
        <f t="shared" si="1"/>
        <v>N/A</v>
      </c>
      <c r="G38" s="49">
        <v>675916609</v>
      </c>
      <c r="H38" s="46" t="str">
        <f t="shared" si="2"/>
        <v>N/A</v>
      </c>
      <c r="I38" s="12">
        <v>1.9890000000000001</v>
      </c>
      <c r="J38" s="12">
        <v>-4.05</v>
      </c>
      <c r="K38" s="47" t="s">
        <v>739</v>
      </c>
      <c r="L38" s="9" t="str">
        <f t="shared" si="3"/>
        <v>Yes</v>
      </c>
    </row>
    <row r="39" spans="1:12" x14ac:dyDescent="0.2">
      <c r="A39" s="48" t="s">
        <v>1302</v>
      </c>
      <c r="B39" s="37" t="s">
        <v>213</v>
      </c>
      <c r="C39" s="49">
        <v>20732.302455000001</v>
      </c>
      <c r="D39" s="46" t="str">
        <f t="shared" si="0"/>
        <v>N/A</v>
      </c>
      <c r="E39" s="49">
        <v>18216.103103000001</v>
      </c>
      <c r="F39" s="46" t="str">
        <f t="shared" si="1"/>
        <v>N/A</v>
      </c>
      <c r="G39" s="49">
        <v>18658.843589</v>
      </c>
      <c r="H39" s="46" t="str">
        <f t="shared" si="2"/>
        <v>N/A</v>
      </c>
      <c r="I39" s="12">
        <v>-12.1</v>
      </c>
      <c r="J39" s="12">
        <v>2.4300000000000002</v>
      </c>
      <c r="K39" s="47" t="s">
        <v>739</v>
      </c>
      <c r="L39" s="9" t="str">
        <f t="shared" si="3"/>
        <v>Yes</v>
      </c>
    </row>
    <row r="40" spans="1:12" x14ac:dyDescent="0.2">
      <c r="A40" s="48" t="s">
        <v>1303</v>
      </c>
      <c r="B40" s="37" t="s">
        <v>213</v>
      </c>
      <c r="C40" s="49">
        <v>26708.272389999998</v>
      </c>
      <c r="D40" s="46" t="str">
        <f>IF($B40="N/A","N/A",IF(C40&gt;10,"No",IF(C40&lt;-10,"No","Yes")))</f>
        <v>N/A</v>
      </c>
      <c r="E40" s="49">
        <v>25120.059447</v>
      </c>
      <c r="F40" s="46" t="str">
        <f>IF($B40="N/A","N/A",IF(E40&gt;10,"No",IF(E40&lt;-10,"No","Yes")))</f>
        <v>N/A</v>
      </c>
      <c r="G40" s="49">
        <v>26116.325065000001</v>
      </c>
      <c r="H40" s="46" t="str">
        <f>IF($B40="N/A","N/A",IF(G40&gt;10,"No",IF(G40&lt;-10,"No","Yes")))</f>
        <v>N/A</v>
      </c>
      <c r="I40" s="12">
        <v>-5.95</v>
      </c>
      <c r="J40" s="12">
        <v>3.9660000000000002</v>
      </c>
      <c r="K40" s="47" t="s">
        <v>739</v>
      </c>
      <c r="L40" s="9" t="str">
        <f>IF(J40="Div by 0", "N/A", IF(K40="N/A","N/A", IF(J40&gt;VALUE(MID(K40,1,2)), "No", IF(J40&lt;-1*VALUE(MID(K40,1,2)), "No", "Yes"))))</f>
        <v>Yes</v>
      </c>
    </row>
    <row r="41" spans="1:12" x14ac:dyDescent="0.2">
      <c r="A41" s="48" t="s">
        <v>107</v>
      </c>
      <c r="B41" s="37" t="s">
        <v>213</v>
      </c>
      <c r="C41" s="49">
        <v>10242209</v>
      </c>
      <c r="D41" s="46" t="str">
        <f t="shared" ref="D41:D44" si="4">IF($B41="N/A","N/A",IF(C41&gt;10,"No",IF(C41&lt;-10,"No","Yes")))</f>
        <v>N/A</v>
      </c>
      <c r="E41" s="49">
        <v>13350952</v>
      </c>
      <c r="F41" s="46" t="str">
        <f t="shared" ref="F41:F44" si="5">IF($B41="N/A","N/A",IF(E41&gt;10,"No",IF(E41&lt;-10,"No","Yes")))</f>
        <v>N/A</v>
      </c>
      <c r="G41" s="49">
        <v>12658992</v>
      </c>
      <c r="H41" s="46" t="str">
        <f t="shared" ref="H41:H44" si="6">IF($B41="N/A","N/A",IF(G41&gt;10,"No",IF(G41&lt;-10,"No","Yes")))</f>
        <v>N/A</v>
      </c>
      <c r="I41" s="12">
        <v>30.35</v>
      </c>
      <c r="J41" s="12">
        <v>-5.18</v>
      </c>
      <c r="K41" s="47" t="s">
        <v>739</v>
      </c>
      <c r="L41" s="9" t="str">
        <f t="shared" ref="L41:L43" si="7">IF(J41="Div by 0", "N/A", IF(K41="N/A","N/A", IF(J41&gt;VALUE(MID(K41,1,2)), "No", IF(J41&lt;-1*VALUE(MID(K41,1,2)), "No", "Yes"))))</f>
        <v>Yes</v>
      </c>
    </row>
    <row r="42" spans="1:12" x14ac:dyDescent="0.2">
      <c r="A42" s="48" t="s">
        <v>158</v>
      </c>
      <c r="B42" s="50" t="s">
        <v>217</v>
      </c>
      <c r="C42" s="1">
        <v>474</v>
      </c>
      <c r="D42" s="46" t="str">
        <f>IF($B42="N/A","N/A",IF(C42&gt;0,"No",IF(C42&lt;0,"No","Yes")))</f>
        <v>No</v>
      </c>
      <c r="E42" s="1">
        <v>1536</v>
      </c>
      <c r="F42" s="46" t="str">
        <f>IF($B42="N/A","N/A",IF(E42&gt;0,"No",IF(E42&lt;0,"No","Yes")))</f>
        <v>No</v>
      </c>
      <c r="G42" s="1">
        <v>989</v>
      </c>
      <c r="H42" s="46" t="str">
        <f>IF($B42="N/A","N/A",IF(G42&gt;0,"No",IF(G42&lt;0,"No","Yes")))</f>
        <v>No</v>
      </c>
      <c r="I42" s="12">
        <v>224.1</v>
      </c>
      <c r="J42" s="12">
        <v>-35.6</v>
      </c>
      <c r="K42" s="47" t="s">
        <v>739</v>
      </c>
      <c r="L42" s="9" t="str">
        <f t="shared" si="7"/>
        <v>No</v>
      </c>
    </row>
    <row r="43" spans="1:12" x14ac:dyDescent="0.2">
      <c r="A43" s="48" t="s">
        <v>156</v>
      </c>
      <c r="B43" s="37" t="s">
        <v>213</v>
      </c>
      <c r="C43" s="49">
        <v>1515534</v>
      </c>
      <c r="D43" s="46" t="str">
        <f t="shared" si="4"/>
        <v>N/A</v>
      </c>
      <c r="E43" s="49">
        <v>3424960</v>
      </c>
      <c r="F43" s="46" t="str">
        <f t="shared" si="5"/>
        <v>N/A</v>
      </c>
      <c r="G43" s="49">
        <v>1786792</v>
      </c>
      <c r="H43" s="46" t="str">
        <f t="shared" si="6"/>
        <v>N/A</v>
      </c>
      <c r="I43" s="12">
        <v>126</v>
      </c>
      <c r="J43" s="12">
        <v>-47.8</v>
      </c>
      <c r="K43" s="47" t="s">
        <v>739</v>
      </c>
      <c r="L43" s="9" t="str">
        <f t="shared" si="7"/>
        <v>No</v>
      </c>
    </row>
    <row r="44" spans="1:12" x14ac:dyDescent="0.2">
      <c r="A44" s="48" t="s">
        <v>1304</v>
      </c>
      <c r="B44" s="37" t="s">
        <v>213</v>
      </c>
      <c r="C44" s="49">
        <v>3197.3291138999998</v>
      </c>
      <c r="D44" s="46" t="str">
        <f t="shared" si="4"/>
        <v>N/A</v>
      </c>
      <c r="E44" s="49">
        <v>2229.7916667</v>
      </c>
      <c r="F44" s="46" t="str">
        <f t="shared" si="5"/>
        <v>N/A</v>
      </c>
      <c r="G44" s="49">
        <v>1806.6653185</v>
      </c>
      <c r="H44" s="46" t="str">
        <f t="shared" si="6"/>
        <v>N/A</v>
      </c>
      <c r="I44" s="12">
        <v>-30.3</v>
      </c>
      <c r="J44" s="12">
        <v>-19</v>
      </c>
      <c r="K44" s="47" t="s">
        <v>739</v>
      </c>
      <c r="L44" s="9" t="str">
        <f>IF(J44="Div by 0", "N/A", IF(OR(J44="N/A",K44="N/A"),"N/A", IF(J44&gt;VALUE(MID(K44,1,2)), "No", IF(J44&lt;-1*VALUE(MID(K44,1,2)), "No", "Yes"))))</f>
        <v>Yes</v>
      </c>
    </row>
    <row r="45" spans="1:12" x14ac:dyDescent="0.2">
      <c r="A45" s="48" t="s">
        <v>1305</v>
      </c>
      <c r="B45" s="37" t="s">
        <v>213</v>
      </c>
      <c r="C45" s="49">
        <v>26603.893166999998</v>
      </c>
      <c r="D45" s="46" t="str">
        <f t="shared" ref="D45:D71" si="8">IF($B45="N/A","N/A",IF(C45&gt;10,"No",IF(C45&lt;-10,"No","Yes")))</f>
        <v>N/A</v>
      </c>
      <c r="E45" s="49">
        <v>23135.929230999998</v>
      </c>
      <c r="F45" s="46" t="str">
        <f t="shared" ref="F45:F71" si="9">IF($B45="N/A","N/A",IF(E45&gt;10,"No",IF(E45&lt;-10,"No","Yes")))</f>
        <v>N/A</v>
      </c>
      <c r="G45" s="49">
        <v>18538.029190000001</v>
      </c>
      <c r="H45" s="46" t="str">
        <f t="shared" ref="H45:H71" si="10">IF($B45="N/A","N/A",IF(G45&gt;10,"No",IF(G45&lt;-10,"No","Yes")))</f>
        <v>N/A</v>
      </c>
      <c r="I45" s="12">
        <v>-13</v>
      </c>
      <c r="J45" s="12">
        <v>-19.899999999999999</v>
      </c>
      <c r="K45" s="47" t="s">
        <v>739</v>
      </c>
      <c r="L45" s="9" t="str">
        <f t="shared" ref="L45:L71" si="11">IF(J45="Div by 0", "N/A", IF(K45="N/A","N/A", IF(J45&gt;VALUE(MID(K45,1,2)), "No", IF(J45&lt;-1*VALUE(MID(K45,1,2)), "No", "Yes"))))</f>
        <v>Yes</v>
      </c>
    </row>
    <row r="46" spans="1:12" x14ac:dyDescent="0.2">
      <c r="A46" s="48" t="s">
        <v>1306</v>
      </c>
      <c r="B46" s="37" t="s">
        <v>213</v>
      </c>
      <c r="C46" s="49">
        <v>38291.243386000002</v>
      </c>
      <c r="D46" s="46" t="str">
        <f t="shared" si="8"/>
        <v>N/A</v>
      </c>
      <c r="E46" s="49">
        <v>30970.125</v>
      </c>
      <c r="F46" s="46" t="str">
        <f t="shared" si="9"/>
        <v>N/A</v>
      </c>
      <c r="G46" s="49">
        <v>22905.754629999999</v>
      </c>
      <c r="H46" s="46" t="str">
        <f t="shared" si="10"/>
        <v>N/A</v>
      </c>
      <c r="I46" s="12">
        <v>-19.100000000000001</v>
      </c>
      <c r="J46" s="12">
        <v>-26</v>
      </c>
      <c r="K46" s="47" t="s">
        <v>739</v>
      </c>
      <c r="L46" s="9" t="str">
        <f t="shared" si="11"/>
        <v>Yes</v>
      </c>
    </row>
    <row r="47" spans="1:12" x14ac:dyDescent="0.2">
      <c r="A47" s="48" t="s">
        <v>1307</v>
      </c>
      <c r="B47" s="37" t="s">
        <v>213</v>
      </c>
      <c r="C47" s="49">
        <v>88679.339286000002</v>
      </c>
      <c r="D47" s="46" t="str">
        <f t="shared" si="8"/>
        <v>N/A</v>
      </c>
      <c r="E47" s="49">
        <v>17428.663653</v>
      </c>
      <c r="F47" s="46" t="str">
        <f t="shared" si="9"/>
        <v>N/A</v>
      </c>
      <c r="G47" s="49">
        <v>13782.414715999999</v>
      </c>
      <c r="H47" s="46" t="str">
        <f t="shared" si="10"/>
        <v>N/A</v>
      </c>
      <c r="I47" s="12">
        <v>-80.3</v>
      </c>
      <c r="J47" s="12">
        <v>-20.9</v>
      </c>
      <c r="K47" s="47" t="s">
        <v>739</v>
      </c>
      <c r="L47" s="9" t="str">
        <f t="shared" si="11"/>
        <v>Yes</v>
      </c>
    </row>
    <row r="48" spans="1:12" x14ac:dyDescent="0.2">
      <c r="A48" s="48" t="s">
        <v>1308</v>
      </c>
      <c r="B48" s="37" t="s">
        <v>213</v>
      </c>
      <c r="C48" s="49">
        <v>10692</v>
      </c>
      <c r="D48" s="46" t="str">
        <f t="shared" si="8"/>
        <v>N/A</v>
      </c>
      <c r="E48" s="49">
        <v>9980.1914894000001</v>
      </c>
      <c r="F48" s="46" t="str">
        <f t="shared" si="9"/>
        <v>N/A</v>
      </c>
      <c r="G48" s="49">
        <v>6853.7058823999996</v>
      </c>
      <c r="H48" s="46" t="str">
        <f t="shared" si="10"/>
        <v>N/A</v>
      </c>
      <c r="I48" s="12">
        <v>-6.66</v>
      </c>
      <c r="J48" s="12">
        <v>-31.3</v>
      </c>
      <c r="K48" s="47" t="s">
        <v>739</v>
      </c>
      <c r="L48" s="9" t="str">
        <f t="shared" si="11"/>
        <v>No</v>
      </c>
    </row>
    <row r="49" spans="1:12" x14ac:dyDescent="0.2">
      <c r="A49" s="48" t="s">
        <v>1309</v>
      </c>
      <c r="B49" s="37" t="s">
        <v>213</v>
      </c>
      <c r="C49" s="49">
        <v>20748.308249000002</v>
      </c>
      <c r="D49" s="46" t="str">
        <f t="shared" si="8"/>
        <v>N/A</v>
      </c>
      <c r="E49" s="49">
        <v>46162.966667000001</v>
      </c>
      <c r="F49" s="46" t="str">
        <f t="shared" si="9"/>
        <v>N/A</v>
      </c>
      <c r="G49" s="49">
        <v>39717.684931999996</v>
      </c>
      <c r="H49" s="46" t="str">
        <f t="shared" si="10"/>
        <v>N/A</v>
      </c>
      <c r="I49" s="12">
        <v>122.5</v>
      </c>
      <c r="J49" s="12">
        <v>-14</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25784.252262000002</v>
      </c>
      <c r="D51" s="46" t="str">
        <f t="shared" si="8"/>
        <v>N/A</v>
      </c>
      <c r="E51" s="49">
        <v>28719.087877999998</v>
      </c>
      <c r="F51" s="46" t="str">
        <f t="shared" si="9"/>
        <v>N/A</v>
      </c>
      <c r="G51" s="49">
        <v>29903.948342</v>
      </c>
      <c r="H51" s="46" t="str">
        <f t="shared" si="10"/>
        <v>N/A</v>
      </c>
      <c r="I51" s="12">
        <v>11.38</v>
      </c>
      <c r="J51" s="12">
        <v>4.1260000000000003</v>
      </c>
      <c r="K51" s="47" t="s">
        <v>739</v>
      </c>
      <c r="L51" s="9" t="str">
        <f t="shared" si="11"/>
        <v>Yes</v>
      </c>
    </row>
    <row r="52" spans="1:12" x14ac:dyDescent="0.2">
      <c r="A52" s="48" t="s">
        <v>1312</v>
      </c>
      <c r="B52" s="37" t="s">
        <v>213</v>
      </c>
      <c r="C52" s="49">
        <v>22490.942580999999</v>
      </c>
      <c r="D52" s="46" t="str">
        <f t="shared" si="8"/>
        <v>N/A</v>
      </c>
      <c r="E52" s="49">
        <v>23830.865298000001</v>
      </c>
      <c r="F52" s="46" t="str">
        <f t="shared" si="9"/>
        <v>N/A</v>
      </c>
      <c r="G52" s="49">
        <v>23482.375414999999</v>
      </c>
      <c r="H52" s="46" t="str">
        <f t="shared" si="10"/>
        <v>N/A</v>
      </c>
      <c r="I52" s="12">
        <v>5.9580000000000002</v>
      </c>
      <c r="J52" s="12">
        <v>-1.46</v>
      </c>
      <c r="K52" s="47" t="s">
        <v>739</v>
      </c>
      <c r="L52" s="9" t="str">
        <f t="shared" si="11"/>
        <v>Yes</v>
      </c>
    </row>
    <row r="53" spans="1:12" x14ac:dyDescent="0.2">
      <c r="A53" s="48" t="s">
        <v>1313</v>
      </c>
      <c r="B53" s="37" t="s">
        <v>213</v>
      </c>
      <c r="C53" s="49">
        <v>21429.573122999998</v>
      </c>
      <c r="D53" s="46" t="str">
        <f t="shared" si="8"/>
        <v>N/A</v>
      </c>
      <c r="E53" s="49">
        <v>25078.460074999999</v>
      </c>
      <c r="F53" s="46" t="str">
        <f t="shared" si="9"/>
        <v>N/A</v>
      </c>
      <c r="G53" s="49">
        <v>27955.479409</v>
      </c>
      <c r="H53" s="46" t="str">
        <f t="shared" si="10"/>
        <v>N/A</v>
      </c>
      <c r="I53" s="12">
        <v>17.03</v>
      </c>
      <c r="J53" s="12">
        <v>11.47</v>
      </c>
      <c r="K53" s="47" t="s">
        <v>739</v>
      </c>
      <c r="L53" s="9" t="str">
        <f t="shared" si="11"/>
        <v>Yes</v>
      </c>
    </row>
    <row r="54" spans="1:12" x14ac:dyDescent="0.2">
      <c r="A54" s="48" t="s">
        <v>1314</v>
      </c>
      <c r="B54" s="37" t="s">
        <v>213</v>
      </c>
      <c r="C54" s="49">
        <v>16460.421568999998</v>
      </c>
      <c r="D54" s="46" t="str">
        <f t="shared" si="8"/>
        <v>N/A</v>
      </c>
      <c r="E54" s="49">
        <v>21556.686046999999</v>
      </c>
      <c r="F54" s="46" t="str">
        <f t="shared" si="9"/>
        <v>N/A</v>
      </c>
      <c r="G54" s="49">
        <v>14724.415161999999</v>
      </c>
      <c r="H54" s="46" t="str">
        <f t="shared" si="10"/>
        <v>N/A</v>
      </c>
      <c r="I54" s="12">
        <v>30.96</v>
      </c>
      <c r="J54" s="12">
        <v>-31.7</v>
      </c>
      <c r="K54" s="47" t="s">
        <v>739</v>
      </c>
      <c r="L54" s="9" t="str">
        <f t="shared" si="11"/>
        <v>No</v>
      </c>
    </row>
    <row r="55" spans="1:12" x14ac:dyDescent="0.2">
      <c r="A55" s="48" t="s">
        <v>1691</v>
      </c>
      <c r="B55" s="37" t="s">
        <v>213</v>
      </c>
      <c r="C55" s="49">
        <v>96071.415758999996</v>
      </c>
      <c r="D55" s="46" t="str">
        <f t="shared" si="8"/>
        <v>N/A</v>
      </c>
      <c r="E55" s="49">
        <v>93724.568857999999</v>
      </c>
      <c r="F55" s="46" t="str">
        <f t="shared" si="9"/>
        <v>N/A</v>
      </c>
      <c r="G55" s="49">
        <v>89974.531902999996</v>
      </c>
      <c r="H55" s="46" t="str">
        <f t="shared" si="10"/>
        <v>N/A</v>
      </c>
      <c r="I55" s="12">
        <v>-2.44</v>
      </c>
      <c r="J55" s="12">
        <v>-4</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6094.3834598000003</v>
      </c>
      <c r="D57" s="46" t="str">
        <f t="shared" si="8"/>
        <v>N/A</v>
      </c>
      <c r="E57" s="49">
        <v>4879.3788506999999</v>
      </c>
      <c r="F57" s="46" t="str">
        <f t="shared" si="9"/>
        <v>N/A</v>
      </c>
      <c r="G57" s="49">
        <v>4727.2764606999999</v>
      </c>
      <c r="H57" s="46" t="str">
        <f t="shared" si="10"/>
        <v>N/A</v>
      </c>
      <c r="I57" s="12">
        <v>-19.899999999999999</v>
      </c>
      <c r="J57" s="12">
        <v>-3.12</v>
      </c>
      <c r="K57" s="47" t="s">
        <v>739</v>
      </c>
      <c r="L57" s="9" t="str">
        <f t="shared" si="11"/>
        <v>Yes</v>
      </c>
    </row>
    <row r="58" spans="1:12" x14ac:dyDescent="0.2">
      <c r="A58" s="48" t="s">
        <v>1316</v>
      </c>
      <c r="B58" s="37" t="s">
        <v>213</v>
      </c>
      <c r="C58" s="49">
        <v>2128.9213332999998</v>
      </c>
      <c r="D58" s="46" t="str">
        <f t="shared" si="8"/>
        <v>N/A</v>
      </c>
      <c r="E58" s="49">
        <v>2645.0214796999999</v>
      </c>
      <c r="F58" s="46" t="str">
        <f t="shared" si="9"/>
        <v>N/A</v>
      </c>
      <c r="G58" s="49">
        <v>4085.7625297999998</v>
      </c>
      <c r="H58" s="46" t="str">
        <f t="shared" si="10"/>
        <v>N/A</v>
      </c>
      <c r="I58" s="12">
        <v>24.24</v>
      </c>
      <c r="J58" s="12">
        <v>54.47</v>
      </c>
      <c r="K58" s="47" t="s">
        <v>739</v>
      </c>
      <c r="L58" s="9" t="str">
        <f t="shared" si="11"/>
        <v>No</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3727.4897025</v>
      </c>
      <c r="D60" s="46" t="str">
        <f t="shared" si="8"/>
        <v>N/A</v>
      </c>
      <c r="E60" s="49">
        <v>3084.8699253999998</v>
      </c>
      <c r="F60" s="46" t="str">
        <f t="shared" si="9"/>
        <v>N/A</v>
      </c>
      <c r="G60" s="49">
        <v>5377.2207469000004</v>
      </c>
      <c r="H60" s="46" t="str">
        <f t="shared" si="10"/>
        <v>N/A</v>
      </c>
      <c r="I60" s="12">
        <v>-17.2</v>
      </c>
      <c r="J60" s="12">
        <v>74.31</v>
      </c>
      <c r="K60" s="47" t="s">
        <v>739</v>
      </c>
      <c r="L60" s="9" t="str">
        <f t="shared" si="11"/>
        <v>No</v>
      </c>
    </row>
    <row r="61" spans="1:12" x14ac:dyDescent="0.2">
      <c r="A61" s="3" t="s">
        <v>1695</v>
      </c>
      <c r="B61" s="37" t="s">
        <v>213</v>
      </c>
      <c r="C61" s="49">
        <v>2668.1074878999998</v>
      </c>
      <c r="D61" s="46" t="str">
        <f t="shared" si="8"/>
        <v>N/A</v>
      </c>
      <c r="E61" s="49">
        <v>1322.5200457999999</v>
      </c>
      <c r="F61" s="46" t="str">
        <f t="shared" si="9"/>
        <v>N/A</v>
      </c>
      <c r="G61" s="49">
        <v>1890.9540758000001</v>
      </c>
      <c r="H61" s="46" t="str">
        <f t="shared" si="10"/>
        <v>N/A</v>
      </c>
      <c r="I61" s="12">
        <v>-50.4</v>
      </c>
      <c r="J61" s="12">
        <v>42.98</v>
      </c>
      <c r="K61" s="47" t="s">
        <v>739</v>
      </c>
      <c r="L61" s="9" t="str">
        <f t="shared" si="11"/>
        <v>No</v>
      </c>
    </row>
    <row r="62" spans="1:12" x14ac:dyDescent="0.2">
      <c r="A62" s="3" t="s">
        <v>1696</v>
      </c>
      <c r="B62" s="37" t="s">
        <v>213</v>
      </c>
      <c r="C62" s="49">
        <v>735.33333332999996</v>
      </c>
      <c r="D62" s="46" t="str">
        <f t="shared" si="8"/>
        <v>N/A</v>
      </c>
      <c r="E62" s="49">
        <v>8453.375</v>
      </c>
      <c r="F62" s="46" t="str">
        <f t="shared" si="9"/>
        <v>N/A</v>
      </c>
      <c r="G62" s="49">
        <v>3148.8</v>
      </c>
      <c r="H62" s="46" t="str">
        <f t="shared" si="10"/>
        <v>N/A</v>
      </c>
      <c r="I62" s="12">
        <v>1050</v>
      </c>
      <c r="J62" s="12">
        <v>-62.8</v>
      </c>
      <c r="K62" s="47" t="s">
        <v>739</v>
      </c>
      <c r="L62" s="9" t="str">
        <f t="shared" si="11"/>
        <v>No</v>
      </c>
    </row>
    <row r="63" spans="1:12" x14ac:dyDescent="0.2">
      <c r="A63" s="3" t="s">
        <v>1697</v>
      </c>
      <c r="B63" s="37" t="s">
        <v>213</v>
      </c>
      <c r="C63" s="49">
        <v>8599.3281907000001</v>
      </c>
      <c r="D63" s="46" t="str">
        <f t="shared" si="8"/>
        <v>N/A</v>
      </c>
      <c r="E63" s="49">
        <v>6294.7179231999999</v>
      </c>
      <c r="F63" s="46" t="str">
        <f t="shared" si="9"/>
        <v>N/A</v>
      </c>
      <c r="G63" s="49">
        <v>5192.4295832999996</v>
      </c>
      <c r="H63" s="46" t="str">
        <f t="shared" si="10"/>
        <v>N/A</v>
      </c>
      <c r="I63" s="12">
        <v>-26.8</v>
      </c>
      <c r="J63" s="12">
        <v>-17.5</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5358.9824988</v>
      </c>
      <c r="D65" s="46" t="str">
        <f t="shared" si="8"/>
        <v>N/A</v>
      </c>
      <c r="E65" s="49">
        <v>2614.2732781</v>
      </c>
      <c r="F65" s="46" t="str">
        <f t="shared" si="9"/>
        <v>N/A</v>
      </c>
      <c r="G65" s="49">
        <v>3129.1870752999998</v>
      </c>
      <c r="H65" s="46" t="str">
        <f t="shared" si="10"/>
        <v>N/A</v>
      </c>
      <c r="I65" s="12">
        <v>-51.2</v>
      </c>
      <c r="J65" s="12">
        <v>19.7</v>
      </c>
      <c r="K65" s="47" t="s">
        <v>739</v>
      </c>
      <c r="L65" s="9" t="str">
        <f t="shared" si="11"/>
        <v>Yes</v>
      </c>
    </row>
    <row r="66" spans="1:12" x14ac:dyDescent="0.2">
      <c r="A66" s="3" t="s">
        <v>1700</v>
      </c>
      <c r="B66" s="37" t="s">
        <v>213</v>
      </c>
      <c r="C66" s="49">
        <v>2435.2071516999999</v>
      </c>
      <c r="D66" s="46" t="str">
        <f t="shared" si="8"/>
        <v>N/A</v>
      </c>
      <c r="E66" s="49">
        <v>1631.7757313</v>
      </c>
      <c r="F66" s="46" t="str">
        <f t="shared" si="9"/>
        <v>N/A</v>
      </c>
      <c r="G66" s="49">
        <v>2116.1763507000001</v>
      </c>
      <c r="H66" s="46" t="str">
        <f t="shared" si="10"/>
        <v>N/A</v>
      </c>
      <c r="I66" s="12">
        <v>-33</v>
      </c>
      <c r="J66" s="12">
        <v>29.69</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5269.6745455</v>
      </c>
      <c r="D68" s="46" t="str">
        <f t="shared" si="8"/>
        <v>N/A</v>
      </c>
      <c r="E68" s="49">
        <v>1387.7370518</v>
      </c>
      <c r="F68" s="46" t="str">
        <f t="shared" si="9"/>
        <v>N/A</v>
      </c>
      <c r="G68" s="49">
        <v>1786.0071813</v>
      </c>
      <c r="H68" s="46" t="str">
        <f t="shared" si="10"/>
        <v>N/A</v>
      </c>
      <c r="I68" s="12">
        <v>-73.7</v>
      </c>
      <c r="J68" s="12">
        <v>28.7</v>
      </c>
      <c r="K68" s="47" t="s">
        <v>739</v>
      </c>
      <c r="L68" s="9" t="str">
        <f t="shared" si="11"/>
        <v>Yes</v>
      </c>
    </row>
    <row r="69" spans="1:12" x14ac:dyDescent="0.2">
      <c r="A69" s="2" t="s">
        <v>1703</v>
      </c>
      <c r="B69" s="37" t="s">
        <v>213</v>
      </c>
      <c r="C69" s="49">
        <v>999.69827585999997</v>
      </c>
      <c r="D69" s="46" t="str">
        <f t="shared" si="8"/>
        <v>N/A</v>
      </c>
      <c r="E69" s="49">
        <v>652.82666667000001</v>
      </c>
      <c r="F69" s="46" t="str">
        <f t="shared" si="9"/>
        <v>N/A</v>
      </c>
      <c r="G69" s="49">
        <v>771.50877192999997</v>
      </c>
      <c r="H69" s="46" t="str">
        <f t="shared" si="10"/>
        <v>N/A</v>
      </c>
      <c r="I69" s="12">
        <v>-34.700000000000003</v>
      </c>
      <c r="J69" s="12">
        <v>18.18</v>
      </c>
      <c r="K69" s="47" t="s">
        <v>739</v>
      </c>
      <c r="L69" s="9" t="str">
        <f t="shared" si="11"/>
        <v>Yes</v>
      </c>
    </row>
    <row r="70" spans="1:12" x14ac:dyDescent="0.2">
      <c r="A70" s="48" t="s">
        <v>1704</v>
      </c>
      <c r="B70" s="37" t="s">
        <v>213</v>
      </c>
      <c r="C70" s="49">
        <v>5685.75</v>
      </c>
      <c r="D70" s="46" t="str">
        <f t="shared" si="8"/>
        <v>N/A</v>
      </c>
      <c r="E70" s="49">
        <v>2674.0723895000001</v>
      </c>
      <c r="F70" s="46" t="str">
        <f t="shared" si="9"/>
        <v>N/A</v>
      </c>
      <c r="G70" s="49">
        <v>3484.3912245000001</v>
      </c>
      <c r="H70" s="46" t="str">
        <f t="shared" si="10"/>
        <v>N/A</v>
      </c>
      <c r="I70" s="12">
        <v>-53</v>
      </c>
      <c r="J70" s="12">
        <v>30.3</v>
      </c>
      <c r="K70" s="47" t="s">
        <v>739</v>
      </c>
      <c r="L70" s="9" t="str">
        <f t="shared" si="11"/>
        <v>No</v>
      </c>
    </row>
    <row r="71" spans="1:12" x14ac:dyDescent="0.2">
      <c r="A71" s="48" t="s">
        <v>1705</v>
      </c>
      <c r="B71" s="37" t="s">
        <v>213</v>
      </c>
      <c r="C71" s="49">
        <v>13549.12069</v>
      </c>
      <c r="D71" s="46" t="str">
        <f t="shared" si="8"/>
        <v>N/A</v>
      </c>
      <c r="E71" s="49">
        <v>6393.5422741000002</v>
      </c>
      <c r="F71" s="46" t="str">
        <f t="shared" si="9"/>
        <v>N/A</v>
      </c>
      <c r="G71" s="49">
        <v>3002.8488121</v>
      </c>
      <c r="H71" s="46" t="str">
        <f t="shared" si="10"/>
        <v>N/A</v>
      </c>
      <c r="I71" s="12">
        <v>-52.8</v>
      </c>
      <c r="J71" s="12">
        <v>-53</v>
      </c>
      <c r="K71" s="47" t="s">
        <v>739</v>
      </c>
      <c r="L71" s="9" t="str">
        <f t="shared" si="11"/>
        <v>No</v>
      </c>
    </row>
    <row r="72" spans="1:12" x14ac:dyDescent="0.2">
      <c r="A72" s="48" t="s">
        <v>1623</v>
      </c>
      <c r="B72" s="37" t="s">
        <v>213</v>
      </c>
      <c r="C72" s="49">
        <v>231211145</v>
      </c>
      <c r="D72" s="46" t="str">
        <f t="shared" ref="D72:D135" si="12">IF($B72="N/A","N/A",IF(C72&gt;10,"No",IF(C72&lt;-10,"No","Yes")))</f>
        <v>N/A</v>
      </c>
      <c r="E72" s="49">
        <v>212022360</v>
      </c>
      <c r="F72" s="46" t="str">
        <f t="shared" ref="F72:F135" si="13">IF($B72="N/A","N/A",IF(E72&gt;10,"No",IF(E72&lt;-10,"No","Yes")))</f>
        <v>N/A</v>
      </c>
      <c r="G72" s="49">
        <v>194605392</v>
      </c>
      <c r="H72" s="46" t="str">
        <f t="shared" ref="H72:H135" si="14">IF($B72="N/A","N/A",IF(G72&gt;10,"No",IF(G72&lt;-10,"No","Yes")))</f>
        <v>N/A</v>
      </c>
      <c r="I72" s="12">
        <v>-8.3000000000000007</v>
      </c>
      <c r="J72" s="12">
        <v>-8.2100000000000009</v>
      </c>
      <c r="K72" s="47" t="s">
        <v>739</v>
      </c>
      <c r="L72" s="9" t="str">
        <f t="shared" ref="L72:L132" si="15">IF(J72="Div by 0", "N/A", IF(K72="N/A","N/A", IF(J72&gt;VALUE(MID(K72,1,2)), "No", IF(J72&lt;-1*VALUE(MID(K72,1,2)), "No", "Yes"))))</f>
        <v>Yes</v>
      </c>
    </row>
    <row r="73" spans="1:12" x14ac:dyDescent="0.2">
      <c r="A73" s="48" t="s">
        <v>1624</v>
      </c>
      <c r="B73" s="37" t="s">
        <v>213</v>
      </c>
      <c r="C73" s="38">
        <v>7082</v>
      </c>
      <c r="D73" s="46" t="str">
        <f t="shared" si="12"/>
        <v>N/A</v>
      </c>
      <c r="E73" s="38">
        <v>6724</v>
      </c>
      <c r="F73" s="46" t="str">
        <f t="shared" si="13"/>
        <v>N/A</v>
      </c>
      <c r="G73" s="38">
        <v>5719</v>
      </c>
      <c r="H73" s="46" t="str">
        <f t="shared" si="14"/>
        <v>N/A</v>
      </c>
      <c r="I73" s="12">
        <v>-5.0599999999999996</v>
      </c>
      <c r="J73" s="12">
        <v>-14.9</v>
      </c>
      <c r="K73" s="47" t="s">
        <v>739</v>
      </c>
      <c r="L73" s="9" t="str">
        <f t="shared" si="15"/>
        <v>Yes</v>
      </c>
    </row>
    <row r="74" spans="1:12" x14ac:dyDescent="0.2">
      <c r="A74" s="48" t="s">
        <v>1317</v>
      </c>
      <c r="B74" s="37" t="s">
        <v>213</v>
      </c>
      <c r="C74" s="49">
        <v>32647.718864999999</v>
      </c>
      <c r="D74" s="46" t="str">
        <f t="shared" si="12"/>
        <v>N/A</v>
      </c>
      <c r="E74" s="49">
        <v>31532.177274999998</v>
      </c>
      <c r="F74" s="46" t="str">
        <f t="shared" si="13"/>
        <v>N/A</v>
      </c>
      <c r="G74" s="49">
        <v>34027.870606999997</v>
      </c>
      <c r="H74" s="46" t="str">
        <f t="shared" si="14"/>
        <v>N/A</v>
      </c>
      <c r="I74" s="12">
        <v>-3.42</v>
      </c>
      <c r="J74" s="12">
        <v>7.915</v>
      </c>
      <c r="K74" s="47" t="s">
        <v>739</v>
      </c>
      <c r="L74" s="9" t="str">
        <f t="shared" si="15"/>
        <v>Yes</v>
      </c>
    </row>
    <row r="75" spans="1:12" ht="25.5" x14ac:dyDescent="0.2">
      <c r="A75" s="48" t="s">
        <v>1318</v>
      </c>
      <c r="B75" s="37" t="s">
        <v>213</v>
      </c>
      <c r="C75" s="38">
        <v>16.360067777000001</v>
      </c>
      <c r="D75" s="46" t="str">
        <f t="shared" si="12"/>
        <v>N/A</v>
      </c>
      <c r="E75" s="38">
        <v>13.816775729</v>
      </c>
      <c r="F75" s="46" t="str">
        <f t="shared" si="13"/>
        <v>N/A</v>
      </c>
      <c r="G75" s="38">
        <v>9.0900507081999997</v>
      </c>
      <c r="H75" s="46" t="str">
        <f t="shared" si="14"/>
        <v>N/A</v>
      </c>
      <c r="I75" s="12">
        <v>-15.5</v>
      </c>
      <c r="J75" s="12">
        <v>-34.200000000000003</v>
      </c>
      <c r="K75" s="47" t="s">
        <v>739</v>
      </c>
      <c r="L75" s="9" t="str">
        <f t="shared" si="15"/>
        <v>No</v>
      </c>
    </row>
    <row r="76" spans="1:12" ht="25.5" x14ac:dyDescent="0.2">
      <c r="A76" s="48" t="s">
        <v>548</v>
      </c>
      <c r="B76" s="37" t="s">
        <v>213</v>
      </c>
      <c r="C76" s="49">
        <v>452414</v>
      </c>
      <c r="D76" s="46" t="str">
        <f t="shared" si="12"/>
        <v>N/A</v>
      </c>
      <c r="E76" s="49">
        <v>861765</v>
      </c>
      <c r="F76" s="46" t="str">
        <f t="shared" si="13"/>
        <v>N/A</v>
      </c>
      <c r="G76" s="49">
        <v>469724</v>
      </c>
      <c r="H76" s="46" t="str">
        <f t="shared" si="14"/>
        <v>N/A</v>
      </c>
      <c r="I76" s="12">
        <v>90.48</v>
      </c>
      <c r="J76" s="12">
        <v>-45.5</v>
      </c>
      <c r="K76" s="47" t="s">
        <v>739</v>
      </c>
      <c r="L76" s="9" t="str">
        <f t="shared" si="15"/>
        <v>No</v>
      </c>
    </row>
    <row r="77" spans="1:12" x14ac:dyDescent="0.2">
      <c r="A77" s="48" t="s">
        <v>549</v>
      </c>
      <c r="B77" s="37" t="s">
        <v>213</v>
      </c>
      <c r="C77" s="38">
        <v>11</v>
      </c>
      <c r="D77" s="46" t="str">
        <f t="shared" si="12"/>
        <v>N/A</v>
      </c>
      <c r="E77" s="38">
        <v>11</v>
      </c>
      <c r="F77" s="46" t="str">
        <f t="shared" si="13"/>
        <v>N/A</v>
      </c>
      <c r="G77" s="38">
        <v>11</v>
      </c>
      <c r="H77" s="46" t="str">
        <f t="shared" si="14"/>
        <v>N/A</v>
      </c>
      <c r="I77" s="12">
        <v>25</v>
      </c>
      <c r="J77" s="12">
        <v>-50</v>
      </c>
      <c r="K77" s="47" t="s">
        <v>739</v>
      </c>
      <c r="L77" s="9" t="str">
        <f t="shared" si="15"/>
        <v>No</v>
      </c>
    </row>
    <row r="78" spans="1:12" x14ac:dyDescent="0.2">
      <c r="A78" s="48" t="s">
        <v>1319</v>
      </c>
      <c r="B78" s="37" t="s">
        <v>213</v>
      </c>
      <c r="C78" s="49">
        <v>56551.75</v>
      </c>
      <c r="D78" s="46" t="str">
        <f t="shared" si="12"/>
        <v>N/A</v>
      </c>
      <c r="E78" s="49">
        <v>86176.5</v>
      </c>
      <c r="F78" s="46" t="str">
        <f t="shared" si="13"/>
        <v>N/A</v>
      </c>
      <c r="G78" s="49">
        <v>93944.8</v>
      </c>
      <c r="H78" s="46" t="str">
        <f t="shared" si="14"/>
        <v>N/A</v>
      </c>
      <c r="I78" s="12">
        <v>52.39</v>
      </c>
      <c r="J78" s="12">
        <v>9.0139999999999993</v>
      </c>
      <c r="K78" s="47" t="s">
        <v>739</v>
      </c>
      <c r="L78" s="9" t="str">
        <f t="shared" si="15"/>
        <v>Yes</v>
      </c>
    </row>
    <row r="79" spans="1:12" ht="25.5" x14ac:dyDescent="0.2">
      <c r="A79" s="48" t="s">
        <v>550</v>
      </c>
      <c r="B79" s="37" t="s">
        <v>213</v>
      </c>
      <c r="C79" s="49">
        <v>2591538</v>
      </c>
      <c r="D79" s="46" t="str">
        <f t="shared" si="12"/>
        <v>N/A</v>
      </c>
      <c r="E79" s="49">
        <v>2195410</v>
      </c>
      <c r="F79" s="46" t="str">
        <f t="shared" si="13"/>
        <v>N/A</v>
      </c>
      <c r="G79" s="49">
        <v>2419955</v>
      </c>
      <c r="H79" s="46" t="str">
        <f t="shared" si="14"/>
        <v>N/A</v>
      </c>
      <c r="I79" s="12">
        <v>-15.3</v>
      </c>
      <c r="J79" s="12">
        <v>10.23</v>
      </c>
      <c r="K79" s="47" t="s">
        <v>739</v>
      </c>
      <c r="L79" s="9" t="str">
        <f t="shared" si="15"/>
        <v>Yes</v>
      </c>
    </row>
    <row r="80" spans="1:12" x14ac:dyDescent="0.2">
      <c r="A80" s="48" t="s">
        <v>551</v>
      </c>
      <c r="B80" s="37" t="s">
        <v>213</v>
      </c>
      <c r="C80" s="38">
        <v>131</v>
      </c>
      <c r="D80" s="46" t="str">
        <f t="shared" si="12"/>
        <v>N/A</v>
      </c>
      <c r="E80" s="38">
        <v>141</v>
      </c>
      <c r="F80" s="46" t="str">
        <f t="shared" si="13"/>
        <v>N/A</v>
      </c>
      <c r="G80" s="38">
        <v>449</v>
      </c>
      <c r="H80" s="46" t="str">
        <f t="shared" si="14"/>
        <v>N/A</v>
      </c>
      <c r="I80" s="12">
        <v>7.6340000000000003</v>
      </c>
      <c r="J80" s="12">
        <v>218.4</v>
      </c>
      <c r="K80" s="47" t="s">
        <v>739</v>
      </c>
      <c r="L80" s="9" t="str">
        <f t="shared" si="15"/>
        <v>No</v>
      </c>
    </row>
    <row r="81" spans="1:12" ht="25.5" x14ac:dyDescent="0.2">
      <c r="A81" s="48" t="s">
        <v>1320</v>
      </c>
      <c r="B81" s="37" t="s">
        <v>213</v>
      </c>
      <c r="C81" s="49">
        <v>19782.732823999999</v>
      </c>
      <c r="D81" s="46" t="str">
        <f t="shared" si="12"/>
        <v>N/A</v>
      </c>
      <c r="E81" s="49">
        <v>15570.283688</v>
      </c>
      <c r="F81" s="46" t="str">
        <f t="shared" si="13"/>
        <v>N/A</v>
      </c>
      <c r="G81" s="49">
        <v>5389.6547884000001</v>
      </c>
      <c r="H81" s="46" t="str">
        <f t="shared" si="14"/>
        <v>N/A</v>
      </c>
      <c r="I81" s="12">
        <v>-21.3</v>
      </c>
      <c r="J81" s="12">
        <v>-65.400000000000006</v>
      </c>
      <c r="K81" s="47" t="s">
        <v>739</v>
      </c>
      <c r="L81" s="9" t="str">
        <f t="shared" si="15"/>
        <v>No</v>
      </c>
    </row>
    <row r="82" spans="1:12" ht="25.5" x14ac:dyDescent="0.2">
      <c r="A82" s="48" t="s">
        <v>552</v>
      </c>
      <c r="B82" s="37" t="s">
        <v>213</v>
      </c>
      <c r="C82" s="49">
        <v>47765292</v>
      </c>
      <c r="D82" s="46" t="str">
        <f t="shared" si="12"/>
        <v>N/A</v>
      </c>
      <c r="E82" s="49">
        <v>33566563</v>
      </c>
      <c r="F82" s="46" t="str">
        <f t="shared" si="13"/>
        <v>N/A</v>
      </c>
      <c r="G82" s="49">
        <v>32964799</v>
      </c>
      <c r="H82" s="46" t="str">
        <f t="shared" si="14"/>
        <v>N/A</v>
      </c>
      <c r="I82" s="12">
        <v>-29.7</v>
      </c>
      <c r="J82" s="12">
        <v>-1.79</v>
      </c>
      <c r="K82" s="47" t="s">
        <v>739</v>
      </c>
      <c r="L82" s="9" t="str">
        <f t="shared" si="15"/>
        <v>Yes</v>
      </c>
    </row>
    <row r="83" spans="1:12" x14ac:dyDescent="0.2">
      <c r="A83" s="48" t="s">
        <v>553</v>
      </c>
      <c r="B83" s="37" t="s">
        <v>213</v>
      </c>
      <c r="C83" s="38">
        <v>284</v>
      </c>
      <c r="D83" s="46" t="str">
        <f t="shared" si="12"/>
        <v>N/A</v>
      </c>
      <c r="E83" s="38">
        <v>244</v>
      </c>
      <c r="F83" s="46" t="str">
        <f t="shared" si="13"/>
        <v>N/A</v>
      </c>
      <c r="G83" s="38">
        <v>270</v>
      </c>
      <c r="H83" s="46" t="str">
        <f t="shared" si="14"/>
        <v>N/A</v>
      </c>
      <c r="I83" s="12">
        <v>-14.1</v>
      </c>
      <c r="J83" s="12">
        <v>10.66</v>
      </c>
      <c r="K83" s="47" t="s">
        <v>739</v>
      </c>
      <c r="L83" s="9" t="str">
        <f t="shared" si="15"/>
        <v>Yes</v>
      </c>
    </row>
    <row r="84" spans="1:12" x14ac:dyDescent="0.2">
      <c r="A84" s="48" t="s">
        <v>1321</v>
      </c>
      <c r="B84" s="37" t="s">
        <v>213</v>
      </c>
      <c r="C84" s="49">
        <v>168187.64788999999</v>
      </c>
      <c r="D84" s="46" t="str">
        <f t="shared" si="12"/>
        <v>N/A</v>
      </c>
      <c r="E84" s="49">
        <v>137567.88115</v>
      </c>
      <c r="F84" s="46" t="str">
        <f t="shared" si="13"/>
        <v>N/A</v>
      </c>
      <c r="G84" s="49">
        <v>122091.84815000001</v>
      </c>
      <c r="H84" s="46" t="str">
        <f t="shared" si="14"/>
        <v>N/A</v>
      </c>
      <c r="I84" s="12">
        <v>-18.2</v>
      </c>
      <c r="J84" s="12">
        <v>-11.2</v>
      </c>
      <c r="K84" s="47" t="s">
        <v>739</v>
      </c>
      <c r="L84" s="9" t="str">
        <f t="shared" si="15"/>
        <v>Yes</v>
      </c>
    </row>
    <row r="85" spans="1:12" x14ac:dyDescent="0.2">
      <c r="A85" s="48" t="s">
        <v>554</v>
      </c>
      <c r="B85" s="37" t="s">
        <v>213</v>
      </c>
      <c r="C85" s="49">
        <v>51034011</v>
      </c>
      <c r="D85" s="46" t="str">
        <f t="shared" si="12"/>
        <v>N/A</v>
      </c>
      <c r="E85" s="49">
        <v>62068809</v>
      </c>
      <c r="F85" s="46" t="str">
        <f t="shared" si="13"/>
        <v>N/A</v>
      </c>
      <c r="G85" s="49">
        <v>57004855</v>
      </c>
      <c r="H85" s="46" t="str">
        <f t="shared" si="14"/>
        <v>N/A</v>
      </c>
      <c r="I85" s="12">
        <v>21.62</v>
      </c>
      <c r="J85" s="12">
        <v>-8.16</v>
      </c>
      <c r="K85" s="47" t="s">
        <v>739</v>
      </c>
      <c r="L85" s="9" t="str">
        <f t="shared" si="15"/>
        <v>Yes</v>
      </c>
    </row>
    <row r="86" spans="1:12" x14ac:dyDescent="0.2">
      <c r="A86" s="48" t="s">
        <v>555</v>
      </c>
      <c r="B86" s="37" t="s">
        <v>213</v>
      </c>
      <c r="C86" s="38">
        <v>856</v>
      </c>
      <c r="D86" s="46" t="str">
        <f t="shared" si="12"/>
        <v>N/A</v>
      </c>
      <c r="E86" s="38">
        <v>1033</v>
      </c>
      <c r="F86" s="46" t="str">
        <f t="shared" si="13"/>
        <v>N/A</v>
      </c>
      <c r="G86" s="38">
        <v>948</v>
      </c>
      <c r="H86" s="46" t="str">
        <f t="shared" si="14"/>
        <v>N/A</v>
      </c>
      <c r="I86" s="12">
        <v>20.68</v>
      </c>
      <c r="J86" s="12">
        <v>-8.23</v>
      </c>
      <c r="K86" s="47" t="s">
        <v>739</v>
      </c>
      <c r="L86" s="9" t="str">
        <f t="shared" si="15"/>
        <v>Yes</v>
      </c>
    </row>
    <row r="87" spans="1:12" x14ac:dyDescent="0.2">
      <c r="A87" s="48" t="s">
        <v>1322</v>
      </c>
      <c r="B87" s="37" t="s">
        <v>213</v>
      </c>
      <c r="C87" s="49">
        <v>59619.171729000002</v>
      </c>
      <c r="D87" s="46" t="str">
        <f t="shared" si="12"/>
        <v>N/A</v>
      </c>
      <c r="E87" s="49">
        <v>60085.971925999998</v>
      </c>
      <c r="F87" s="46" t="str">
        <f t="shared" si="13"/>
        <v>N/A</v>
      </c>
      <c r="G87" s="49">
        <v>60131.703586000003</v>
      </c>
      <c r="H87" s="46" t="str">
        <f t="shared" si="14"/>
        <v>N/A</v>
      </c>
      <c r="I87" s="12">
        <v>0.78300000000000003</v>
      </c>
      <c r="J87" s="12">
        <v>7.6100000000000001E-2</v>
      </c>
      <c r="K87" s="47" t="s">
        <v>739</v>
      </c>
      <c r="L87" s="9" t="str">
        <f t="shared" si="15"/>
        <v>Yes</v>
      </c>
    </row>
    <row r="88" spans="1:12" ht="25.5" x14ac:dyDescent="0.2">
      <c r="A88" s="48" t="s">
        <v>556</v>
      </c>
      <c r="B88" s="37" t="s">
        <v>213</v>
      </c>
      <c r="C88" s="49">
        <v>29377787</v>
      </c>
      <c r="D88" s="46" t="str">
        <f t="shared" si="12"/>
        <v>N/A</v>
      </c>
      <c r="E88" s="49">
        <v>35900251</v>
      </c>
      <c r="F88" s="46" t="str">
        <f t="shared" si="13"/>
        <v>N/A</v>
      </c>
      <c r="G88" s="49">
        <v>31786429</v>
      </c>
      <c r="H88" s="46" t="str">
        <f t="shared" si="14"/>
        <v>N/A</v>
      </c>
      <c r="I88" s="12">
        <v>22.2</v>
      </c>
      <c r="J88" s="12">
        <v>-11.5</v>
      </c>
      <c r="K88" s="47" t="s">
        <v>739</v>
      </c>
      <c r="L88" s="9" t="str">
        <f t="shared" si="15"/>
        <v>Yes</v>
      </c>
    </row>
    <row r="89" spans="1:12" x14ac:dyDescent="0.2">
      <c r="A89" s="48" t="s">
        <v>557</v>
      </c>
      <c r="B89" s="37" t="s">
        <v>213</v>
      </c>
      <c r="C89" s="38">
        <v>17890</v>
      </c>
      <c r="D89" s="46" t="str">
        <f t="shared" si="12"/>
        <v>N/A</v>
      </c>
      <c r="E89" s="38">
        <v>19361</v>
      </c>
      <c r="F89" s="46" t="str">
        <f t="shared" si="13"/>
        <v>N/A</v>
      </c>
      <c r="G89" s="38">
        <v>17822</v>
      </c>
      <c r="H89" s="46" t="str">
        <f t="shared" si="14"/>
        <v>N/A</v>
      </c>
      <c r="I89" s="12">
        <v>8.2219999999999995</v>
      </c>
      <c r="J89" s="12">
        <v>-7.95</v>
      </c>
      <c r="K89" s="47" t="s">
        <v>739</v>
      </c>
      <c r="L89" s="9" t="str">
        <f t="shared" si="15"/>
        <v>Yes</v>
      </c>
    </row>
    <row r="90" spans="1:12" x14ac:dyDescent="0.2">
      <c r="A90" s="48" t="s">
        <v>1323</v>
      </c>
      <c r="B90" s="37" t="s">
        <v>213</v>
      </c>
      <c r="C90" s="49">
        <v>1642.1345444000001</v>
      </c>
      <c r="D90" s="46" t="str">
        <f t="shared" si="12"/>
        <v>N/A</v>
      </c>
      <c r="E90" s="49">
        <v>1854.2560301999999</v>
      </c>
      <c r="F90" s="46" t="str">
        <f t="shared" si="13"/>
        <v>N/A</v>
      </c>
      <c r="G90" s="49">
        <v>1783.5500505</v>
      </c>
      <c r="H90" s="46" t="str">
        <f t="shared" si="14"/>
        <v>N/A</v>
      </c>
      <c r="I90" s="12">
        <v>12.92</v>
      </c>
      <c r="J90" s="12">
        <v>-3.81</v>
      </c>
      <c r="K90" s="47" t="s">
        <v>739</v>
      </c>
      <c r="L90" s="9" t="str">
        <f t="shared" si="15"/>
        <v>Yes</v>
      </c>
    </row>
    <row r="91" spans="1:12" x14ac:dyDescent="0.2">
      <c r="A91" s="48" t="s">
        <v>558</v>
      </c>
      <c r="B91" s="37" t="s">
        <v>213</v>
      </c>
      <c r="C91" s="49">
        <v>7871432</v>
      </c>
      <c r="D91" s="46" t="str">
        <f t="shared" si="12"/>
        <v>N/A</v>
      </c>
      <c r="E91" s="49">
        <v>8996383</v>
      </c>
      <c r="F91" s="46" t="str">
        <f t="shared" si="13"/>
        <v>N/A</v>
      </c>
      <c r="G91" s="49">
        <v>13158904</v>
      </c>
      <c r="H91" s="46" t="str">
        <f t="shared" si="14"/>
        <v>N/A</v>
      </c>
      <c r="I91" s="12">
        <v>14.29</v>
      </c>
      <c r="J91" s="12">
        <v>46.27</v>
      </c>
      <c r="K91" s="47" t="s">
        <v>739</v>
      </c>
      <c r="L91" s="9" t="str">
        <f t="shared" si="15"/>
        <v>No</v>
      </c>
    </row>
    <row r="92" spans="1:12" x14ac:dyDescent="0.2">
      <c r="A92" s="48" t="s">
        <v>559</v>
      </c>
      <c r="B92" s="37" t="s">
        <v>213</v>
      </c>
      <c r="C92" s="38">
        <v>8197</v>
      </c>
      <c r="D92" s="46" t="str">
        <f t="shared" si="12"/>
        <v>N/A</v>
      </c>
      <c r="E92" s="38">
        <v>9305</v>
      </c>
      <c r="F92" s="46" t="str">
        <f t="shared" si="13"/>
        <v>N/A</v>
      </c>
      <c r="G92" s="38">
        <v>9821</v>
      </c>
      <c r="H92" s="46" t="str">
        <f t="shared" si="14"/>
        <v>N/A</v>
      </c>
      <c r="I92" s="12">
        <v>13.52</v>
      </c>
      <c r="J92" s="12">
        <v>5.5449999999999999</v>
      </c>
      <c r="K92" s="47" t="s">
        <v>739</v>
      </c>
      <c r="L92" s="9" t="str">
        <f t="shared" si="15"/>
        <v>Yes</v>
      </c>
    </row>
    <row r="93" spans="1:12" x14ac:dyDescent="0.2">
      <c r="A93" s="48" t="s">
        <v>1324</v>
      </c>
      <c r="B93" s="37" t="s">
        <v>213</v>
      </c>
      <c r="C93" s="49">
        <v>960.28205441</v>
      </c>
      <c r="D93" s="46" t="str">
        <f t="shared" si="12"/>
        <v>N/A</v>
      </c>
      <c r="E93" s="49">
        <v>966.83320794999997</v>
      </c>
      <c r="F93" s="46" t="str">
        <f t="shared" si="13"/>
        <v>N/A</v>
      </c>
      <c r="G93" s="49">
        <v>1339.8741471999999</v>
      </c>
      <c r="H93" s="46" t="str">
        <f t="shared" si="14"/>
        <v>N/A</v>
      </c>
      <c r="I93" s="12">
        <v>0.68220000000000003</v>
      </c>
      <c r="J93" s="12">
        <v>38.58</v>
      </c>
      <c r="K93" s="47" t="s">
        <v>739</v>
      </c>
      <c r="L93" s="9" t="str">
        <f t="shared" si="15"/>
        <v>No</v>
      </c>
    </row>
    <row r="94" spans="1:12" ht="25.5" x14ac:dyDescent="0.2">
      <c r="A94" s="48" t="s">
        <v>560</v>
      </c>
      <c r="B94" s="37" t="s">
        <v>213</v>
      </c>
      <c r="C94" s="49">
        <v>779555</v>
      </c>
      <c r="D94" s="46" t="str">
        <f t="shared" si="12"/>
        <v>N/A</v>
      </c>
      <c r="E94" s="49">
        <v>1009117</v>
      </c>
      <c r="F94" s="46" t="str">
        <f t="shared" si="13"/>
        <v>N/A</v>
      </c>
      <c r="G94" s="49">
        <v>888366</v>
      </c>
      <c r="H94" s="46" t="str">
        <f t="shared" si="14"/>
        <v>N/A</v>
      </c>
      <c r="I94" s="12">
        <v>29.45</v>
      </c>
      <c r="J94" s="12">
        <v>-12</v>
      </c>
      <c r="K94" s="47" t="s">
        <v>739</v>
      </c>
      <c r="L94" s="9" t="str">
        <f t="shared" si="15"/>
        <v>Yes</v>
      </c>
    </row>
    <row r="95" spans="1:12" x14ac:dyDescent="0.2">
      <c r="A95" s="48" t="s">
        <v>561</v>
      </c>
      <c r="B95" s="37" t="s">
        <v>213</v>
      </c>
      <c r="C95" s="38">
        <v>3535</v>
      </c>
      <c r="D95" s="46" t="str">
        <f t="shared" si="12"/>
        <v>N/A</v>
      </c>
      <c r="E95" s="38">
        <v>4783</v>
      </c>
      <c r="F95" s="46" t="str">
        <f t="shared" si="13"/>
        <v>N/A</v>
      </c>
      <c r="G95" s="38">
        <v>4488</v>
      </c>
      <c r="H95" s="46" t="str">
        <f t="shared" si="14"/>
        <v>N/A</v>
      </c>
      <c r="I95" s="12">
        <v>35.299999999999997</v>
      </c>
      <c r="J95" s="12">
        <v>-6.17</v>
      </c>
      <c r="K95" s="47" t="s">
        <v>739</v>
      </c>
      <c r="L95" s="9" t="str">
        <f t="shared" si="15"/>
        <v>Yes</v>
      </c>
    </row>
    <row r="96" spans="1:12" ht="25.5" x14ac:dyDescent="0.2">
      <c r="A96" s="48" t="s">
        <v>1325</v>
      </c>
      <c r="B96" s="37" t="s">
        <v>213</v>
      </c>
      <c r="C96" s="49">
        <v>220.52475247999999</v>
      </c>
      <c r="D96" s="46" t="str">
        <f t="shared" si="12"/>
        <v>N/A</v>
      </c>
      <c r="E96" s="49">
        <v>210.97992891000001</v>
      </c>
      <c r="F96" s="46" t="str">
        <f t="shared" si="13"/>
        <v>N/A</v>
      </c>
      <c r="G96" s="49">
        <v>197.94251337</v>
      </c>
      <c r="H96" s="46" t="str">
        <f t="shared" si="14"/>
        <v>N/A</v>
      </c>
      <c r="I96" s="12">
        <v>-4.33</v>
      </c>
      <c r="J96" s="12">
        <v>-6.18</v>
      </c>
      <c r="K96" s="47" t="s">
        <v>739</v>
      </c>
      <c r="L96" s="9" t="str">
        <f t="shared" si="15"/>
        <v>Yes</v>
      </c>
    </row>
    <row r="97" spans="1:12" ht="25.5" x14ac:dyDescent="0.2">
      <c r="A97" s="48" t="s">
        <v>562</v>
      </c>
      <c r="B97" s="37" t="s">
        <v>213</v>
      </c>
      <c r="C97" s="49">
        <v>12594313</v>
      </c>
      <c r="D97" s="46" t="str">
        <f t="shared" si="12"/>
        <v>N/A</v>
      </c>
      <c r="E97" s="49">
        <v>14503911</v>
      </c>
      <c r="F97" s="46" t="str">
        <f t="shared" si="13"/>
        <v>N/A</v>
      </c>
      <c r="G97" s="49">
        <v>13183450</v>
      </c>
      <c r="H97" s="46" t="str">
        <f t="shared" si="14"/>
        <v>N/A</v>
      </c>
      <c r="I97" s="12">
        <v>15.16</v>
      </c>
      <c r="J97" s="12">
        <v>-9.1</v>
      </c>
      <c r="K97" s="47" t="s">
        <v>739</v>
      </c>
      <c r="L97" s="9" t="str">
        <f t="shared" si="15"/>
        <v>Yes</v>
      </c>
    </row>
    <row r="98" spans="1:12" x14ac:dyDescent="0.2">
      <c r="A98" s="48" t="s">
        <v>563</v>
      </c>
      <c r="B98" s="37" t="s">
        <v>213</v>
      </c>
      <c r="C98" s="38">
        <v>16590</v>
      </c>
      <c r="D98" s="46" t="str">
        <f t="shared" si="12"/>
        <v>N/A</v>
      </c>
      <c r="E98" s="38">
        <v>18457</v>
      </c>
      <c r="F98" s="46" t="str">
        <f t="shared" si="13"/>
        <v>N/A</v>
      </c>
      <c r="G98" s="38">
        <v>17178</v>
      </c>
      <c r="H98" s="46" t="str">
        <f t="shared" si="14"/>
        <v>N/A</v>
      </c>
      <c r="I98" s="12">
        <v>11.25</v>
      </c>
      <c r="J98" s="12">
        <v>-6.93</v>
      </c>
      <c r="K98" s="47" t="s">
        <v>739</v>
      </c>
      <c r="L98" s="9" t="str">
        <f t="shared" si="15"/>
        <v>Yes</v>
      </c>
    </row>
    <row r="99" spans="1:12" x14ac:dyDescent="0.2">
      <c r="A99" s="48" t="s">
        <v>1326</v>
      </c>
      <c r="B99" s="37" t="s">
        <v>213</v>
      </c>
      <c r="C99" s="49">
        <v>759.15087401999995</v>
      </c>
      <c r="D99" s="46" t="str">
        <f t="shared" si="12"/>
        <v>N/A</v>
      </c>
      <c r="E99" s="49">
        <v>785.82169366999995</v>
      </c>
      <c r="F99" s="46" t="str">
        <f t="shared" si="13"/>
        <v>N/A</v>
      </c>
      <c r="G99" s="49">
        <v>767.46128768999995</v>
      </c>
      <c r="H99" s="46" t="str">
        <f t="shared" si="14"/>
        <v>N/A</v>
      </c>
      <c r="I99" s="12">
        <v>3.5129999999999999</v>
      </c>
      <c r="J99" s="12">
        <v>-2.34</v>
      </c>
      <c r="K99" s="47" t="s">
        <v>739</v>
      </c>
      <c r="L99" s="9" t="str">
        <f t="shared" si="15"/>
        <v>Yes</v>
      </c>
    </row>
    <row r="100" spans="1:12" x14ac:dyDescent="0.2">
      <c r="A100" s="48" t="s">
        <v>564</v>
      </c>
      <c r="B100" s="37" t="s">
        <v>213</v>
      </c>
      <c r="C100" s="49">
        <v>14237975</v>
      </c>
      <c r="D100" s="46" t="str">
        <f t="shared" si="12"/>
        <v>N/A</v>
      </c>
      <c r="E100" s="49">
        <v>12231845</v>
      </c>
      <c r="F100" s="46" t="str">
        <f t="shared" si="13"/>
        <v>N/A</v>
      </c>
      <c r="G100" s="49">
        <v>12257129</v>
      </c>
      <c r="H100" s="46" t="str">
        <f t="shared" si="14"/>
        <v>N/A</v>
      </c>
      <c r="I100" s="12">
        <v>-14.1</v>
      </c>
      <c r="J100" s="12">
        <v>0.20669999999999999</v>
      </c>
      <c r="K100" s="47" t="s">
        <v>739</v>
      </c>
      <c r="L100" s="9" t="str">
        <f t="shared" si="15"/>
        <v>Yes</v>
      </c>
    </row>
    <row r="101" spans="1:12" x14ac:dyDescent="0.2">
      <c r="A101" s="48" t="s">
        <v>565</v>
      </c>
      <c r="B101" s="37" t="s">
        <v>213</v>
      </c>
      <c r="C101" s="38">
        <v>11146</v>
      </c>
      <c r="D101" s="46" t="str">
        <f t="shared" si="12"/>
        <v>N/A</v>
      </c>
      <c r="E101" s="38">
        <v>9002</v>
      </c>
      <c r="F101" s="46" t="str">
        <f t="shared" si="13"/>
        <v>N/A</v>
      </c>
      <c r="G101" s="38">
        <v>9122</v>
      </c>
      <c r="H101" s="46" t="str">
        <f t="shared" si="14"/>
        <v>N/A</v>
      </c>
      <c r="I101" s="12">
        <v>-19.2</v>
      </c>
      <c r="J101" s="12">
        <v>1.333</v>
      </c>
      <c r="K101" s="47" t="s">
        <v>739</v>
      </c>
      <c r="L101" s="9" t="str">
        <f t="shared" si="15"/>
        <v>Yes</v>
      </c>
    </row>
    <row r="102" spans="1:12" x14ac:dyDescent="0.2">
      <c r="A102" s="48" t="s">
        <v>1327</v>
      </c>
      <c r="B102" s="37" t="s">
        <v>213</v>
      </c>
      <c r="C102" s="49">
        <v>1277.4066929999999</v>
      </c>
      <c r="D102" s="46" t="str">
        <f t="shared" si="12"/>
        <v>N/A</v>
      </c>
      <c r="E102" s="49">
        <v>1358.7919351</v>
      </c>
      <c r="F102" s="46" t="str">
        <f t="shared" si="13"/>
        <v>N/A</v>
      </c>
      <c r="G102" s="49">
        <v>1343.6887744000001</v>
      </c>
      <c r="H102" s="46" t="str">
        <f t="shared" si="14"/>
        <v>N/A</v>
      </c>
      <c r="I102" s="12">
        <v>6.3710000000000004</v>
      </c>
      <c r="J102" s="12">
        <v>-1.1100000000000001</v>
      </c>
      <c r="K102" s="47" t="s">
        <v>739</v>
      </c>
      <c r="L102" s="9" t="str">
        <f t="shared" si="15"/>
        <v>Yes</v>
      </c>
    </row>
    <row r="103" spans="1:12" ht="25.5" x14ac:dyDescent="0.2">
      <c r="A103" s="48" t="s">
        <v>566</v>
      </c>
      <c r="B103" s="37" t="s">
        <v>213</v>
      </c>
      <c r="C103" s="49">
        <v>35013509</v>
      </c>
      <c r="D103" s="46" t="str">
        <f t="shared" si="12"/>
        <v>N/A</v>
      </c>
      <c r="E103" s="49">
        <v>3910977</v>
      </c>
      <c r="F103" s="46" t="str">
        <f t="shared" si="13"/>
        <v>N/A</v>
      </c>
      <c r="G103" s="49">
        <v>9737471</v>
      </c>
      <c r="H103" s="46" t="str">
        <f t="shared" si="14"/>
        <v>N/A</v>
      </c>
      <c r="I103" s="12">
        <v>-88.8</v>
      </c>
      <c r="J103" s="12">
        <v>149</v>
      </c>
      <c r="K103" s="47" t="s">
        <v>739</v>
      </c>
      <c r="L103" s="9" t="str">
        <f t="shared" si="15"/>
        <v>No</v>
      </c>
    </row>
    <row r="104" spans="1:12" x14ac:dyDescent="0.2">
      <c r="A104" s="48" t="s">
        <v>567</v>
      </c>
      <c r="B104" s="37" t="s">
        <v>213</v>
      </c>
      <c r="C104" s="38">
        <v>2156</v>
      </c>
      <c r="D104" s="46" t="str">
        <f t="shared" si="12"/>
        <v>N/A</v>
      </c>
      <c r="E104" s="38">
        <v>2550</v>
      </c>
      <c r="F104" s="46" t="str">
        <f t="shared" si="13"/>
        <v>N/A</v>
      </c>
      <c r="G104" s="38">
        <v>2826</v>
      </c>
      <c r="H104" s="46" t="str">
        <f t="shared" si="14"/>
        <v>N/A</v>
      </c>
      <c r="I104" s="12">
        <v>18.27</v>
      </c>
      <c r="J104" s="12">
        <v>10.82</v>
      </c>
      <c r="K104" s="47" t="s">
        <v>739</v>
      </c>
      <c r="L104" s="9" t="str">
        <f t="shared" si="15"/>
        <v>Yes</v>
      </c>
    </row>
    <row r="105" spans="1:12" ht="25.5" x14ac:dyDescent="0.2">
      <c r="A105" s="48" t="s">
        <v>1328</v>
      </c>
      <c r="B105" s="37" t="s">
        <v>213</v>
      </c>
      <c r="C105" s="49">
        <v>16240.032004000001</v>
      </c>
      <c r="D105" s="46" t="str">
        <f t="shared" si="12"/>
        <v>N/A</v>
      </c>
      <c r="E105" s="49">
        <v>1533.7164706000001</v>
      </c>
      <c r="F105" s="46" t="str">
        <f t="shared" si="13"/>
        <v>N/A</v>
      </c>
      <c r="G105" s="49">
        <v>3445.6726822000001</v>
      </c>
      <c r="H105" s="46" t="str">
        <f t="shared" si="14"/>
        <v>N/A</v>
      </c>
      <c r="I105" s="12">
        <v>-90.6</v>
      </c>
      <c r="J105" s="12">
        <v>124.7</v>
      </c>
      <c r="K105" s="47" t="s">
        <v>739</v>
      </c>
      <c r="L105" s="9" t="str">
        <f t="shared" si="15"/>
        <v>No</v>
      </c>
    </row>
    <row r="106" spans="1:12" ht="25.5" x14ac:dyDescent="0.2">
      <c r="A106" s="48" t="s">
        <v>568</v>
      </c>
      <c r="B106" s="37" t="s">
        <v>213</v>
      </c>
      <c r="C106" s="49">
        <v>12262722</v>
      </c>
      <c r="D106" s="46" t="str">
        <f t="shared" si="12"/>
        <v>N/A</v>
      </c>
      <c r="E106" s="49">
        <v>13292913</v>
      </c>
      <c r="F106" s="46" t="str">
        <f t="shared" si="13"/>
        <v>N/A</v>
      </c>
      <c r="G106" s="49">
        <v>13028510</v>
      </c>
      <c r="H106" s="46" t="str">
        <f t="shared" si="14"/>
        <v>N/A</v>
      </c>
      <c r="I106" s="12">
        <v>8.4009999999999998</v>
      </c>
      <c r="J106" s="12">
        <v>-1.99</v>
      </c>
      <c r="K106" s="47" t="s">
        <v>739</v>
      </c>
      <c r="L106" s="9" t="str">
        <f t="shared" si="15"/>
        <v>Yes</v>
      </c>
    </row>
    <row r="107" spans="1:12" x14ac:dyDescent="0.2">
      <c r="A107" s="48" t="s">
        <v>569</v>
      </c>
      <c r="B107" s="37" t="s">
        <v>213</v>
      </c>
      <c r="C107" s="38">
        <v>18572</v>
      </c>
      <c r="D107" s="46" t="str">
        <f t="shared" si="12"/>
        <v>N/A</v>
      </c>
      <c r="E107" s="38">
        <v>19273</v>
      </c>
      <c r="F107" s="46" t="str">
        <f t="shared" si="13"/>
        <v>N/A</v>
      </c>
      <c r="G107" s="38">
        <v>18183</v>
      </c>
      <c r="H107" s="46" t="str">
        <f t="shared" si="14"/>
        <v>N/A</v>
      </c>
      <c r="I107" s="12">
        <v>3.774</v>
      </c>
      <c r="J107" s="12">
        <v>-5.66</v>
      </c>
      <c r="K107" s="47" t="s">
        <v>739</v>
      </c>
      <c r="L107" s="9" t="str">
        <f t="shared" si="15"/>
        <v>Yes</v>
      </c>
    </row>
    <row r="108" spans="1:12" x14ac:dyDescent="0.2">
      <c r="A108" s="48" t="s">
        <v>1329</v>
      </c>
      <c r="B108" s="37" t="s">
        <v>213</v>
      </c>
      <c r="C108" s="49">
        <v>660.28009907000001</v>
      </c>
      <c r="D108" s="46" t="str">
        <f t="shared" si="12"/>
        <v>N/A</v>
      </c>
      <c r="E108" s="49">
        <v>689.71685778000005</v>
      </c>
      <c r="F108" s="46" t="str">
        <f t="shared" si="13"/>
        <v>N/A</v>
      </c>
      <c r="G108" s="49">
        <v>716.52147609999997</v>
      </c>
      <c r="H108" s="46" t="str">
        <f t="shared" si="14"/>
        <v>N/A</v>
      </c>
      <c r="I108" s="12">
        <v>4.4580000000000002</v>
      </c>
      <c r="J108" s="12">
        <v>3.8860000000000001</v>
      </c>
      <c r="K108" s="47" t="s">
        <v>739</v>
      </c>
      <c r="L108" s="9" t="str">
        <f t="shared" si="15"/>
        <v>Yes</v>
      </c>
    </row>
    <row r="109" spans="1:12" x14ac:dyDescent="0.2">
      <c r="A109" s="48" t="s">
        <v>570</v>
      </c>
      <c r="B109" s="37" t="s">
        <v>213</v>
      </c>
      <c r="C109" s="49">
        <v>79964974</v>
      </c>
      <c r="D109" s="46" t="str">
        <f t="shared" si="12"/>
        <v>N/A</v>
      </c>
      <c r="E109" s="49">
        <v>81962213</v>
      </c>
      <c r="F109" s="46" t="str">
        <f t="shared" si="13"/>
        <v>N/A</v>
      </c>
      <c r="G109" s="49">
        <v>78860456</v>
      </c>
      <c r="H109" s="46" t="str">
        <f t="shared" si="14"/>
        <v>N/A</v>
      </c>
      <c r="I109" s="12">
        <v>2.4980000000000002</v>
      </c>
      <c r="J109" s="12">
        <v>-3.78</v>
      </c>
      <c r="K109" s="47" t="s">
        <v>739</v>
      </c>
      <c r="L109" s="9" t="str">
        <f t="shared" si="15"/>
        <v>Yes</v>
      </c>
    </row>
    <row r="110" spans="1:12" x14ac:dyDescent="0.2">
      <c r="A110" s="48" t="s">
        <v>571</v>
      </c>
      <c r="B110" s="37" t="s">
        <v>213</v>
      </c>
      <c r="C110" s="38">
        <v>20340</v>
      </c>
      <c r="D110" s="46" t="str">
        <f t="shared" si="12"/>
        <v>N/A</v>
      </c>
      <c r="E110" s="38">
        <v>21686</v>
      </c>
      <c r="F110" s="46" t="str">
        <f t="shared" si="13"/>
        <v>N/A</v>
      </c>
      <c r="G110" s="38">
        <v>20201</v>
      </c>
      <c r="H110" s="46" t="str">
        <f t="shared" si="14"/>
        <v>N/A</v>
      </c>
      <c r="I110" s="12">
        <v>6.6180000000000003</v>
      </c>
      <c r="J110" s="12">
        <v>-6.85</v>
      </c>
      <c r="K110" s="47" t="s">
        <v>739</v>
      </c>
      <c r="L110" s="9" t="str">
        <f t="shared" si="15"/>
        <v>Yes</v>
      </c>
    </row>
    <row r="111" spans="1:12" x14ac:dyDescent="0.2">
      <c r="A111" s="48" t="s">
        <v>1330</v>
      </c>
      <c r="B111" s="37" t="s">
        <v>213</v>
      </c>
      <c r="C111" s="49">
        <v>3931.4146509000002</v>
      </c>
      <c r="D111" s="46" t="str">
        <f t="shared" si="12"/>
        <v>N/A</v>
      </c>
      <c r="E111" s="49">
        <v>3779.4988933</v>
      </c>
      <c r="F111" s="46" t="str">
        <f t="shared" si="13"/>
        <v>N/A</v>
      </c>
      <c r="G111" s="49">
        <v>3903.7897134</v>
      </c>
      <c r="H111" s="46" t="str">
        <f t="shared" si="14"/>
        <v>N/A</v>
      </c>
      <c r="I111" s="12">
        <v>-3.86</v>
      </c>
      <c r="J111" s="12">
        <v>3.2890000000000001</v>
      </c>
      <c r="K111" s="47" t="s">
        <v>739</v>
      </c>
      <c r="L111" s="9" t="str">
        <f t="shared" si="15"/>
        <v>Yes</v>
      </c>
    </row>
    <row r="112" spans="1:12" ht="25.5" x14ac:dyDescent="0.2">
      <c r="A112" s="48" t="s">
        <v>572</v>
      </c>
      <c r="B112" s="37" t="s">
        <v>213</v>
      </c>
      <c r="C112" s="49">
        <v>48121712</v>
      </c>
      <c r="D112" s="46" t="str">
        <f t="shared" si="12"/>
        <v>N/A</v>
      </c>
      <c r="E112" s="49">
        <v>39392261</v>
      </c>
      <c r="F112" s="46" t="str">
        <f t="shared" si="13"/>
        <v>N/A</v>
      </c>
      <c r="G112" s="49">
        <v>49861995</v>
      </c>
      <c r="H112" s="46" t="str">
        <f t="shared" si="14"/>
        <v>N/A</v>
      </c>
      <c r="I112" s="12">
        <v>-18.100000000000001</v>
      </c>
      <c r="J112" s="12">
        <v>26.58</v>
      </c>
      <c r="K112" s="47" t="s">
        <v>739</v>
      </c>
      <c r="L112" s="9" t="str">
        <f t="shared" si="15"/>
        <v>Yes</v>
      </c>
    </row>
    <row r="113" spans="1:12" x14ac:dyDescent="0.2">
      <c r="A113" s="48" t="s">
        <v>573</v>
      </c>
      <c r="B113" s="37" t="s">
        <v>213</v>
      </c>
      <c r="C113" s="38">
        <v>5506</v>
      </c>
      <c r="D113" s="46" t="str">
        <f t="shared" si="12"/>
        <v>N/A</v>
      </c>
      <c r="E113" s="38">
        <v>6206</v>
      </c>
      <c r="F113" s="46" t="str">
        <f t="shared" si="13"/>
        <v>N/A</v>
      </c>
      <c r="G113" s="38">
        <v>5360</v>
      </c>
      <c r="H113" s="46" t="str">
        <f t="shared" si="14"/>
        <v>N/A</v>
      </c>
      <c r="I113" s="12">
        <v>12.71</v>
      </c>
      <c r="J113" s="12">
        <v>-13.6</v>
      </c>
      <c r="K113" s="47" t="s">
        <v>739</v>
      </c>
      <c r="L113" s="9" t="str">
        <f t="shared" si="15"/>
        <v>Yes</v>
      </c>
    </row>
    <row r="114" spans="1:12" ht="25.5" x14ac:dyDescent="0.2">
      <c r="A114" s="48" t="s">
        <v>1331</v>
      </c>
      <c r="B114" s="37" t="s">
        <v>213</v>
      </c>
      <c r="C114" s="49">
        <v>8739.8677805999996</v>
      </c>
      <c r="D114" s="46" t="str">
        <f t="shared" si="12"/>
        <v>N/A</v>
      </c>
      <c r="E114" s="49">
        <v>6347.4477925000001</v>
      </c>
      <c r="F114" s="46" t="str">
        <f t="shared" si="13"/>
        <v>N/A</v>
      </c>
      <c r="G114" s="49">
        <v>9302.6110074999997</v>
      </c>
      <c r="H114" s="46" t="str">
        <f t="shared" si="14"/>
        <v>N/A</v>
      </c>
      <c r="I114" s="12">
        <v>-27.4</v>
      </c>
      <c r="J114" s="12">
        <v>46.56</v>
      </c>
      <c r="K114" s="47" t="s">
        <v>739</v>
      </c>
      <c r="L114" s="9" t="str">
        <f t="shared" si="15"/>
        <v>No</v>
      </c>
    </row>
    <row r="115" spans="1:12" ht="25.5" x14ac:dyDescent="0.2">
      <c r="A115" s="48" t="s">
        <v>574</v>
      </c>
      <c r="B115" s="37" t="s">
        <v>213</v>
      </c>
      <c r="C115" s="49">
        <v>4481872</v>
      </c>
      <c r="D115" s="46" t="str">
        <f t="shared" si="12"/>
        <v>N/A</v>
      </c>
      <c r="E115" s="49">
        <v>5254364</v>
      </c>
      <c r="F115" s="46" t="str">
        <f t="shared" si="13"/>
        <v>N/A</v>
      </c>
      <c r="G115" s="49">
        <v>4218782</v>
      </c>
      <c r="H115" s="46" t="str">
        <f t="shared" si="14"/>
        <v>N/A</v>
      </c>
      <c r="I115" s="12">
        <v>17.239999999999998</v>
      </c>
      <c r="J115" s="12">
        <v>-19.7</v>
      </c>
      <c r="K115" s="47" t="s">
        <v>739</v>
      </c>
      <c r="L115" s="9" t="str">
        <f t="shared" si="15"/>
        <v>Yes</v>
      </c>
    </row>
    <row r="116" spans="1:12" x14ac:dyDescent="0.2">
      <c r="A116" s="3" t="s">
        <v>575</v>
      </c>
      <c r="B116" s="37" t="s">
        <v>213</v>
      </c>
      <c r="C116" s="38">
        <v>6406</v>
      </c>
      <c r="D116" s="46" t="str">
        <f t="shared" si="12"/>
        <v>N/A</v>
      </c>
      <c r="E116" s="38">
        <v>6964</v>
      </c>
      <c r="F116" s="46" t="str">
        <f t="shared" si="13"/>
        <v>N/A</v>
      </c>
      <c r="G116" s="38">
        <v>5926</v>
      </c>
      <c r="H116" s="46" t="str">
        <f t="shared" si="14"/>
        <v>N/A</v>
      </c>
      <c r="I116" s="12">
        <v>8.7110000000000003</v>
      </c>
      <c r="J116" s="12">
        <v>-14.9</v>
      </c>
      <c r="K116" s="47" t="s">
        <v>739</v>
      </c>
      <c r="L116" s="9" t="str">
        <f t="shared" si="15"/>
        <v>Yes</v>
      </c>
    </row>
    <row r="117" spans="1:12" ht="25.5" x14ac:dyDescent="0.2">
      <c r="A117" s="3" t="s">
        <v>1332</v>
      </c>
      <c r="B117" s="37" t="s">
        <v>213</v>
      </c>
      <c r="C117" s="49">
        <v>699.63659070000006</v>
      </c>
      <c r="D117" s="46" t="str">
        <f t="shared" si="12"/>
        <v>N/A</v>
      </c>
      <c r="E117" s="49">
        <v>754.50373348999995</v>
      </c>
      <c r="F117" s="46" t="str">
        <f t="shared" si="13"/>
        <v>N/A</v>
      </c>
      <c r="G117" s="49">
        <v>711.91056361999995</v>
      </c>
      <c r="H117" s="46" t="str">
        <f t="shared" si="14"/>
        <v>N/A</v>
      </c>
      <c r="I117" s="12">
        <v>7.8419999999999996</v>
      </c>
      <c r="J117" s="12">
        <v>-5.65</v>
      </c>
      <c r="K117" s="47" t="s">
        <v>739</v>
      </c>
      <c r="L117" s="9" t="str">
        <f t="shared" si="15"/>
        <v>Yes</v>
      </c>
    </row>
    <row r="118" spans="1:12" ht="25.5" x14ac:dyDescent="0.2">
      <c r="A118" s="4" t="s">
        <v>576</v>
      </c>
      <c r="B118" s="37" t="s">
        <v>213</v>
      </c>
      <c r="C118" s="49">
        <v>2694606</v>
      </c>
      <c r="D118" s="46" t="str">
        <f t="shared" si="12"/>
        <v>N/A</v>
      </c>
      <c r="E118" s="49">
        <v>47591014</v>
      </c>
      <c r="F118" s="46" t="str">
        <f t="shared" si="13"/>
        <v>N/A</v>
      </c>
      <c r="G118" s="49">
        <v>32474740</v>
      </c>
      <c r="H118" s="46" t="str">
        <f t="shared" si="14"/>
        <v>N/A</v>
      </c>
      <c r="I118" s="12">
        <v>1666</v>
      </c>
      <c r="J118" s="12">
        <v>-31.8</v>
      </c>
      <c r="K118" s="47" t="s">
        <v>739</v>
      </c>
      <c r="L118" s="9" t="str">
        <f t="shared" si="15"/>
        <v>No</v>
      </c>
    </row>
    <row r="119" spans="1:12" x14ac:dyDescent="0.2">
      <c r="A119" s="4" t="s">
        <v>577</v>
      </c>
      <c r="B119" s="37" t="s">
        <v>213</v>
      </c>
      <c r="C119" s="38">
        <v>994</v>
      </c>
      <c r="D119" s="46" t="str">
        <f t="shared" si="12"/>
        <v>N/A</v>
      </c>
      <c r="E119" s="38">
        <v>2362</v>
      </c>
      <c r="F119" s="46" t="str">
        <f t="shared" si="13"/>
        <v>N/A</v>
      </c>
      <c r="G119" s="38">
        <v>2673</v>
      </c>
      <c r="H119" s="46" t="str">
        <f t="shared" si="14"/>
        <v>N/A</v>
      </c>
      <c r="I119" s="12">
        <v>137.6</v>
      </c>
      <c r="J119" s="12">
        <v>13.17</v>
      </c>
      <c r="K119" s="47" t="s">
        <v>739</v>
      </c>
      <c r="L119" s="9" t="str">
        <f t="shared" si="15"/>
        <v>Yes</v>
      </c>
    </row>
    <row r="120" spans="1:12" ht="25.5" x14ac:dyDescent="0.2">
      <c r="A120" s="4" t="s">
        <v>1333</v>
      </c>
      <c r="B120" s="37" t="s">
        <v>213</v>
      </c>
      <c r="C120" s="49">
        <v>2710.8712274</v>
      </c>
      <c r="D120" s="46" t="str">
        <f t="shared" si="12"/>
        <v>N/A</v>
      </c>
      <c r="E120" s="49">
        <v>20148.608806</v>
      </c>
      <c r="F120" s="46" t="str">
        <f t="shared" si="13"/>
        <v>N/A</v>
      </c>
      <c r="G120" s="49">
        <v>12149.173214</v>
      </c>
      <c r="H120" s="46" t="str">
        <f t="shared" si="14"/>
        <v>N/A</v>
      </c>
      <c r="I120" s="12">
        <v>643.29999999999995</v>
      </c>
      <c r="J120" s="12">
        <v>-39.700000000000003</v>
      </c>
      <c r="K120" s="47" t="s">
        <v>739</v>
      </c>
      <c r="L120" s="9" t="str">
        <f t="shared" si="15"/>
        <v>No</v>
      </c>
    </row>
    <row r="121" spans="1:12" ht="25.5" x14ac:dyDescent="0.2">
      <c r="A121" s="4" t="s">
        <v>578</v>
      </c>
      <c r="B121" s="37" t="s">
        <v>213</v>
      </c>
      <c r="C121" s="49">
        <v>0</v>
      </c>
      <c r="D121" s="46" t="str">
        <f t="shared" si="12"/>
        <v>N/A</v>
      </c>
      <c r="E121" s="49">
        <v>0</v>
      </c>
      <c r="F121" s="46" t="str">
        <f t="shared" si="13"/>
        <v>N/A</v>
      </c>
      <c r="G121" s="49">
        <v>0</v>
      </c>
      <c r="H121" s="46" t="str">
        <f t="shared" si="14"/>
        <v>N/A</v>
      </c>
      <c r="I121" s="12" t="s">
        <v>1747</v>
      </c>
      <c r="J121" s="12" t="s">
        <v>1747</v>
      </c>
      <c r="K121" s="47" t="s">
        <v>739</v>
      </c>
      <c r="L121" s="9" t="str">
        <f t="shared" si="15"/>
        <v>N/A</v>
      </c>
    </row>
    <row r="122" spans="1:12" ht="25.5" x14ac:dyDescent="0.2">
      <c r="A122" s="4" t="s">
        <v>579</v>
      </c>
      <c r="B122" s="37" t="s">
        <v>213</v>
      </c>
      <c r="C122" s="38">
        <v>0</v>
      </c>
      <c r="D122" s="46" t="str">
        <f t="shared" si="12"/>
        <v>N/A</v>
      </c>
      <c r="E122" s="38">
        <v>0</v>
      </c>
      <c r="F122" s="46" t="str">
        <f t="shared" si="13"/>
        <v>N/A</v>
      </c>
      <c r="G122" s="38">
        <v>0</v>
      </c>
      <c r="H122" s="46" t="str">
        <f t="shared" si="14"/>
        <v>N/A</v>
      </c>
      <c r="I122" s="12" t="s">
        <v>1747</v>
      </c>
      <c r="J122" s="12" t="s">
        <v>1747</v>
      </c>
      <c r="K122" s="47" t="s">
        <v>739</v>
      </c>
      <c r="L122" s="9" t="str">
        <f t="shared" si="15"/>
        <v>N/A</v>
      </c>
    </row>
    <row r="123" spans="1:12" ht="25.5" x14ac:dyDescent="0.2">
      <c r="A123" s="4" t="s">
        <v>1334</v>
      </c>
      <c r="B123" s="37" t="s">
        <v>213</v>
      </c>
      <c r="C123" s="49" t="s">
        <v>1747</v>
      </c>
      <c r="D123" s="46" t="str">
        <f t="shared" si="12"/>
        <v>N/A</v>
      </c>
      <c r="E123" s="49" t="s">
        <v>1747</v>
      </c>
      <c r="F123" s="46" t="str">
        <f t="shared" si="13"/>
        <v>N/A</v>
      </c>
      <c r="G123" s="49" t="s">
        <v>1747</v>
      </c>
      <c r="H123" s="46" t="str">
        <f t="shared" si="14"/>
        <v>N/A</v>
      </c>
      <c r="I123" s="12" t="s">
        <v>1747</v>
      </c>
      <c r="J123" s="12" t="s">
        <v>1747</v>
      </c>
      <c r="K123" s="47" t="s">
        <v>739</v>
      </c>
      <c r="L123" s="9" t="str">
        <f t="shared" si="15"/>
        <v>N/A</v>
      </c>
    </row>
    <row r="124" spans="1:12" ht="25.5" x14ac:dyDescent="0.2">
      <c r="A124" s="4" t="s">
        <v>580</v>
      </c>
      <c r="B124" s="37" t="s">
        <v>213</v>
      </c>
      <c r="C124" s="49">
        <v>842724</v>
      </c>
      <c r="D124" s="46" t="str">
        <f t="shared" si="12"/>
        <v>N/A</v>
      </c>
      <c r="E124" s="49">
        <v>12212002</v>
      </c>
      <c r="F124" s="46" t="str">
        <f t="shared" si="13"/>
        <v>N/A</v>
      </c>
      <c r="G124" s="49">
        <v>12976674</v>
      </c>
      <c r="H124" s="46" t="str">
        <f t="shared" si="14"/>
        <v>N/A</v>
      </c>
      <c r="I124" s="12">
        <v>1349</v>
      </c>
      <c r="J124" s="12">
        <v>6.2619999999999996</v>
      </c>
      <c r="K124" s="47" t="s">
        <v>739</v>
      </c>
      <c r="L124" s="9" t="str">
        <f t="shared" si="15"/>
        <v>Yes</v>
      </c>
    </row>
    <row r="125" spans="1:12" x14ac:dyDescent="0.2">
      <c r="A125" s="2" t="s">
        <v>581</v>
      </c>
      <c r="B125" s="37" t="s">
        <v>213</v>
      </c>
      <c r="C125" s="38">
        <v>902</v>
      </c>
      <c r="D125" s="46" t="str">
        <f t="shared" si="12"/>
        <v>N/A</v>
      </c>
      <c r="E125" s="38">
        <v>2230</v>
      </c>
      <c r="F125" s="46" t="str">
        <f t="shared" si="13"/>
        <v>N/A</v>
      </c>
      <c r="G125" s="38">
        <v>2353</v>
      </c>
      <c r="H125" s="46" t="str">
        <f t="shared" si="14"/>
        <v>N/A</v>
      </c>
      <c r="I125" s="12">
        <v>147.19999999999999</v>
      </c>
      <c r="J125" s="12">
        <v>5.516</v>
      </c>
      <c r="K125" s="47" t="s">
        <v>739</v>
      </c>
      <c r="L125" s="9" t="str">
        <f t="shared" si="15"/>
        <v>Yes</v>
      </c>
    </row>
    <row r="126" spans="1:12" ht="25.5" x14ac:dyDescent="0.2">
      <c r="A126" s="2" t="s">
        <v>1335</v>
      </c>
      <c r="B126" s="37" t="s">
        <v>213</v>
      </c>
      <c r="C126" s="49">
        <v>934.28381375000004</v>
      </c>
      <c r="D126" s="46" t="str">
        <f t="shared" si="12"/>
        <v>N/A</v>
      </c>
      <c r="E126" s="49">
        <v>5476.2340807</v>
      </c>
      <c r="F126" s="46" t="str">
        <f t="shared" si="13"/>
        <v>N/A</v>
      </c>
      <c r="G126" s="49">
        <v>5514.9485763000002</v>
      </c>
      <c r="H126" s="46" t="str">
        <f t="shared" si="14"/>
        <v>N/A</v>
      </c>
      <c r="I126" s="12">
        <v>486.1</v>
      </c>
      <c r="J126" s="12">
        <v>0.70699999999999996</v>
      </c>
      <c r="K126" s="47" t="s">
        <v>739</v>
      </c>
      <c r="L126" s="9" t="str">
        <f t="shared" si="15"/>
        <v>Yes</v>
      </c>
    </row>
    <row r="127" spans="1:12" ht="25.5" x14ac:dyDescent="0.2">
      <c r="A127" s="2" t="s">
        <v>582</v>
      </c>
      <c r="B127" s="37" t="s">
        <v>213</v>
      </c>
      <c r="C127" s="49">
        <v>1540</v>
      </c>
      <c r="D127" s="46" t="str">
        <f t="shared" si="12"/>
        <v>N/A</v>
      </c>
      <c r="E127" s="49">
        <v>15716</v>
      </c>
      <c r="F127" s="46" t="str">
        <f t="shared" si="13"/>
        <v>N/A</v>
      </c>
      <c r="G127" s="49">
        <v>17346</v>
      </c>
      <c r="H127" s="46" t="str">
        <f t="shared" si="14"/>
        <v>N/A</v>
      </c>
      <c r="I127" s="12">
        <v>920.5</v>
      </c>
      <c r="J127" s="12">
        <v>10.37</v>
      </c>
      <c r="K127" s="47" t="s">
        <v>739</v>
      </c>
      <c r="L127" s="9" t="str">
        <f t="shared" si="15"/>
        <v>Yes</v>
      </c>
    </row>
    <row r="128" spans="1:12" x14ac:dyDescent="0.2">
      <c r="A128" s="2" t="s">
        <v>583</v>
      </c>
      <c r="B128" s="37" t="s">
        <v>213</v>
      </c>
      <c r="C128" s="38">
        <v>34</v>
      </c>
      <c r="D128" s="46" t="str">
        <f t="shared" si="12"/>
        <v>N/A</v>
      </c>
      <c r="E128" s="38">
        <v>183</v>
      </c>
      <c r="F128" s="46" t="str">
        <f t="shared" si="13"/>
        <v>N/A</v>
      </c>
      <c r="G128" s="38">
        <v>188</v>
      </c>
      <c r="H128" s="46" t="str">
        <f t="shared" si="14"/>
        <v>N/A</v>
      </c>
      <c r="I128" s="12">
        <v>438.2</v>
      </c>
      <c r="J128" s="12">
        <v>2.7320000000000002</v>
      </c>
      <c r="K128" s="47" t="s">
        <v>739</v>
      </c>
      <c r="L128" s="9" t="str">
        <f t="shared" si="15"/>
        <v>Yes</v>
      </c>
    </row>
    <row r="129" spans="1:12" ht="25.5" x14ac:dyDescent="0.2">
      <c r="A129" s="2" t="s">
        <v>1336</v>
      </c>
      <c r="B129" s="37" t="s">
        <v>213</v>
      </c>
      <c r="C129" s="49">
        <v>45.294117647</v>
      </c>
      <c r="D129" s="46" t="str">
        <f t="shared" si="12"/>
        <v>N/A</v>
      </c>
      <c r="E129" s="49">
        <v>85.879781421000004</v>
      </c>
      <c r="F129" s="46" t="str">
        <f t="shared" si="13"/>
        <v>N/A</v>
      </c>
      <c r="G129" s="49">
        <v>92.265957447000005</v>
      </c>
      <c r="H129" s="46" t="str">
        <f t="shared" si="14"/>
        <v>N/A</v>
      </c>
      <c r="I129" s="12">
        <v>89.6</v>
      </c>
      <c r="J129" s="12">
        <v>7.4359999999999999</v>
      </c>
      <c r="K129" s="47" t="s">
        <v>739</v>
      </c>
      <c r="L129" s="9" t="str">
        <f t="shared" si="15"/>
        <v>Yes</v>
      </c>
    </row>
    <row r="130" spans="1:12" ht="25.5" x14ac:dyDescent="0.2">
      <c r="A130" s="2" t="s">
        <v>584</v>
      </c>
      <c r="B130" s="37" t="s">
        <v>213</v>
      </c>
      <c r="C130" s="49">
        <v>2119480</v>
      </c>
      <c r="D130" s="46" t="str">
        <f t="shared" si="12"/>
        <v>N/A</v>
      </c>
      <c r="E130" s="49">
        <v>2025649</v>
      </c>
      <c r="F130" s="46" t="str">
        <f t="shared" si="13"/>
        <v>N/A</v>
      </c>
      <c r="G130" s="49">
        <v>2145056</v>
      </c>
      <c r="H130" s="46" t="str">
        <f t="shared" si="14"/>
        <v>N/A</v>
      </c>
      <c r="I130" s="12">
        <v>-4.43</v>
      </c>
      <c r="J130" s="12">
        <v>5.8949999999999996</v>
      </c>
      <c r="K130" s="47" t="s">
        <v>739</v>
      </c>
      <c r="L130" s="9" t="str">
        <f t="shared" si="15"/>
        <v>Yes</v>
      </c>
    </row>
    <row r="131" spans="1:12" x14ac:dyDescent="0.2">
      <c r="A131" s="2" t="s">
        <v>585</v>
      </c>
      <c r="B131" s="37" t="s">
        <v>213</v>
      </c>
      <c r="C131" s="38">
        <v>148</v>
      </c>
      <c r="D131" s="46" t="str">
        <f t="shared" si="12"/>
        <v>N/A</v>
      </c>
      <c r="E131" s="38">
        <v>148</v>
      </c>
      <c r="F131" s="46" t="str">
        <f t="shared" si="13"/>
        <v>N/A</v>
      </c>
      <c r="G131" s="38">
        <v>167</v>
      </c>
      <c r="H131" s="46" t="str">
        <f t="shared" si="14"/>
        <v>N/A</v>
      </c>
      <c r="I131" s="12">
        <v>0</v>
      </c>
      <c r="J131" s="12">
        <v>12.84</v>
      </c>
      <c r="K131" s="47" t="s">
        <v>739</v>
      </c>
      <c r="L131" s="9" t="str">
        <f t="shared" si="15"/>
        <v>Yes</v>
      </c>
    </row>
    <row r="132" spans="1:12" x14ac:dyDescent="0.2">
      <c r="A132" s="2" t="s">
        <v>1337</v>
      </c>
      <c r="B132" s="37" t="s">
        <v>213</v>
      </c>
      <c r="C132" s="49">
        <v>14320.810810999999</v>
      </c>
      <c r="D132" s="46" t="str">
        <f t="shared" si="12"/>
        <v>N/A</v>
      </c>
      <c r="E132" s="49">
        <v>13686.817568</v>
      </c>
      <c r="F132" s="46" t="str">
        <f t="shared" si="13"/>
        <v>N/A</v>
      </c>
      <c r="G132" s="49">
        <v>12844.646707</v>
      </c>
      <c r="H132" s="46" t="str">
        <f t="shared" si="14"/>
        <v>N/A</v>
      </c>
      <c r="I132" s="12">
        <v>-4.43</v>
      </c>
      <c r="J132" s="12">
        <v>-6.15</v>
      </c>
      <c r="K132" s="47" t="s">
        <v>739</v>
      </c>
      <c r="L132" s="9" t="str">
        <f t="shared" si="15"/>
        <v>Yes</v>
      </c>
    </row>
    <row r="133" spans="1:12" ht="25.5" x14ac:dyDescent="0.2">
      <c r="A133" s="2" t="s">
        <v>586</v>
      </c>
      <c r="B133" s="37" t="s">
        <v>213</v>
      </c>
      <c r="C133" s="49">
        <v>206790</v>
      </c>
      <c r="D133" s="46" t="str">
        <f t="shared" si="12"/>
        <v>N/A</v>
      </c>
      <c r="E133" s="49">
        <v>338765</v>
      </c>
      <c r="F133" s="46" t="str">
        <f t="shared" si="13"/>
        <v>N/A</v>
      </c>
      <c r="G133" s="49">
        <v>507593</v>
      </c>
      <c r="H133" s="46" t="str">
        <f t="shared" si="14"/>
        <v>N/A</v>
      </c>
      <c r="I133" s="12">
        <v>63.82</v>
      </c>
      <c r="J133" s="12">
        <v>49.84</v>
      </c>
      <c r="K133" s="47" t="s">
        <v>739</v>
      </c>
      <c r="L133" s="9" t="str">
        <f>IF(J133="Div by 0", "N/A", IF(OR(J133="N/A",K133="N/A"),"N/A", IF(J133&gt;VALUE(MID(K133,1,2)), "No", IF(J133&lt;-1*VALUE(MID(K133,1,2)), "No", "Yes"))))</f>
        <v>No</v>
      </c>
    </row>
    <row r="134" spans="1:12" x14ac:dyDescent="0.2">
      <c r="A134" s="2" t="s">
        <v>587</v>
      </c>
      <c r="B134" s="37" t="s">
        <v>213</v>
      </c>
      <c r="C134" s="38">
        <v>759</v>
      </c>
      <c r="D134" s="46" t="str">
        <f t="shared" si="12"/>
        <v>N/A</v>
      </c>
      <c r="E134" s="38">
        <v>1233</v>
      </c>
      <c r="F134" s="46" t="str">
        <f t="shared" si="13"/>
        <v>N/A</v>
      </c>
      <c r="G134" s="38">
        <v>1829</v>
      </c>
      <c r="H134" s="46" t="str">
        <f t="shared" si="14"/>
        <v>N/A</v>
      </c>
      <c r="I134" s="12">
        <v>62.45</v>
      </c>
      <c r="J134" s="12">
        <v>48.34</v>
      </c>
      <c r="K134" s="47" t="s">
        <v>739</v>
      </c>
      <c r="L134" s="9" t="str">
        <f t="shared" ref="L134:L138" si="16">IF(J134="Div by 0", "N/A", IF(OR(J134="N/A",K134="N/A"),"N/A", IF(J134&gt;VALUE(MID(K134,1,2)), "No", IF(J134&lt;-1*VALUE(MID(K134,1,2)), "No", "Yes"))))</f>
        <v>No</v>
      </c>
    </row>
    <row r="135" spans="1:12" ht="25.5" x14ac:dyDescent="0.2">
      <c r="A135" s="2" t="s">
        <v>1338</v>
      </c>
      <c r="B135" s="37" t="s">
        <v>213</v>
      </c>
      <c r="C135" s="49">
        <v>272.45059289</v>
      </c>
      <c r="D135" s="46" t="str">
        <f t="shared" si="12"/>
        <v>N/A</v>
      </c>
      <c r="E135" s="49">
        <v>274.74858069999999</v>
      </c>
      <c r="F135" s="46" t="str">
        <f t="shared" si="13"/>
        <v>N/A</v>
      </c>
      <c r="G135" s="49">
        <v>277.52487697999999</v>
      </c>
      <c r="H135" s="46" t="str">
        <f t="shared" si="14"/>
        <v>N/A</v>
      </c>
      <c r="I135" s="12">
        <v>0.84350000000000003</v>
      </c>
      <c r="J135" s="12">
        <v>1.01</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11233609</v>
      </c>
      <c r="D139" s="46" t="str">
        <f t="shared" si="17"/>
        <v>N/A</v>
      </c>
      <c r="E139" s="49">
        <v>12133735</v>
      </c>
      <c r="F139" s="46" t="str">
        <f t="shared" si="18"/>
        <v>N/A</v>
      </c>
      <c r="G139" s="49">
        <v>12317167</v>
      </c>
      <c r="H139" s="46" t="str">
        <f t="shared" si="19"/>
        <v>N/A</v>
      </c>
      <c r="I139" s="12">
        <v>8.0129999999999999</v>
      </c>
      <c r="J139" s="12">
        <v>1.512</v>
      </c>
      <c r="K139" s="47" t="s">
        <v>739</v>
      </c>
      <c r="L139" s="9" t="str">
        <f t="shared" ref="L139:L150" si="20">IF(J139="Div by 0", "N/A", IF(K139="N/A","N/A", IF(J139&gt;VALUE(MID(K139,1,2)), "No", IF(J139&lt;-1*VALUE(MID(K139,1,2)), "No", "Yes"))))</f>
        <v>Yes</v>
      </c>
    </row>
    <row r="140" spans="1:12" ht="25.5" x14ac:dyDescent="0.2">
      <c r="A140" s="2" t="s">
        <v>591</v>
      </c>
      <c r="B140" s="37" t="s">
        <v>213</v>
      </c>
      <c r="C140" s="38">
        <v>11442</v>
      </c>
      <c r="D140" s="46" t="str">
        <f t="shared" si="17"/>
        <v>N/A</v>
      </c>
      <c r="E140" s="38">
        <v>11548</v>
      </c>
      <c r="F140" s="46" t="str">
        <f t="shared" si="18"/>
        <v>N/A</v>
      </c>
      <c r="G140" s="38">
        <v>10606</v>
      </c>
      <c r="H140" s="46" t="str">
        <f t="shared" si="19"/>
        <v>N/A</v>
      </c>
      <c r="I140" s="12">
        <v>0.9264</v>
      </c>
      <c r="J140" s="12">
        <v>-8.16</v>
      </c>
      <c r="K140" s="47" t="s">
        <v>739</v>
      </c>
      <c r="L140" s="9" t="str">
        <f t="shared" si="20"/>
        <v>Yes</v>
      </c>
    </row>
    <row r="141" spans="1:12" ht="25.5" x14ac:dyDescent="0.2">
      <c r="A141" s="2" t="s">
        <v>1340</v>
      </c>
      <c r="B141" s="37" t="s">
        <v>213</v>
      </c>
      <c r="C141" s="49">
        <v>981.78718755</v>
      </c>
      <c r="D141" s="46" t="str">
        <f t="shared" si="17"/>
        <v>N/A</v>
      </c>
      <c r="E141" s="49">
        <v>1050.7217700000001</v>
      </c>
      <c r="F141" s="46" t="str">
        <f t="shared" si="18"/>
        <v>N/A</v>
      </c>
      <c r="G141" s="49">
        <v>1161.3395247999999</v>
      </c>
      <c r="H141" s="46" t="str">
        <f t="shared" si="19"/>
        <v>N/A</v>
      </c>
      <c r="I141" s="12">
        <v>7.0209999999999999</v>
      </c>
      <c r="J141" s="12">
        <v>10.53</v>
      </c>
      <c r="K141" s="47" t="s">
        <v>739</v>
      </c>
      <c r="L141" s="9" t="str">
        <f t="shared" si="20"/>
        <v>Yes</v>
      </c>
    </row>
    <row r="142" spans="1:12" ht="25.5" x14ac:dyDescent="0.2">
      <c r="A142" s="2" t="s">
        <v>592</v>
      </c>
      <c r="B142" s="37" t="s">
        <v>213</v>
      </c>
      <c r="C142" s="49">
        <v>50063410</v>
      </c>
      <c r="D142" s="46" t="str">
        <f t="shared" si="17"/>
        <v>N/A</v>
      </c>
      <c r="E142" s="49">
        <v>56382583</v>
      </c>
      <c r="F142" s="46" t="str">
        <f t="shared" si="18"/>
        <v>N/A</v>
      </c>
      <c r="G142" s="49">
        <v>57954059</v>
      </c>
      <c r="H142" s="46" t="str">
        <f t="shared" si="19"/>
        <v>N/A</v>
      </c>
      <c r="I142" s="12">
        <v>12.62</v>
      </c>
      <c r="J142" s="12">
        <v>2.7869999999999999</v>
      </c>
      <c r="K142" s="47" t="s">
        <v>739</v>
      </c>
      <c r="L142" s="9" t="str">
        <f t="shared" si="20"/>
        <v>Yes</v>
      </c>
    </row>
    <row r="143" spans="1:12" x14ac:dyDescent="0.2">
      <c r="A143" s="3" t="s">
        <v>593</v>
      </c>
      <c r="B143" s="37" t="s">
        <v>213</v>
      </c>
      <c r="C143" s="38">
        <v>457</v>
      </c>
      <c r="D143" s="46" t="str">
        <f t="shared" si="17"/>
        <v>N/A</v>
      </c>
      <c r="E143" s="38">
        <v>516</v>
      </c>
      <c r="F143" s="46" t="str">
        <f t="shared" si="18"/>
        <v>N/A</v>
      </c>
      <c r="G143" s="38">
        <v>508</v>
      </c>
      <c r="H143" s="46" t="str">
        <f t="shared" si="19"/>
        <v>N/A</v>
      </c>
      <c r="I143" s="12">
        <v>12.91</v>
      </c>
      <c r="J143" s="12">
        <v>-1.55</v>
      </c>
      <c r="K143" s="47" t="s">
        <v>739</v>
      </c>
      <c r="L143" s="9" t="str">
        <f t="shared" si="20"/>
        <v>Yes</v>
      </c>
    </row>
    <row r="144" spans="1:12" ht="25.5" x14ac:dyDescent="0.2">
      <c r="A144" s="3" t="s">
        <v>1341</v>
      </c>
      <c r="B144" s="37" t="s">
        <v>213</v>
      </c>
      <c r="C144" s="49">
        <v>109547.94310999999</v>
      </c>
      <c r="D144" s="46" t="str">
        <f t="shared" si="17"/>
        <v>N/A</v>
      </c>
      <c r="E144" s="49">
        <v>109268.57171</v>
      </c>
      <c r="F144" s="46" t="str">
        <f t="shared" si="18"/>
        <v>N/A</v>
      </c>
      <c r="G144" s="49">
        <v>114082.79330999999</v>
      </c>
      <c r="H144" s="46" t="str">
        <f t="shared" si="19"/>
        <v>N/A</v>
      </c>
      <c r="I144" s="12">
        <v>-0.255</v>
      </c>
      <c r="J144" s="12">
        <v>4.4059999999999997</v>
      </c>
      <c r="K144" s="47" t="s">
        <v>739</v>
      </c>
      <c r="L144" s="9" t="str">
        <f t="shared" si="20"/>
        <v>Yes</v>
      </c>
    </row>
    <row r="145" spans="1:12" ht="25.5" x14ac:dyDescent="0.2">
      <c r="A145" s="2" t="s">
        <v>594</v>
      </c>
      <c r="B145" s="37" t="s">
        <v>213</v>
      </c>
      <c r="C145" s="49">
        <v>44160519</v>
      </c>
      <c r="D145" s="46" t="str">
        <f t="shared" si="17"/>
        <v>N/A</v>
      </c>
      <c r="E145" s="49">
        <v>46537475</v>
      </c>
      <c r="F145" s="46" t="str">
        <f t="shared" si="18"/>
        <v>N/A</v>
      </c>
      <c r="G145" s="49">
        <v>43071183</v>
      </c>
      <c r="H145" s="46" t="str">
        <f t="shared" si="19"/>
        <v>N/A</v>
      </c>
      <c r="I145" s="12">
        <v>5.383</v>
      </c>
      <c r="J145" s="12">
        <v>-7.45</v>
      </c>
      <c r="K145" s="47" t="s">
        <v>739</v>
      </c>
      <c r="L145" s="9" t="str">
        <f t="shared" si="20"/>
        <v>Yes</v>
      </c>
    </row>
    <row r="146" spans="1:12" x14ac:dyDescent="0.2">
      <c r="A146" s="2" t="s">
        <v>595</v>
      </c>
      <c r="B146" s="37" t="s">
        <v>213</v>
      </c>
      <c r="C146" s="38">
        <v>10509</v>
      </c>
      <c r="D146" s="46" t="str">
        <f t="shared" si="17"/>
        <v>N/A</v>
      </c>
      <c r="E146" s="38">
        <v>9755</v>
      </c>
      <c r="F146" s="46" t="str">
        <f t="shared" si="18"/>
        <v>N/A</v>
      </c>
      <c r="G146" s="38">
        <v>8750</v>
      </c>
      <c r="H146" s="46" t="str">
        <f t="shared" si="19"/>
        <v>N/A</v>
      </c>
      <c r="I146" s="12">
        <v>-7.17</v>
      </c>
      <c r="J146" s="12">
        <v>-10.3</v>
      </c>
      <c r="K146" s="47" t="s">
        <v>739</v>
      </c>
      <c r="L146" s="9" t="str">
        <f t="shared" si="20"/>
        <v>Yes</v>
      </c>
    </row>
    <row r="147" spans="1:12" ht="25.5" x14ac:dyDescent="0.2">
      <c r="A147" s="2" t="s">
        <v>1342</v>
      </c>
      <c r="B147" s="37" t="s">
        <v>213</v>
      </c>
      <c r="C147" s="49">
        <v>4202.1618613000001</v>
      </c>
      <c r="D147" s="46" t="str">
        <f t="shared" si="17"/>
        <v>N/A</v>
      </c>
      <c r="E147" s="49">
        <v>4770.6278831</v>
      </c>
      <c r="F147" s="46" t="str">
        <f t="shared" si="18"/>
        <v>N/A</v>
      </c>
      <c r="G147" s="49">
        <v>4922.4209142999998</v>
      </c>
      <c r="H147" s="46" t="str">
        <f t="shared" si="19"/>
        <v>N/A</v>
      </c>
      <c r="I147" s="12">
        <v>13.53</v>
      </c>
      <c r="J147" s="12">
        <v>3.1819999999999999</v>
      </c>
      <c r="K147" s="47" t="s">
        <v>739</v>
      </c>
      <c r="L147" s="9" t="str">
        <f t="shared" si="20"/>
        <v>Yes</v>
      </c>
    </row>
    <row r="148" spans="1:12" ht="25.5" x14ac:dyDescent="0.2">
      <c r="A148" s="2" t="s">
        <v>596</v>
      </c>
      <c r="B148" s="37" t="s">
        <v>213</v>
      </c>
      <c r="C148" s="49">
        <v>0</v>
      </c>
      <c r="D148" s="46" t="str">
        <f t="shared" si="17"/>
        <v>N/A</v>
      </c>
      <c r="E148" s="49">
        <v>0</v>
      </c>
      <c r="F148" s="46" t="str">
        <f t="shared" si="18"/>
        <v>N/A</v>
      </c>
      <c r="G148" s="49">
        <v>0</v>
      </c>
      <c r="H148" s="46" t="str">
        <f t="shared" si="19"/>
        <v>N/A</v>
      </c>
      <c r="I148" s="12" t="s">
        <v>1747</v>
      </c>
      <c r="J148" s="12" t="s">
        <v>1747</v>
      </c>
      <c r="K148" s="47" t="s">
        <v>739</v>
      </c>
      <c r="L148" s="9" t="str">
        <f t="shared" si="20"/>
        <v>N/A</v>
      </c>
    </row>
    <row r="149" spans="1:12" x14ac:dyDescent="0.2">
      <c r="A149" s="2" t="s">
        <v>597</v>
      </c>
      <c r="B149" s="37" t="s">
        <v>213</v>
      </c>
      <c r="C149" s="38">
        <v>0</v>
      </c>
      <c r="D149" s="46" t="str">
        <f t="shared" si="17"/>
        <v>N/A</v>
      </c>
      <c r="E149" s="38">
        <v>0</v>
      </c>
      <c r="F149" s="46" t="str">
        <f t="shared" si="18"/>
        <v>N/A</v>
      </c>
      <c r="G149" s="38">
        <v>0</v>
      </c>
      <c r="H149" s="46" t="str">
        <f t="shared" si="19"/>
        <v>N/A</v>
      </c>
      <c r="I149" s="12" t="s">
        <v>1747</v>
      </c>
      <c r="J149" s="12" t="s">
        <v>1747</v>
      </c>
      <c r="K149" s="47" t="s">
        <v>739</v>
      </c>
      <c r="L149" s="9" t="str">
        <f t="shared" si="20"/>
        <v>N/A</v>
      </c>
    </row>
    <row r="150" spans="1:12" ht="25.5" x14ac:dyDescent="0.2">
      <c r="A150" s="4" t="s">
        <v>1343</v>
      </c>
      <c r="B150" s="37" t="s">
        <v>213</v>
      </c>
      <c r="C150" s="49" t="s">
        <v>1747</v>
      </c>
      <c r="D150" s="46" t="str">
        <f t="shared" si="17"/>
        <v>N/A</v>
      </c>
      <c r="E150" s="49" t="s">
        <v>1747</v>
      </c>
      <c r="F150" s="46" t="str">
        <f t="shared" si="18"/>
        <v>N/A</v>
      </c>
      <c r="G150" s="49" t="s">
        <v>1747</v>
      </c>
      <c r="H150" s="46" t="str">
        <f t="shared" si="19"/>
        <v>N/A</v>
      </c>
      <c r="I150" s="12" t="s">
        <v>1747</v>
      </c>
      <c r="J150" s="12" t="s">
        <v>1747</v>
      </c>
      <c r="K150" s="47" t="s">
        <v>739</v>
      </c>
      <c r="L150" s="9" t="str">
        <f t="shared" si="20"/>
        <v>N/A</v>
      </c>
    </row>
    <row r="151" spans="1:12" ht="25.5" x14ac:dyDescent="0.2">
      <c r="A151" s="4" t="s">
        <v>1344</v>
      </c>
      <c r="B151" s="37" t="s">
        <v>213</v>
      </c>
      <c r="C151" s="49">
        <v>6940.3597587000004</v>
      </c>
      <c r="D151" s="46" t="str">
        <f t="shared" ref="D151:D170" si="21">IF($B151="N/A","N/A",IF(C151&gt;10,"No",IF(C151&lt;-10,"No","Yes")))</f>
        <v>N/A</v>
      </c>
      <c r="E151" s="49">
        <v>5482.8642357999997</v>
      </c>
      <c r="F151" s="46" t="str">
        <f t="shared" ref="F151:F170" si="22">IF($B151="N/A","N/A",IF(E151&gt;10,"No",IF(E151&lt;-10,"No","Yes")))</f>
        <v>N/A</v>
      </c>
      <c r="G151" s="49">
        <v>5372.1295238000002</v>
      </c>
      <c r="H151" s="46" t="str">
        <f t="shared" ref="H151:H170" si="23">IF($B151="N/A","N/A",IF(G151&gt;10,"No",IF(G151&lt;-10,"No","Yes")))</f>
        <v>N/A</v>
      </c>
      <c r="I151" s="12">
        <v>-21</v>
      </c>
      <c r="J151" s="12">
        <v>-2.02</v>
      </c>
      <c r="K151" s="47" t="s">
        <v>739</v>
      </c>
      <c r="L151" s="9" t="str">
        <f t="shared" ref="L151:L170" si="24">IF(J151="Div by 0", "N/A", IF(K151="N/A","N/A", IF(J151&gt;VALUE(MID(K151,1,2)), "No", IF(J151&lt;-1*VALUE(MID(K151,1,2)), "No", "Yes"))))</f>
        <v>Yes</v>
      </c>
    </row>
    <row r="152" spans="1:12" ht="25.5" x14ac:dyDescent="0.2">
      <c r="A152" s="4" t="s">
        <v>1345</v>
      </c>
      <c r="B152" s="37" t="s">
        <v>213</v>
      </c>
      <c r="C152" s="49">
        <v>5362.3638113999996</v>
      </c>
      <c r="D152" s="46" t="str">
        <f t="shared" si="21"/>
        <v>N/A</v>
      </c>
      <c r="E152" s="49">
        <v>4529.8912821000004</v>
      </c>
      <c r="F152" s="46" t="str">
        <f t="shared" si="22"/>
        <v>N/A</v>
      </c>
      <c r="G152" s="49">
        <v>4006.2165725</v>
      </c>
      <c r="H152" s="46" t="str">
        <f t="shared" si="23"/>
        <v>N/A</v>
      </c>
      <c r="I152" s="12">
        <v>-15.5</v>
      </c>
      <c r="J152" s="12">
        <v>-11.6</v>
      </c>
      <c r="K152" s="47" t="s">
        <v>739</v>
      </c>
      <c r="L152" s="9" t="str">
        <f t="shared" si="24"/>
        <v>Yes</v>
      </c>
    </row>
    <row r="153" spans="1:12" ht="25.5" x14ac:dyDescent="0.2">
      <c r="A153" s="4" t="s">
        <v>1346</v>
      </c>
      <c r="B153" s="37" t="s">
        <v>213</v>
      </c>
      <c r="C153" s="49">
        <v>8871.3909767999994</v>
      </c>
      <c r="D153" s="46" t="str">
        <f t="shared" si="21"/>
        <v>N/A</v>
      </c>
      <c r="E153" s="49">
        <v>8584.3996306000008</v>
      </c>
      <c r="F153" s="46" t="str">
        <f t="shared" si="22"/>
        <v>N/A</v>
      </c>
      <c r="G153" s="49">
        <v>8265.0700637000009</v>
      </c>
      <c r="H153" s="46" t="str">
        <f t="shared" si="23"/>
        <v>N/A</v>
      </c>
      <c r="I153" s="12">
        <v>-3.24</v>
      </c>
      <c r="J153" s="12">
        <v>-3.72</v>
      </c>
      <c r="K153" s="47" t="s">
        <v>739</v>
      </c>
      <c r="L153" s="9" t="str">
        <f t="shared" si="24"/>
        <v>Yes</v>
      </c>
    </row>
    <row r="154" spans="1:12" ht="25.5" x14ac:dyDescent="0.2">
      <c r="A154" s="4" t="s">
        <v>1347</v>
      </c>
      <c r="B154" s="37" t="s">
        <v>213</v>
      </c>
      <c r="C154" s="49">
        <v>1730.6448815000001</v>
      </c>
      <c r="D154" s="46" t="str">
        <f t="shared" si="21"/>
        <v>N/A</v>
      </c>
      <c r="E154" s="49">
        <v>1465.0290456</v>
      </c>
      <c r="F154" s="46" t="str">
        <f t="shared" si="22"/>
        <v>N/A</v>
      </c>
      <c r="G154" s="49">
        <v>1903.4731182999999</v>
      </c>
      <c r="H154" s="46" t="str">
        <f t="shared" si="23"/>
        <v>N/A</v>
      </c>
      <c r="I154" s="12">
        <v>-15.3</v>
      </c>
      <c r="J154" s="12">
        <v>29.93</v>
      </c>
      <c r="K154" s="47" t="s">
        <v>739</v>
      </c>
      <c r="L154" s="9" t="str">
        <f t="shared" si="24"/>
        <v>Yes</v>
      </c>
    </row>
    <row r="155" spans="1:12" ht="25.5" x14ac:dyDescent="0.2">
      <c r="A155" s="2" t="s">
        <v>1348</v>
      </c>
      <c r="B155" s="37" t="s">
        <v>213</v>
      </c>
      <c r="C155" s="49">
        <v>1785.0043753</v>
      </c>
      <c r="D155" s="46" t="str">
        <f t="shared" si="21"/>
        <v>N/A</v>
      </c>
      <c r="E155" s="49">
        <v>1243.8686780999999</v>
      </c>
      <c r="F155" s="46" t="str">
        <f t="shared" si="22"/>
        <v>N/A</v>
      </c>
      <c r="G155" s="49">
        <v>1447.1217855</v>
      </c>
      <c r="H155" s="46" t="str">
        <f t="shared" si="23"/>
        <v>N/A</v>
      </c>
      <c r="I155" s="12">
        <v>-30.3</v>
      </c>
      <c r="J155" s="12">
        <v>16.34</v>
      </c>
      <c r="K155" s="47" t="s">
        <v>739</v>
      </c>
      <c r="L155" s="9" t="str">
        <f t="shared" si="24"/>
        <v>Yes</v>
      </c>
    </row>
    <row r="156" spans="1:12" ht="25.5" x14ac:dyDescent="0.2">
      <c r="A156" s="2" t="s">
        <v>1349</v>
      </c>
      <c r="B156" s="37" t="s">
        <v>213</v>
      </c>
      <c r="C156" s="49">
        <v>3057.0707510000002</v>
      </c>
      <c r="D156" s="46" t="str">
        <f t="shared" si="21"/>
        <v>N/A</v>
      </c>
      <c r="E156" s="49">
        <v>2552.1734418999999</v>
      </c>
      <c r="F156" s="46" t="str">
        <f t="shared" si="22"/>
        <v>N/A</v>
      </c>
      <c r="G156" s="49">
        <v>2563.4046377</v>
      </c>
      <c r="H156" s="46" t="str">
        <f t="shared" si="23"/>
        <v>N/A</v>
      </c>
      <c r="I156" s="12">
        <v>-16.5</v>
      </c>
      <c r="J156" s="12">
        <v>0.44009999999999999</v>
      </c>
      <c r="K156" s="47" t="s">
        <v>739</v>
      </c>
      <c r="L156" s="9" t="str">
        <f t="shared" si="24"/>
        <v>Yes</v>
      </c>
    </row>
    <row r="157" spans="1:12" ht="25.5" x14ac:dyDescent="0.2">
      <c r="A157" s="2" t="s">
        <v>1350</v>
      </c>
      <c r="B157" s="37" t="s">
        <v>213</v>
      </c>
      <c r="C157" s="49">
        <v>12740.845042999999</v>
      </c>
      <c r="D157" s="46" t="str">
        <f t="shared" si="21"/>
        <v>N/A</v>
      </c>
      <c r="E157" s="49">
        <v>13185.977435999999</v>
      </c>
      <c r="F157" s="46" t="str">
        <f t="shared" si="22"/>
        <v>N/A</v>
      </c>
      <c r="G157" s="49">
        <v>9844.1431262000006</v>
      </c>
      <c r="H157" s="46" t="str">
        <f t="shared" si="23"/>
        <v>N/A</v>
      </c>
      <c r="I157" s="12">
        <v>3.4940000000000002</v>
      </c>
      <c r="J157" s="12">
        <v>-25.3</v>
      </c>
      <c r="K157" s="47" t="s">
        <v>739</v>
      </c>
      <c r="L157" s="9" t="str">
        <f t="shared" si="24"/>
        <v>Yes</v>
      </c>
    </row>
    <row r="158" spans="1:12" ht="25.5" x14ac:dyDescent="0.2">
      <c r="A158" s="2" t="s">
        <v>1351</v>
      </c>
      <c r="B158" s="37" t="s">
        <v>213</v>
      </c>
      <c r="C158" s="49">
        <v>3645.999495</v>
      </c>
      <c r="D158" s="46" t="str">
        <f t="shared" si="21"/>
        <v>N/A</v>
      </c>
      <c r="E158" s="49">
        <v>3882.3111982999999</v>
      </c>
      <c r="F158" s="46" t="str">
        <f t="shared" si="22"/>
        <v>N/A</v>
      </c>
      <c r="G158" s="49">
        <v>4034.3802598000002</v>
      </c>
      <c r="H158" s="46" t="str">
        <f t="shared" si="23"/>
        <v>N/A</v>
      </c>
      <c r="I158" s="12">
        <v>6.4809999999999999</v>
      </c>
      <c r="J158" s="12">
        <v>3.9169999999999998</v>
      </c>
      <c r="K158" s="47" t="s">
        <v>739</v>
      </c>
      <c r="L158" s="9" t="str">
        <f t="shared" si="24"/>
        <v>Yes</v>
      </c>
    </row>
    <row r="159" spans="1:12" ht="25.5" x14ac:dyDescent="0.2">
      <c r="A159" s="2" t="s">
        <v>1352</v>
      </c>
      <c r="B159" s="37" t="s">
        <v>213</v>
      </c>
      <c r="C159" s="49">
        <v>203.58726963000001</v>
      </c>
      <c r="D159" s="46" t="str">
        <f t="shared" si="21"/>
        <v>N/A</v>
      </c>
      <c r="E159" s="49">
        <v>163.58028417</v>
      </c>
      <c r="F159" s="46" t="str">
        <f t="shared" si="22"/>
        <v>N/A</v>
      </c>
      <c r="G159" s="49">
        <v>224.13188237</v>
      </c>
      <c r="H159" s="46" t="str">
        <f t="shared" si="23"/>
        <v>N/A</v>
      </c>
      <c r="I159" s="12">
        <v>-19.7</v>
      </c>
      <c r="J159" s="12">
        <v>37.020000000000003</v>
      </c>
      <c r="K159" s="47" t="s">
        <v>739</v>
      </c>
      <c r="L159" s="9" t="str">
        <f t="shared" si="24"/>
        <v>No</v>
      </c>
    </row>
    <row r="160" spans="1:12" ht="25.5" x14ac:dyDescent="0.2">
      <c r="A160" s="4" t="s">
        <v>1353</v>
      </c>
      <c r="B160" s="37" t="s">
        <v>213</v>
      </c>
      <c r="C160" s="49">
        <v>320.05833738000001</v>
      </c>
      <c r="D160" s="46" t="str">
        <f t="shared" si="21"/>
        <v>N/A</v>
      </c>
      <c r="E160" s="49">
        <v>57.353283046999998</v>
      </c>
      <c r="F160" s="46" t="str">
        <f t="shared" si="22"/>
        <v>N/A</v>
      </c>
      <c r="G160" s="49">
        <v>31.082078614</v>
      </c>
      <c r="H160" s="46" t="str">
        <f t="shared" si="23"/>
        <v>N/A</v>
      </c>
      <c r="I160" s="12">
        <v>-82.1</v>
      </c>
      <c r="J160" s="12">
        <v>-45.8</v>
      </c>
      <c r="K160" s="47" t="s">
        <v>739</v>
      </c>
      <c r="L160" s="9" t="str">
        <f t="shared" si="24"/>
        <v>No</v>
      </c>
    </row>
    <row r="161" spans="1:12" x14ac:dyDescent="0.2">
      <c r="A161" s="4" t="s">
        <v>1354</v>
      </c>
      <c r="B161" s="37" t="s">
        <v>213</v>
      </c>
      <c r="C161" s="49">
        <v>2400.341418</v>
      </c>
      <c r="D161" s="46" t="str">
        <f t="shared" si="21"/>
        <v>N/A</v>
      </c>
      <c r="E161" s="49">
        <v>2119.5296871</v>
      </c>
      <c r="F161" s="46" t="str">
        <f t="shared" si="22"/>
        <v>N/A</v>
      </c>
      <c r="G161" s="49">
        <v>2176.9622083999998</v>
      </c>
      <c r="H161" s="46" t="str">
        <f t="shared" si="23"/>
        <v>N/A</v>
      </c>
      <c r="I161" s="12">
        <v>-11.7</v>
      </c>
      <c r="J161" s="12">
        <v>2.71</v>
      </c>
      <c r="K161" s="47" t="s">
        <v>739</v>
      </c>
      <c r="L161" s="9" t="str">
        <f t="shared" si="24"/>
        <v>Yes</v>
      </c>
    </row>
    <row r="162" spans="1:12" x14ac:dyDescent="0.2">
      <c r="A162" s="4" t="s">
        <v>1355</v>
      </c>
      <c r="B162" s="37" t="s">
        <v>213</v>
      </c>
      <c r="C162" s="49">
        <v>1487.5563041</v>
      </c>
      <c r="D162" s="46" t="str">
        <f t="shared" si="21"/>
        <v>N/A</v>
      </c>
      <c r="E162" s="49">
        <v>1621.2758974000001</v>
      </c>
      <c r="F162" s="46" t="str">
        <f t="shared" si="22"/>
        <v>N/A</v>
      </c>
      <c r="G162" s="49">
        <v>1411.9661017000001</v>
      </c>
      <c r="H162" s="46" t="str">
        <f t="shared" si="23"/>
        <v>N/A</v>
      </c>
      <c r="I162" s="12">
        <v>8.9890000000000008</v>
      </c>
      <c r="J162" s="12">
        <v>-12.9</v>
      </c>
      <c r="K162" s="47" t="s">
        <v>739</v>
      </c>
      <c r="L162" s="9" t="str">
        <f t="shared" si="24"/>
        <v>Yes</v>
      </c>
    </row>
    <row r="163" spans="1:12" ht="25.5" x14ac:dyDescent="0.2">
      <c r="A163" s="4" t="s">
        <v>1706</v>
      </c>
      <c r="B163" s="37" t="s">
        <v>213</v>
      </c>
      <c r="C163" s="49">
        <v>3015.2275998</v>
      </c>
      <c r="D163" s="46" t="str">
        <f t="shared" si="21"/>
        <v>N/A</v>
      </c>
      <c r="E163" s="49">
        <v>3371.6412838000001</v>
      </c>
      <c r="F163" s="46" t="str">
        <f t="shared" si="22"/>
        <v>N/A</v>
      </c>
      <c r="G163" s="49">
        <v>3474.0107327000001</v>
      </c>
      <c r="H163" s="46" t="str">
        <f t="shared" si="23"/>
        <v>N/A</v>
      </c>
      <c r="I163" s="12">
        <v>11.82</v>
      </c>
      <c r="J163" s="12">
        <v>3.036</v>
      </c>
      <c r="K163" s="47" t="s">
        <v>739</v>
      </c>
      <c r="L163" s="9" t="str">
        <f t="shared" si="24"/>
        <v>Yes</v>
      </c>
    </row>
    <row r="164" spans="1:12" x14ac:dyDescent="0.2">
      <c r="A164" s="4" t="s">
        <v>1356</v>
      </c>
      <c r="B164" s="37" t="s">
        <v>213</v>
      </c>
      <c r="C164" s="49">
        <v>354.62676164999999</v>
      </c>
      <c r="D164" s="46" t="str">
        <f t="shared" si="21"/>
        <v>N/A</v>
      </c>
      <c r="E164" s="49">
        <v>363.00754432000002</v>
      </c>
      <c r="F164" s="46" t="str">
        <f t="shared" si="22"/>
        <v>N/A</v>
      </c>
      <c r="G164" s="49">
        <v>314.97331260999999</v>
      </c>
      <c r="H164" s="46" t="str">
        <f t="shared" si="23"/>
        <v>N/A</v>
      </c>
      <c r="I164" s="12">
        <v>2.363</v>
      </c>
      <c r="J164" s="12">
        <v>-13.2</v>
      </c>
      <c r="K164" s="47" t="s">
        <v>739</v>
      </c>
      <c r="L164" s="9" t="str">
        <f t="shared" si="24"/>
        <v>Yes</v>
      </c>
    </row>
    <row r="165" spans="1:12" x14ac:dyDescent="0.2">
      <c r="A165" s="4" t="s">
        <v>1357</v>
      </c>
      <c r="B165" s="37" t="s">
        <v>213</v>
      </c>
      <c r="C165" s="49">
        <v>2180.2406417000002</v>
      </c>
      <c r="D165" s="46" t="str">
        <f t="shared" si="21"/>
        <v>N/A</v>
      </c>
      <c r="E165" s="49">
        <v>554.17064424</v>
      </c>
      <c r="F165" s="46" t="str">
        <f t="shared" si="22"/>
        <v>N/A</v>
      </c>
      <c r="G165" s="49">
        <v>754.34630246999996</v>
      </c>
      <c r="H165" s="46" t="str">
        <f t="shared" si="23"/>
        <v>N/A</v>
      </c>
      <c r="I165" s="12">
        <v>-74.599999999999994</v>
      </c>
      <c r="J165" s="12">
        <v>36.119999999999997</v>
      </c>
      <c r="K165" s="47" t="s">
        <v>739</v>
      </c>
      <c r="L165" s="9" t="str">
        <f t="shared" si="24"/>
        <v>No</v>
      </c>
    </row>
    <row r="166" spans="1:12" x14ac:dyDescent="0.2">
      <c r="A166" s="4" t="s">
        <v>1358</v>
      </c>
      <c r="B166" s="37" t="s">
        <v>213</v>
      </c>
      <c r="C166" s="49">
        <v>8334.5305277000007</v>
      </c>
      <c r="D166" s="46" t="str">
        <f t="shared" si="21"/>
        <v>N/A</v>
      </c>
      <c r="E166" s="49">
        <v>8061.5357383</v>
      </c>
      <c r="F166" s="46" t="str">
        <f t="shared" si="22"/>
        <v>N/A</v>
      </c>
      <c r="G166" s="49">
        <v>8546.3472187999996</v>
      </c>
      <c r="H166" s="46" t="str">
        <f t="shared" si="23"/>
        <v>N/A</v>
      </c>
      <c r="I166" s="12">
        <v>-3.28</v>
      </c>
      <c r="J166" s="12">
        <v>6.0140000000000002</v>
      </c>
      <c r="K166" s="47" t="s">
        <v>739</v>
      </c>
      <c r="L166" s="9" t="str">
        <f t="shared" si="24"/>
        <v>Yes</v>
      </c>
    </row>
    <row r="167" spans="1:12" x14ac:dyDescent="0.2">
      <c r="A167" s="48" t="s">
        <v>1359</v>
      </c>
      <c r="B167" s="37" t="s">
        <v>213</v>
      </c>
      <c r="C167" s="49">
        <v>7013.1280077000001</v>
      </c>
      <c r="D167" s="46" t="str">
        <f t="shared" si="21"/>
        <v>N/A</v>
      </c>
      <c r="E167" s="49">
        <v>3798.7846153999999</v>
      </c>
      <c r="F167" s="46" t="str">
        <f t="shared" si="22"/>
        <v>N/A</v>
      </c>
      <c r="G167" s="49">
        <v>3275.7033898</v>
      </c>
      <c r="H167" s="46" t="str">
        <f t="shared" si="23"/>
        <v>N/A</v>
      </c>
      <c r="I167" s="12">
        <v>-45.8</v>
      </c>
      <c r="J167" s="12">
        <v>-13.8</v>
      </c>
      <c r="K167" s="47" t="s">
        <v>739</v>
      </c>
      <c r="L167" s="9" t="str">
        <f t="shared" si="24"/>
        <v>Yes</v>
      </c>
    </row>
    <row r="168" spans="1:12" x14ac:dyDescent="0.2">
      <c r="A168" s="48" t="s">
        <v>1360</v>
      </c>
      <c r="B168" s="37" t="s">
        <v>213</v>
      </c>
      <c r="C168" s="49">
        <v>10251.634190000001</v>
      </c>
      <c r="D168" s="46" t="str">
        <f t="shared" si="21"/>
        <v>N/A</v>
      </c>
      <c r="E168" s="49">
        <v>12880.735764999999</v>
      </c>
      <c r="F168" s="46" t="str">
        <f t="shared" si="22"/>
        <v>N/A</v>
      </c>
      <c r="G168" s="49">
        <v>14130.487286</v>
      </c>
      <c r="H168" s="46" t="str">
        <f t="shared" si="23"/>
        <v>N/A</v>
      </c>
      <c r="I168" s="12">
        <v>25.65</v>
      </c>
      <c r="J168" s="12">
        <v>9.702</v>
      </c>
      <c r="K168" s="47" t="s">
        <v>739</v>
      </c>
      <c r="L168" s="9" t="str">
        <f t="shared" si="24"/>
        <v>Yes</v>
      </c>
    </row>
    <row r="169" spans="1:12" x14ac:dyDescent="0.2">
      <c r="A169" s="48" t="s">
        <v>1361</v>
      </c>
      <c r="B169" s="37" t="s">
        <v>213</v>
      </c>
      <c r="C169" s="49">
        <v>3805.524547</v>
      </c>
      <c r="D169" s="46" t="str">
        <f t="shared" si="21"/>
        <v>N/A</v>
      </c>
      <c r="E169" s="49">
        <v>2887.7619765999998</v>
      </c>
      <c r="F169" s="46" t="str">
        <f t="shared" si="22"/>
        <v>N/A</v>
      </c>
      <c r="G169" s="49">
        <v>2284.6981473999999</v>
      </c>
      <c r="H169" s="46" t="str">
        <f t="shared" si="23"/>
        <v>N/A</v>
      </c>
      <c r="I169" s="12">
        <v>-24.1</v>
      </c>
      <c r="J169" s="12">
        <v>-20.9</v>
      </c>
      <c r="K169" s="47" t="s">
        <v>739</v>
      </c>
      <c r="L169" s="9" t="str">
        <f t="shared" si="24"/>
        <v>Yes</v>
      </c>
    </row>
    <row r="170" spans="1:12" x14ac:dyDescent="0.2">
      <c r="A170" s="48" t="s">
        <v>1362</v>
      </c>
      <c r="B170" s="37" t="s">
        <v>213</v>
      </c>
      <c r="C170" s="49">
        <v>1073.6791444</v>
      </c>
      <c r="D170" s="46" t="str">
        <f t="shared" si="21"/>
        <v>N/A</v>
      </c>
      <c r="E170" s="49">
        <v>758.88067267999998</v>
      </c>
      <c r="F170" s="46" t="str">
        <f t="shared" si="22"/>
        <v>N/A</v>
      </c>
      <c r="G170" s="49">
        <v>896.63690872999996</v>
      </c>
      <c r="H170" s="46" t="str">
        <f t="shared" si="23"/>
        <v>N/A</v>
      </c>
      <c r="I170" s="12">
        <v>-29.3</v>
      </c>
      <c r="J170" s="12">
        <v>18.149999999999999</v>
      </c>
      <c r="K170" s="47" t="s">
        <v>739</v>
      </c>
      <c r="L170" s="9" t="str">
        <f t="shared" si="24"/>
        <v>Yes</v>
      </c>
    </row>
    <row r="171" spans="1:12" x14ac:dyDescent="0.2">
      <c r="A171" s="48" t="s">
        <v>85</v>
      </c>
      <c r="B171" s="37" t="s">
        <v>213</v>
      </c>
      <c r="C171" s="8">
        <v>21.258329831000001</v>
      </c>
      <c r="D171" s="46" t="str">
        <f t="shared" ref="D171:D202" si="25">IF($B171="N/A","N/A",IF(C171&gt;10,"No",IF(C171&lt;-10,"No","Yes")))</f>
        <v>N/A</v>
      </c>
      <c r="E171" s="8">
        <v>17.388156193</v>
      </c>
      <c r="F171" s="46" t="str">
        <f t="shared" ref="F171:F202" si="26">IF($B171="N/A","N/A",IF(E171&gt;10,"No",IF(E171&lt;-10,"No","Yes")))</f>
        <v>N/A</v>
      </c>
      <c r="G171" s="8">
        <v>15.787439614</v>
      </c>
      <c r="H171" s="46" t="str">
        <f t="shared" ref="H171:H202" si="27">IF($B171="N/A","N/A",IF(G171&gt;10,"No",IF(G171&lt;-10,"No","Yes")))</f>
        <v>N/A</v>
      </c>
      <c r="I171" s="12">
        <v>-18.2</v>
      </c>
      <c r="J171" s="12">
        <v>-9.2100000000000009</v>
      </c>
      <c r="K171" s="47" t="s">
        <v>739</v>
      </c>
      <c r="L171" s="9" t="str">
        <f t="shared" ref="L171:L202" si="28">IF(J171="Div by 0", "N/A", IF(K171="N/A","N/A", IF(J171&gt;VALUE(MID(K171,1,2)), "No", IF(J171&lt;-1*VALUE(MID(K171,1,2)), "No", "Yes"))))</f>
        <v>Yes</v>
      </c>
    </row>
    <row r="172" spans="1:12" x14ac:dyDescent="0.2">
      <c r="A172" s="48" t="s">
        <v>465</v>
      </c>
      <c r="B172" s="37" t="s">
        <v>213</v>
      </c>
      <c r="C172" s="8">
        <v>16.073147256999999</v>
      </c>
      <c r="D172" s="46" t="str">
        <f t="shared" si="25"/>
        <v>N/A</v>
      </c>
      <c r="E172" s="8">
        <v>16</v>
      </c>
      <c r="F172" s="46" t="str">
        <f t="shared" si="26"/>
        <v>N/A</v>
      </c>
      <c r="G172" s="8">
        <v>16.195856874</v>
      </c>
      <c r="H172" s="46" t="str">
        <f t="shared" si="27"/>
        <v>N/A</v>
      </c>
      <c r="I172" s="12">
        <v>-0.45500000000000002</v>
      </c>
      <c r="J172" s="12">
        <v>1.224</v>
      </c>
      <c r="K172" s="47" t="s">
        <v>739</v>
      </c>
      <c r="L172" s="9" t="str">
        <f t="shared" si="28"/>
        <v>Yes</v>
      </c>
    </row>
    <row r="173" spans="1:12" x14ac:dyDescent="0.2">
      <c r="A173" s="48" t="s">
        <v>466</v>
      </c>
      <c r="B173" s="37" t="s">
        <v>213</v>
      </c>
      <c r="C173" s="8">
        <v>25.647068726000001</v>
      </c>
      <c r="D173" s="46" t="str">
        <f t="shared" si="25"/>
        <v>N/A</v>
      </c>
      <c r="E173" s="8">
        <v>24.742553683000001</v>
      </c>
      <c r="F173" s="46" t="str">
        <f t="shared" si="26"/>
        <v>N/A</v>
      </c>
      <c r="G173" s="8">
        <v>22.182657104</v>
      </c>
      <c r="H173" s="46" t="str">
        <f t="shared" si="27"/>
        <v>N/A</v>
      </c>
      <c r="I173" s="12">
        <v>-3.53</v>
      </c>
      <c r="J173" s="12">
        <v>-10.3</v>
      </c>
      <c r="K173" s="47" t="s">
        <v>739</v>
      </c>
      <c r="L173" s="9" t="str">
        <f t="shared" si="28"/>
        <v>Yes</v>
      </c>
    </row>
    <row r="174" spans="1:12" x14ac:dyDescent="0.2">
      <c r="A174" s="2" t="s">
        <v>467</v>
      </c>
      <c r="B174" s="37" t="s">
        <v>213</v>
      </c>
      <c r="C174" s="8">
        <v>10.794486603999999</v>
      </c>
      <c r="D174" s="46" t="str">
        <f t="shared" si="25"/>
        <v>N/A</v>
      </c>
      <c r="E174" s="8">
        <v>8.7891361749999994</v>
      </c>
      <c r="F174" s="46" t="str">
        <f t="shared" si="26"/>
        <v>N/A</v>
      </c>
      <c r="G174" s="8">
        <v>8.3300945718000001</v>
      </c>
      <c r="H174" s="46" t="str">
        <f t="shared" si="27"/>
        <v>N/A</v>
      </c>
      <c r="I174" s="12">
        <v>-18.600000000000001</v>
      </c>
      <c r="J174" s="12">
        <v>-5.22</v>
      </c>
      <c r="K174" s="47" t="s">
        <v>739</v>
      </c>
      <c r="L174" s="9" t="str">
        <f t="shared" si="28"/>
        <v>Yes</v>
      </c>
    </row>
    <row r="175" spans="1:12" x14ac:dyDescent="0.2">
      <c r="A175" s="2" t="s">
        <v>468</v>
      </c>
      <c r="B175" s="37" t="s">
        <v>213</v>
      </c>
      <c r="C175" s="8">
        <v>6.0281964024999999</v>
      </c>
      <c r="D175" s="46" t="str">
        <f t="shared" si="25"/>
        <v>N/A</v>
      </c>
      <c r="E175" s="8">
        <v>6.3187832323000004</v>
      </c>
      <c r="F175" s="46" t="str">
        <f t="shared" si="26"/>
        <v>N/A</v>
      </c>
      <c r="G175" s="8">
        <v>6.4090606261999996</v>
      </c>
      <c r="H175" s="46" t="str">
        <f t="shared" si="27"/>
        <v>N/A</v>
      </c>
      <c r="I175" s="12">
        <v>4.82</v>
      </c>
      <c r="J175" s="12">
        <v>1.429</v>
      </c>
      <c r="K175" s="47" t="s">
        <v>739</v>
      </c>
      <c r="L175" s="9" t="str">
        <f t="shared" si="28"/>
        <v>Yes</v>
      </c>
    </row>
    <row r="176" spans="1:12" x14ac:dyDescent="0.2">
      <c r="A176" s="2" t="s">
        <v>1363</v>
      </c>
      <c r="B176" s="37" t="s">
        <v>213</v>
      </c>
      <c r="C176" s="8">
        <v>3.8122110824000002</v>
      </c>
      <c r="D176" s="46" t="str">
        <f t="shared" si="25"/>
        <v>N/A</v>
      </c>
      <c r="E176" s="8">
        <v>3.6798551849000001</v>
      </c>
      <c r="F176" s="46" t="str">
        <f t="shared" si="26"/>
        <v>N/A</v>
      </c>
      <c r="G176" s="8">
        <v>4.6045548653999999</v>
      </c>
      <c r="H176" s="46" t="str">
        <f t="shared" si="27"/>
        <v>N/A</v>
      </c>
      <c r="I176" s="12">
        <v>-3.47</v>
      </c>
      <c r="J176" s="12">
        <v>25.13</v>
      </c>
      <c r="K176" s="47" t="s">
        <v>739</v>
      </c>
      <c r="L176" s="9" t="str">
        <f t="shared" si="28"/>
        <v>Yes</v>
      </c>
    </row>
    <row r="177" spans="1:12" x14ac:dyDescent="0.2">
      <c r="A177" s="2" t="s">
        <v>1364</v>
      </c>
      <c r="B177" s="37" t="s">
        <v>213</v>
      </c>
      <c r="C177" s="8">
        <v>16.939364774000001</v>
      </c>
      <c r="D177" s="46" t="str">
        <f t="shared" si="25"/>
        <v>N/A</v>
      </c>
      <c r="E177" s="8">
        <v>19.076923077</v>
      </c>
      <c r="F177" s="46" t="str">
        <f t="shared" si="26"/>
        <v>N/A</v>
      </c>
      <c r="G177" s="8">
        <v>14.971751412</v>
      </c>
      <c r="H177" s="46" t="str">
        <f t="shared" si="27"/>
        <v>N/A</v>
      </c>
      <c r="I177" s="12">
        <v>12.62</v>
      </c>
      <c r="J177" s="12">
        <v>-21.5</v>
      </c>
      <c r="K177" s="47" t="s">
        <v>739</v>
      </c>
      <c r="L177" s="9" t="str">
        <f t="shared" si="28"/>
        <v>Yes</v>
      </c>
    </row>
    <row r="178" spans="1:12" x14ac:dyDescent="0.2">
      <c r="A178" s="2" t="s">
        <v>1365</v>
      </c>
      <c r="B178" s="37" t="s">
        <v>213</v>
      </c>
      <c r="C178" s="8">
        <v>4.2885400446000004</v>
      </c>
      <c r="D178" s="46" t="str">
        <f t="shared" si="25"/>
        <v>N/A</v>
      </c>
      <c r="E178" s="8">
        <v>5.2920803510000001</v>
      </c>
      <c r="F178" s="46" t="str">
        <f t="shared" si="26"/>
        <v>N/A</v>
      </c>
      <c r="G178" s="8">
        <v>6.5750539143999998</v>
      </c>
      <c r="H178" s="46" t="str">
        <f t="shared" si="27"/>
        <v>N/A</v>
      </c>
      <c r="I178" s="12">
        <v>23.4</v>
      </c>
      <c r="J178" s="12">
        <v>24.24</v>
      </c>
      <c r="K178" s="47" t="s">
        <v>739</v>
      </c>
      <c r="L178" s="9" t="str">
        <f t="shared" si="28"/>
        <v>Yes</v>
      </c>
    </row>
    <row r="179" spans="1:12" x14ac:dyDescent="0.2">
      <c r="A179" s="2" t="s">
        <v>1366</v>
      </c>
      <c r="B179" s="37" t="s">
        <v>213</v>
      </c>
      <c r="C179" s="8">
        <v>0.92922409790000005</v>
      </c>
      <c r="D179" s="46" t="str">
        <f t="shared" si="25"/>
        <v>N/A</v>
      </c>
      <c r="E179" s="8">
        <v>0.93046649059999997</v>
      </c>
      <c r="F179" s="46" t="str">
        <f t="shared" si="26"/>
        <v>N/A</v>
      </c>
      <c r="G179" s="8">
        <v>2.4096385541999998</v>
      </c>
      <c r="H179" s="46" t="str">
        <f t="shared" si="27"/>
        <v>N/A</v>
      </c>
      <c r="I179" s="12">
        <v>0.13370000000000001</v>
      </c>
      <c r="J179" s="12">
        <v>159</v>
      </c>
      <c r="K179" s="47" t="s">
        <v>739</v>
      </c>
      <c r="L179" s="9" t="str">
        <f t="shared" si="28"/>
        <v>No</v>
      </c>
    </row>
    <row r="180" spans="1:12" x14ac:dyDescent="0.2">
      <c r="A180" s="2" t="s">
        <v>1367</v>
      </c>
      <c r="B180" s="37" t="s">
        <v>213</v>
      </c>
      <c r="C180" s="8">
        <v>0.72921730679999996</v>
      </c>
      <c r="D180" s="46" t="str">
        <f t="shared" si="25"/>
        <v>N/A</v>
      </c>
      <c r="E180" s="8">
        <v>0.21021392359999999</v>
      </c>
      <c r="F180" s="46" t="str">
        <f t="shared" si="26"/>
        <v>N/A</v>
      </c>
      <c r="G180" s="8">
        <v>0.15989340439999999</v>
      </c>
      <c r="H180" s="46" t="str">
        <f t="shared" si="27"/>
        <v>N/A</v>
      </c>
      <c r="I180" s="12">
        <v>-71.2</v>
      </c>
      <c r="J180" s="12">
        <v>-23.9</v>
      </c>
      <c r="K180" s="47" t="s">
        <v>739</v>
      </c>
      <c r="L180" s="9" t="str">
        <f t="shared" si="28"/>
        <v>Yes</v>
      </c>
    </row>
    <row r="181" spans="1:12" x14ac:dyDescent="0.2">
      <c r="A181" s="2" t="s">
        <v>86</v>
      </c>
      <c r="B181" s="37" t="s">
        <v>213</v>
      </c>
      <c r="C181" s="8">
        <v>20.866141731999999</v>
      </c>
      <c r="D181" s="46" t="str">
        <f t="shared" si="25"/>
        <v>N/A</v>
      </c>
      <c r="E181" s="8">
        <v>1.1243851019</v>
      </c>
      <c r="F181" s="46" t="str">
        <f t="shared" si="26"/>
        <v>N/A</v>
      </c>
      <c r="G181" s="8">
        <v>0.89928057549999996</v>
      </c>
      <c r="H181" s="46" t="str">
        <f t="shared" si="27"/>
        <v>N/A</v>
      </c>
      <c r="I181" s="12">
        <v>-94.6</v>
      </c>
      <c r="J181" s="12">
        <v>-20</v>
      </c>
      <c r="K181" s="47" t="s">
        <v>739</v>
      </c>
      <c r="L181" s="9" t="str">
        <f t="shared" si="28"/>
        <v>Yes</v>
      </c>
    </row>
    <row r="182" spans="1:12" x14ac:dyDescent="0.2">
      <c r="A182" s="2" t="s">
        <v>87</v>
      </c>
      <c r="B182" s="37" t="s">
        <v>213</v>
      </c>
      <c r="C182" s="8">
        <v>61.055412138999998</v>
      </c>
      <c r="D182" s="46" t="str">
        <f t="shared" si="25"/>
        <v>N/A</v>
      </c>
      <c r="E182" s="8">
        <v>56.079648306000003</v>
      </c>
      <c r="F182" s="46" t="str">
        <f t="shared" si="26"/>
        <v>N/A</v>
      </c>
      <c r="G182" s="8">
        <v>55.765355417999999</v>
      </c>
      <c r="H182" s="46" t="str">
        <f t="shared" si="27"/>
        <v>N/A</v>
      </c>
      <c r="I182" s="12">
        <v>-8.15</v>
      </c>
      <c r="J182" s="12">
        <v>-0.56000000000000005</v>
      </c>
      <c r="K182" s="47" t="s">
        <v>739</v>
      </c>
      <c r="L182" s="9" t="str">
        <f t="shared" si="28"/>
        <v>Yes</v>
      </c>
    </row>
    <row r="183" spans="1:12" x14ac:dyDescent="0.2">
      <c r="A183" s="2" t="s">
        <v>469</v>
      </c>
      <c r="B183" s="37" t="s">
        <v>213</v>
      </c>
      <c r="C183" s="8">
        <v>59.576515880999999</v>
      </c>
      <c r="D183" s="46" t="str">
        <f t="shared" si="25"/>
        <v>N/A</v>
      </c>
      <c r="E183" s="8">
        <v>62.358974359000001</v>
      </c>
      <c r="F183" s="46" t="str">
        <f t="shared" si="26"/>
        <v>N/A</v>
      </c>
      <c r="G183" s="8">
        <v>61.864406780000003</v>
      </c>
      <c r="H183" s="46" t="str">
        <f t="shared" si="27"/>
        <v>N/A</v>
      </c>
      <c r="I183" s="12">
        <v>4.67</v>
      </c>
      <c r="J183" s="12">
        <v>-0.79300000000000004</v>
      </c>
      <c r="K183" s="47" t="s">
        <v>739</v>
      </c>
      <c r="L183" s="9" t="str">
        <f t="shared" si="28"/>
        <v>Yes</v>
      </c>
    </row>
    <row r="184" spans="1:12" x14ac:dyDescent="0.2">
      <c r="A184" s="2" t="s">
        <v>470</v>
      </c>
      <c r="B184" s="37" t="s">
        <v>213</v>
      </c>
      <c r="C184" s="8">
        <v>71.739404906999994</v>
      </c>
      <c r="D184" s="46" t="str">
        <f t="shared" si="25"/>
        <v>N/A</v>
      </c>
      <c r="E184" s="8">
        <v>76.005541445000006</v>
      </c>
      <c r="F184" s="46" t="str">
        <f t="shared" si="26"/>
        <v>N/A</v>
      </c>
      <c r="G184" s="8">
        <v>75.730979486999999</v>
      </c>
      <c r="H184" s="46" t="str">
        <f t="shared" si="27"/>
        <v>N/A</v>
      </c>
      <c r="I184" s="12">
        <v>5.9470000000000001</v>
      </c>
      <c r="J184" s="12">
        <v>-0.36099999999999999</v>
      </c>
      <c r="K184" s="47" t="s">
        <v>739</v>
      </c>
      <c r="L184" s="9" t="str">
        <f t="shared" si="28"/>
        <v>Yes</v>
      </c>
    </row>
    <row r="185" spans="1:12" x14ac:dyDescent="0.2">
      <c r="A185" s="2" t="s">
        <v>471</v>
      </c>
      <c r="B185" s="37" t="s">
        <v>213</v>
      </c>
      <c r="C185" s="8">
        <v>31.175468484</v>
      </c>
      <c r="D185" s="46" t="str">
        <f t="shared" si="25"/>
        <v>N/A</v>
      </c>
      <c r="E185" s="8">
        <v>32.126241669999999</v>
      </c>
      <c r="F185" s="46" t="str">
        <f t="shared" si="26"/>
        <v>N/A</v>
      </c>
      <c r="G185" s="8">
        <v>32.141469102000002</v>
      </c>
      <c r="H185" s="46" t="str">
        <f t="shared" si="27"/>
        <v>N/A</v>
      </c>
      <c r="I185" s="12">
        <v>3.05</v>
      </c>
      <c r="J185" s="12">
        <v>4.7399999999999998E-2</v>
      </c>
      <c r="K185" s="47" t="s">
        <v>739</v>
      </c>
      <c r="L185" s="9" t="str">
        <f t="shared" si="28"/>
        <v>Yes</v>
      </c>
    </row>
    <row r="186" spans="1:12" x14ac:dyDescent="0.2">
      <c r="A186" s="2" t="s">
        <v>472</v>
      </c>
      <c r="B186" s="37" t="s">
        <v>213</v>
      </c>
      <c r="C186" s="8">
        <v>32.182790472000001</v>
      </c>
      <c r="D186" s="46" t="str">
        <f t="shared" si="25"/>
        <v>N/A</v>
      </c>
      <c r="E186" s="8">
        <v>25.522443427999999</v>
      </c>
      <c r="F186" s="46" t="str">
        <f t="shared" si="26"/>
        <v>N/A</v>
      </c>
      <c r="G186" s="8">
        <v>26.155896069000001</v>
      </c>
      <c r="H186" s="46" t="str">
        <f t="shared" si="27"/>
        <v>N/A</v>
      </c>
      <c r="I186" s="12">
        <v>-20.7</v>
      </c>
      <c r="J186" s="12">
        <v>2.4820000000000002</v>
      </c>
      <c r="K186" s="47" t="s">
        <v>739</v>
      </c>
      <c r="L186" s="9" t="str">
        <f t="shared" si="28"/>
        <v>Yes</v>
      </c>
    </row>
    <row r="187" spans="1:12" x14ac:dyDescent="0.2">
      <c r="A187" s="2" t="s">
        <v>116</v>
      </c>
      <c r="B187" s="37" t="s">
        <v>213</v>
      </c>
      <c r="C187" s="8">
        <v>75.619859519000002</v>
      </c>
      <c r="D187" s="46" t="str">
        <f t="shared" si="25"/>
        <v>N/A</v>
      </c>
      <c r="E187" s="8">
        <v>70.902508404000002</v>
      </c>
      <c r="F187" s="46" t="str">
        <f t="shared" si="26"/>
        <v>N/A</v>
      </c>
      <c r="G187" s="8">
        <v>69.990338163999994</v>
      </c>
      <c r="H187" s="46" t="str">
        <f t="shared" si="27"/>
        <v>N/A</v>
      </c>
      <c r="I187" s="12">
        <v>-6.24</v>
      </c>
      <c r="J187" s="12">
        <v>-1.29</v>
      </c>
      <c r="K187" s="47" t="s">
        <v>739</v>
      </c>
      <c r="L187" s="9" t="str">
        <f t="shared" si="28"/>
        <v>Yes</v>
      </c>
    </row>
    <row r="188" spans="1:12" x14ac:dyDescent="0.2">
      <c r="A188" s="2" t="s">
        <v>473</v>
      </c>
      <c r="B188" s="37" t="s">
        <v>213</v>
      </c>
      <c r="C188" s="8">
        <v>71.607314725999998</v>
      </c>
      <c r="D188" s="46" t="str">
        <f t="shared" si="25"/>
        <v>N/A</v>
      </c>
      <c r="E188" s="8">
        <v>70.153846153999993</v>
      </c>
      <c r="F188" s="46" t="str">
        <f t="shared" si="26"/>
        <v>N/A</v>
      </c>
      <c r="G188" s="8">
        <v>68.644067797000005</v>
      </c>
      <c r="H188" s="46" t="str">
        <f t="shared" si="27"/>
        <v>N/A</v>
      </c>
      <c r="I188" s="12">
        <v>-2.0299999999999998</v>
      </c>
      <c r="J188" s="12">
        <v>-2.15</v>
      </c>
      <c r="K188" s="47" t="s">
        <v>739</v>
      </c>
      <c r="L188" s="9" t="str">
        <f t="shared" si="28"/>
        <v>Yes</v>
      </c>
    </row>
    <row r="189" spans="1:12" x14ac:dyDescent="0.2">
      <c r="A189" s="2" t="s">
        <v>474</v>
      </c>
      <c r="B189" s="37" t="s">
        <v>213</v>
      </c>
      <c r="C189" s="8">
        <v>83.523420731000002</v>
      </c>
      <c r="D189" s="46" t="str">
        <f t="shared" si="25"/>
        <v>N/A</v>
      </c>
      <c r="E189" s="8">
        <v>86.146386516000007</v>
      </c>
      <c r="F189" s="46" t="str">
        <f t="shared" si="26"/>
        <v>N/A</v>
      </c>
      <c r="G189" s="8">
        <v>84.653192235999995</v>
      </c>
      <c r="H189" s="46" t="str">
        <f t="shared" si="27"/>
        <v>N/A</v>
      </c>
      <c r="I189" s="12">
        <v>3.14</v>
      </c>
      <c r="J189" s="12">
        <v>-1.73</v>
      </c>
      <c r="K189" s="47" t="s">
        <v>739</v>
      </c>
      <c r="L189" s="9" t="str">
        <f t="shared" si="28"/>
        <v>Yes</v>
      </c>
    </row>
    <row r="190" spans="1:12" x14ac:dyDescent="0.2">
      <c r="A190" s="2" t="s">
        <v>475</v>
      </c>
      <c r="B190" s="37" t="s">
        <v>213</v>
      </c>
      <c r="C190" s="8">
        <v>57.503484589999999</v>
      </c>
      <c r="D190" s="46" t="str">
        <f t="shared" si="25"/>
        <v>N/A</v>
      </c>
      <c r="E190" s="8">
        <v>57.852382749</v>
      </c>
      <c r="F190" s="46" t="str">
        <f t="shared" si="26"/>
        <v>N/A</v>
      </c>
      <c r="G190" s="8">
        <v>56.691281254000003</v>
      </c>
      <c r="H190" s="46" t="str">
        <f t="shared" si="27"/>
        <v>N/A</v>
      </c>
      <c r="I190" s="12">
        <v>0.60670000000000002</v>
      </c>
      <c r="J190" s="12">
        <v>-2.0099999999999998</v>
      </c>
      <c r="K190" s="47" t="s">
        <v>739</v>
      </c>
      <c r="L190" s="9" t="str">
        <f t="shared" si="28"/>
        <v>Yes</v>
      </c>
    </row>
    <row r="191" spans="1:12" x14ac:dyDescent="0.2">
      <c r="A191" s="2" t="s">
        <v>476</v>
      </c>
      <c r="B191" s="37" t="s">
        <v>213</v>
      </c>
      <c r="C191" s="8">
        <v>43.218279047000003</v>
      </c>
      <c r="D191" s="46" t="str">
        <f t="shared" si="25"/>
        <v>N/A</v>
      </c>
      <c r="E191" s="8">
        <v>43.007295659999997</v>
      </c>
      <c r="F191" s="46" t="str">
        <f t="shared" si="26"/>
        <v>N/A</v>
      </c>
      <c r="G191" s="8">
        <v>44.903397734999999</v>
      </c>
      <c r="H191" s="46" t="str">
        <f t="shared" si="27"/>
        <v>N/A</v>
      </c>
      <c r="I191" s="12">
        <v>-0.48799999999999999</v>
      </c>
      <c r="J191" s="12">
        <v>4.4089999999999998</v>
      </c>
      <c r="K191" s="47" t="s">
        <v>739</v>
      </c>
      <c r="L191" s="9" t="str">
        <f t="shared" si="28"/>
        <v>Yes</v>
      </c>
    </row>
    <row r="192" spans="1:12" x14ac:dyDescent="0.2">
      <c r="A192" s="2" t="s">
        <v>1368</v>
      </c>
      <c r="B192" s="37" t="s">
        <v>213</v>
      </c>
      <c r="C192" s="38">
        <v>16.360067777000001</v>
      </c>
      <c r="D192" s="46" t="str">
        <f t="shared" si="25"/>
        <v>N/A</v>
      </c>
      <c r="E192" s="38">
        <v>13.816775729</v>
      </c>
      <c r="F192" s="46" t="str">
        <f t="shared" si="26"/>
        <v>N/A</v>
      </c>
      <c r="G192" s="38">
        <v>9.0900507081999997</v>
      </c>
      <c r="H192" s="46" t="str">
        <f t="shared" si="27"/>
        <v>N/A</v>
      </c>
      <c r="I192" s="12">
        <v>-15.5</v>
      </c>
      <c r="J192" s="12">
        <v>-34.200000000000003</v>
      </c>
      <c r="K192" s="47" t="s">
        <v>739</v>
      </c>
      <c r="L192" s="9" t="str">
        <f t="shared" si="28"/>
        <v>No</v>
      </c>
    </row>
    <row r="193" spans="1:12" x14ac:dyDescent="0.2">
      <c r="A193" s="2" t="s">
        <v>1369</v>
      </c>
      <c r="B193" s="37" t="s">
        <v>213</v>
      </c>
      <c r="C193" s="38">
        <v>15.329341317000001</v>
      </c>
      <c r="D193" s="46" t="str">
        <f t="shared" si="25"/>
        <v>N/A</v>
      </c>
      <c r="E193" s="38">
        <v>11.275641026000001</v>
      </c>
      <c r="F193" s="46" t="str">
        <f t="shared" si="26"/>
        <v>N/A</v>
      </c>
      <c r="G193" s="38">
        <v>6.6337209302</v>
      </c>
      <c r="H193" s="46" t="str">
        <f t="shared" si="27"/>
        <v>N/A</v>
      </c>
      <c r="I193" s="12">
        <v>-26.4</v>
      </c>
      <c r="J193" s="12">
        <v>-41.2</v>
      </c>
      <c r="K193" s="47" t="s">
        <v>739</v>
      </c>
      <c r="L193" s="9" t="str">
        <f t="shared" si="28"/>
        <v>No</v>
      </c>
    </row>
    <row r="194" spans="1:12" x14ac:dyDescent="0.2">
      <c r="A194" s="2" t="s">
        <v>1370</v>
      </c>
      <c r="B194" s="37" t="s">
        <v>213</v>
      </c>
      <c r="C194" s="38">
        <v>16.763537906</v>
      </c>
      <c r="D194" s="46" t="str">
        <f t="shared" si="25"/>
        <v>N/A</v>
      </c>
      <c r="E194" s="38">
        <v>15.183463979000001</v>
      </c>
      <c r="F194" s="46" t="str">
        <f t="shared" si="26"/>
        <v>N/A</v>
      </c>
      <c r="G194" s="38">
        <v>10.555505312999999</v>
      </c>
      <c r="H194" s="46" t="str">
        <f t="shared" si="27"/>
        <v>N/A</v>
      </c>
      <c r="I194" s="12">
        <v>-9.43</v>
      </c>
      <c r="J194" s="12">
        <v>-30.5</v>
      </c>
      <c r="K194" s="47" t="s">
        <v>739</v>
      </c>
      <c r="L194" s="9" t="str">
        <f t="shared" si="28"/>
        <v>No</v>
      </c>
    </row>
    <row r="195" spans="1:12" x14ac:dyDescent="0.2">
      <c r="A195" s="2" t="s">
        <v>1371</v>
      </c>
      <c r="B195" s="37" t="s">
        <v>213</v>
      </c>
      <c r="C195" s="38">
        <v>13.645624102999999</v>
      </c>
      <c r="D195" s="46" t="str">
        <f t="shared" si="25"/>
        <v>N/A</v>
      </c>
      <c r="E195" s="38">
        <v>8.4034334764</v>
      </c>
      <c r="F195" s="46" t="str">
        <f t="shared" si="26"/>
        <v>N/A</v>
      </c>
      <c r="G195" s="38">
        <v>4.0108864697</v>
      </c>
      <c r="H195" s="46" t="str">
        <f t="shared" si="27"/>
        <v>N/A</v>
      </c>
      <c r="I195" s="12">
        <v>-38.4</v>
      </c>
      <c r="J195" s="12">
        <v>-52.3</v>
      </c>
      <c r="K195" s="47" t="s">
        <v>739</v>
      </c>
      <c r="L195" s="9" t="str">
        <f t="shared" si="28"/>
        <v>No</v>
      </c>
    </row>
    <row r="196" spans="1:12" x14ac:dyDescent="0.2">
      <c r="A196" s="2" t="s">
        <v>1372</v>
      </c>
      <c r="B196" s="37" t="s">
        <v>213</v>
      </c>
      <c r="C196" s="38">
        <v>13.177419355</v>
      </c>
      <c r="D196" s="46" t="str">
        <f t="shared" si="25"/>
        <v>N/A</v>
      </c>
      <c r="E196" s="38">
        <v>7.6673189824000003</v>
      </c>
      <c r="F196" s="46" t="str">
        <f t="shared" si="26"/>
        <v>N/A</v>
      </c>
      <c r="G196" s="38">
        <v>3.2827442827</v>
      </c>
      <c r="H196" s="46" t="str">
        <f t="shared" si="27"/>
        <v>N/A</v>
      </c>
      <c r="I196" s="12">
        <v>-41.8</v>
      </c>
      <c r="J196" s="12">
        <v>-57.2</v>
      </c>
      <c r="K196" s="47" t="s">
        <v>739</v>
      </c>
      <c r="L196" s="9" t="str">
        <f t="shared" si="28"/>
        <v>No</v>
      </c>
    </row>
    <row r="197" spans="1:12" x14ac:dyDescent="0.2">
      <c r="A197" s="2" t="s">
        <v>1373</v>
      </c>
      <c r="B197" s="37" t="s">
        <v>213</v>
      </c>
      <c r="C197" s="38">
        <v>261.49055118000001</v>
      </c>
      <c r="D197" s="46" t="str">
        <f t="shared" si="25"/>
        <v>N/A</v>
      </c>
      <c r="E197" s="38">
        <v>209.55024596000001</v>
      </c>
      <c r="F197" s="46" t="str">
        <f t="shared" si="26"/>
        <v>N/A</v>
      </c>
      <c r="G197" s="38">
        <v>186.02817745999999</v>
      </c>
      <c r="H197" s="46" t="str">
        <f t="shared" si="27"/>
        <v>N/A</v>
      </c>
      <c r="I197" s="12">
        <v>-19.899999999999999</v>
      </c>
      <c r="J197" s="12">
        <v>-11.2</v>
      </c>
      <c r="K197" s="47" t="s">
        <v>739</v>
      </c>
      <c r="L197" s="9" t="str">
        <f t="shared" si="28"/>
        <v>Yes</v>
      </c>
    </row>
    <row r="198" spans="1:12" x14ac:dyDescent="0.2">
      <c r="A198" s="2" t="s">
        <v>1374</v>
      </c>
      <c r="B198" s="37" t="s">
        <v>213</v>
      </c>
      <c r="C198" s="38">
        <v>318.42045454999999</v>
      </c>
      <c r="D198" s="46" t="str">
        <f t="shared" si="25"/>
        <v>N/A</v>
      </c>
      <c r="E198" s="38">
        <v>267.79032258000001</v>
      </c>
      <c r="F198" s="46" t="str">
        <f t="shared" si="26"/>
        <v>N/A</v>
      </c>
      <c r="G198" s="38">
        <v>279.07547169999998</v>
      </c>
      <c r="H198" s="46" t="str">
        <f t="shared" si="27"/>
        <v>N/A</v>
      </c>
      <c r="I198" s="12">
        <v>-15.9</v>
      </c>
      <c r="J198" s="12">
        <v>4.2140000000000004</v>
      </c>
      <c r="K198" s="47" t="s">
        <v>739</v>
      </c>
      <c r="L198" s="9" t="str">
        <f t="shared" si="28"/>
        <v>Yes</v>
      </c>
    </row>
    <row r="199" spans="1:12" x14ac:dyDescent="0.2">
      <c r="A199" s="2" t="s">
        <v>1375</v>
      </c>
      <c r="B199" s="37" t="s">
        <v>213</v>
      </c>
      <c r="C199" s="38">
        <v>266.33464180999999</v>
      </c>
      <c r="D199" s="46" t="str">
        <f t="shared" si="25"/>
        <v>N/A</v>
      </c>
      <c r="E199" s="38">
        <v>214.29144851999999</v>
      </c>
      <c r="F199" s="46" t="str">
        <f t="shared" si="26"/>
        <v>N/A</v>
      </c>
      <c r="G199" s="38">
        <v>194.35163997000001</v>
      </c>
      <c r="H199" s="46" t="str">
        <f t="shared" si="27"/>
        <v>N/A</v>
      </c>
      <c r="I199" s="12">
        <v>-19.5</v>
      </c>
      <c r="J199" s="12">
        <v>-9.3000000000000007</v>
      </c>
      <c r="K199" s="47" t="s">
        <v>739</v>
      </c>
      <c r="L199" s="9" t="str">
        <f t="shared" si="28"/>
        <v>Yes</v>
      </c>
    </row>
    <row r="200" spans="1:12" x14ac:dyDescent="0.2">
      <c r="A200" s="2" t="s">
        <v>1376</v>
      </c>
      <c r="B200" s="37" t="s">
        <v>213</v>
      </c>
      <c r="C200" s="38">
        <v>32.383333333000003</v>
      </c>
      <c r="D200" s="46" t="str">
        <f t="shared" si="25"/>
        <v>N/A</v>
      </c>
      <c r="E200" s="38">
        <v>25.189189189</v>
      </c>
      <c r="F200" s="46" t="str">
        <f t="shared" si="26"/>
        <v>N/A</v>
      </c>
      <c r="G200" s="38">
        <v>56.059139784999999</v>
      </c>
      <c r="H200" s="46" t="str">
        <f t="shared" si="27"/>
        <v>N/A</v>
      </c>
      <c r="I200" s="12">
        <v>-22.2</v>
      </c>
      <c r="J200" s="12">
        <v>122.6</v>
      </c>
      <c r="K200" s="47" t="s">
        <v>739</v>
      </c>
      <c r="L200" s="9" t="str">
        <f t="shared" si="28"/>
        <v>No</v>
      </c>
    </row>
    <row r="201" spans="1:12" x14ac:dyDescent="0.2">
      <c r="A201" s="2" t="s">
        <v>1377</v>
      </c>
      <c r="B201" s="37" t="s">
        <v>213</v>
      </c>
      <c r="C201" s="38">
        <v>180.86666667</v>
      </c>
      <c r="D201" s="46" t="str">
        <f t="shared" si="25"/>
        <v>N/A</v>
      </c>
      <c r="E201" s="38">
        <v>55.235294117999999</v>
      </c>
      <c r="F201" s="46" t="str">
        <f t="shared" si="26"/>
        <v>N/A</v>
      </c>
      <c r="G201" s="38">
        <v>58.333333332999999</v>
      </c>
      <c r="H201" s="46" t="str">
        <f t="shared" si="27"/>
        <v>N/A</v>
      </c>
      <c r="I201" s="12">
        <v>-69.5</v>
      </c>
      <c r="J201" s="12">
        <v>5.609</v>
      </c>
      <c r="K201" s="47" t="s">
        <v>739</v>
      </c>
      <c r="L201" s="9" t="str">
        <f t="shared" si="28"/>
        <v>Yes</v>
      </c>
    </row>
    <row r="202" spans="1:12" x14ac:dyDescent="0.2">
      <c r="A202" s="2" t="s">
        <v>28</v>
      </c>
      <c r="B202" s="37" t="s">
        <v>213</v>
      </c>
      <c r="C202" s="8">
        <v>0.67539172719999996</v>
      </c>
      <c r="D202" s="46" t="str">
        <f t="shared" si="25"/>
        <v>N/A</v>
      </c>
      <c r="E202" s="8">
        <v>0.64649599170000005</v>
      </c>
      <c r="F202" s="46" t="str">
        <f t="shared" si="26"/>
        <v>N/A</v>
      </c>
      <c r="G202" s="8">
        <v>0.5852311939</v>
      </c>
      <c r="H202" s="46" t="str">
        <f t="shared" si="27"/>
        <v>N/A</v>
      </c>
      <c r="I202" s="12">
        <v>-4.28</v>
      </c>
      <c r="J202" s="12">
        <v>-9.48</v>
      </c>
      <c r="K202" s="47" t="s">
        <v>739</v>
      </c>
      <c r="L202" s="9" t="str">
        <f t="shared" si="28"/>
        <v>Yes</v>
      </c>
    </row>
    <row r="203" spans="1:12" x14ac:dyDescent="0.2">
      <c r="A203" s="2" t="s">
        <v>123</v>
      </c>
      <c r="B203" s="37" t="s">
        <v>213</v>
      </c>
      <c r="C203" s="38">
        <v>0</v>
      </c>
      <c r="D203" s="46" t="str">
        <f t="shared" ref="D203:D213" si="29">IF($B203="N/A","N/A",IF(C203&gt;10,"No",IF(C203&lt;-10,"No","Yes")))</f>
        <v>N/A</v>
      </c>
      <c r="E203" s="38">
        <v>0</v>
      </c>
      <c r="F203" s="46" t="str">
        <f t="shared" ref="F203:F213" si="30">IF($B203="N/A","N/A",IF(E203&gt;10,"No",IF(E203&lt;-10,"No","Yes")))</f>
        <v>N/A</v>
      </c>
      <c r="G203" s="38">
        <v>0</v>
      </c>
      <c r="H203" s="46" t="str">
        <f t="shared" ref="H203:H213" si="31">IF($B203="N/A","N/A",IF(G203&gt;10,"No",IF(G203&lt;-10,"No","Yes")))</f>
        <v>N/A</v>
      </c>
      <c r="I203" s="12" t="s">
        <v>1747</v>
      </c>
      <c r="J203" s="12" t="s">
        <v>1747</v>
      </c>
      <c r="K203" s="14" t="s">
        <v>213</v>
      </c>
      <c r="L203" s="9" t="str">
        <f t="shared" ref="L203:L213" si="32">IF(J203="Div by 0", "N/A", IF(K203="N/A","N/A", IF(J203&gt;VALUE(MID(K203,1,2)), "No", IF(J203&lt;-1*VALUE(MID(K203,1,2)), "No", "Yes"))))</f>
        <v>N/A</v>
      </c>
    </row>
    <row r="204" spans="1:12" x14ac:dyDescent="0.2">
      <c r="A204" s="2" t="s">
        <v>124</v>
      </c>
      <c r="B204" s="37" t="s">
        <v>213</v>
      </c>
      <c r="C204" s="38">
        <v>13</v>
      </c>
      <c r="D204" s="46" t="str">
        <f t="shared" si="29"/>
        <v>N/A</v>
      </c>
      <c r="E204" s="38">
        <v>11</v>
      </c>
      <c r="F204" s="46" t="str">
        <f t="shared" si="30"/>
        <v>N/A</v>
      </c>
      <c r="G204" s="38">
        <v>12</v>
      </c>
      <c r="H204" s="46" t="str">
        <f t="shared" si="31"/>
        <v>N/A</v>
      </c>
      <c r="I204" s="12">
        <v>-15.4</v>
      </c>
      <c r="J204" s="12">
        <v>9.0909999999999993</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-20</v>
      </c>
      <c r="J205" s="12">
        <v>75</v>
      </c>
      <c r="K205" s="14" t="s">
        <v>213</v>
      </c>
      <c r="L205" s="9" t="str">
        <f t="shared" si="32"/>
        <v>N/A</v>
      </c>
    </row>
    <row r="206" spans="1:12" ht="25.5" x14ac:dyDescent="0.2">
      <c r="A206" s="2" t="s">
        <v>1378</v>
      </c>
      <c r="B206" s="37" t="s">
        <v>213</v>
      </c>
      <c r="C206" s="38">
        <v>65</v>
      </c>
      <c r="D206" s="46" t="str">
        <f t="shared" si="29"/>
        <v>N/A</v>
      </c>
      <c r="E206" s="38">
        <v>24</v>
      </c>
      <c r="F206" s="46" t="str">
        <f t="shared" si="30"/>
        <v>N/A</v>
      </c>
      <c r="G206" s="38">
        <v>35</v>
      </c>
      <c r="H206" s="46" t="str">
        <f t="shared" si="31"/>
        <v>N/A</v>
      </c>
      <c r="I206" s="12">
        <v>-63.1</v>
      </c>
      <c r="J206" s="12">
        <v>45.83</v>
      </c>
      <c r="K206" s="14" t="s">
        <v>213</v>
      </c>
      <c r="L206" s="9" t="str">
        <f t="shared" si="32"/>
        <v>N/A</v>
      </c>
    </row>
    <row r="207" spans="1:12" x14ac:dyDescent="0.2">
      <c r="A207" s="2" t="s">
        <v>1626</v>
      </c>
      <c r="B207" s="37" t="s">
        <v>213</v>
      </c>
      <c r="C207" s="38">
        <v>0</v>
      </c>
      <c r="D207" s="46" t="str">
        <f t="shared" si="29"/>
        <v>N/A</v>
      </c>
      <c r="E207" s="38">
        <v>11</v>
      </c>
      <c r="F207" s="46" t="str">
        <f t="shared" si="30"/>
        <v>N/A</v>
      </c>
      <c r="G207" s="38">
        <v>11</v>
      </c>
      <c r="H207" s="46" t="str">
        <f t="shared" si="31"/>
        <v>N/A</v>
      </c>
      <c r="I207" s="12" t="s">
        <v>1747</v>
      </c>
      <c r="J207" s="12">
        <v>200</v>
      </c>
      <c r="K207" s="14" t="s">
        <v>213</v>
      </c>
      <c r="L207" s="9" t="str">
        <f t="shared" si="32"/>
        <v>N/A</v>
      </c>
    </row>
    <row r="208" spans="1:12" x14ac:dyDescent="0.2">
      <c r="A208" s="2" t="s">
        <v>1627</v>
      </c>
      <c r="B208" s="37" t="s">
        <v>213</v>
      </c>
      <c r="C208" s="38">
        <v>101</v>
      </c>
      <c r="D208" s="46" t="str">
        <f t="shared" si="29"/>
        <v>N/A</v>
      </c>
      <c r="E208" s="38">
        <v>107</v>
      </c>
      <c r="F208" s="46" t="str">
        <f t="shared" si="30"/>
        <v>N/A</v>
      </c>
      <c r="G208" s="38">
        <v>105</v>
      </c>
      <c r="H208" s="46" t="str">
        <f t="shared" si="31"/>
        <v>N/A</v>
      </c>
      <c r="I208" s="12">
        <v>5.9409999999999998</v>
      </c>
      <c r="J208" s="12">
        <v>-1.87</v>
      </c>
      <c r="K208" s="14" t="s">
        <v>213</v>
      </c>
      <c r="L208" s="9" t="str">
        <f t="shared" si="32"/>
        <v>N/A</v>
      </c>
    </row>
    <row r="209" spans="1:12" x14ac:dyDescent="0.2">
      <c r="A209" s="2" t="s">
        <v>125</v>
      </c>
      <c r="B209" s="37" t="s">
        <v>213</v>
      </c>
      <c r="C209" s="49">
        <v>811086</v>
      </c>
      <c r="D209" s="46" t="str">
        <f t="shared" si="29"/>
        <v>N/A</v>
      </c>
      <c r="E209" s="49">
        <v>823821</v>
      </c>
      <c r="F209" s="46" t="str">
        <f t="shared" si="30"/>
        <v>N/A</v>
      </c>
      <c r="G209" s="49">
        <v>895593</v>
      </c>
      <c r="H209" s="46" t="str">
        <f t="shared" si="31"/>
        <v>N/A</v>
      </c>
      <c r="I209" s="12">
        <v>1.57</v>
      </c>
      <c r="J209" s="12">
        <v>8.7119999999999997</v>
      </c>
      <c r="K209" s="14" t="s">
        <v>213</v>
      </c>
      <c r="L209" s="9" t="str">
        <f t="shared" si="32"/>
        <v>N/A</v>
      </c>
    </row>
    <row r="210" spans="1:12" x14ac:dyDescent="0.2">
      <c r="A210" s="48" t="s">
        <v>1622</v>
      </c>
      <c r="B210" s="37" t="s">
        <v>213</v>
      </c>
      <c r="C210" s="49">
        <v>720085</v>
      </c>
      <c r="D210" s="46" t="str">
        <f t="shared" si="29"/>
        <v>N/A</v>
      </c>
      <c r="E210" s="49">
        <v>751326</v>
      </c>
      <c r="F210" s="46" t="str">
        <f t="shared" si="30"/>
        <v>N/A</v>
      </c>
      <c r="G210" s="49">
        <v>830872</v>
      </c>
      <c r="H210" s="46" t="str">
        <f t="shared" si="31"/>
        <v>N/A</v>
      </c>
      <c r="I210" s="12">
        <v>4.3390000000000004</v>
      </c>
      <c r="J210" s="12">
        <v>10.59</v>
      </c>
      <c r="K210" s="14" t="s">
        <v>213</v>
      </c>
      <c r="L210" s="9" t="str">
        <f t="shared" si="32"/>
        <v>N/A</v>
      </c>
    </row>
    <row r="211" spans="1:12" x14ac:dyDescent="0.2">
      <c r="A211" s="48" t="s">
        <v>1379</v>
      </c>
      <c r="B211" s="37" t="s">
        <v>213</v>
      </c>
      <c r="C211" s="49">
        <v>488603</v>
      </c>
      <c r="D211" s="46" t="str">
        <f t="shared" si="29"/>
        <v>N/A</v>
      </c>
      <c r="E211" s="49">
        <v>311128</v>
      </c>
      <c r="F211" s="46" t="str">
        <f t="shared" si="30"/>
        <v>N/A</v>
      </c>
      <c r="G211" s="49">
        <v>313043</v>
      </c>
      <c r="H211" s="46" t="str">
        <f t="shared" si="31"/>
        <v>N/A</v>
      </c>
      <c r="I211" s="12">
        <v>-36.299999999999997</v>
      </c>
      <c r="J211" s="12">
        <v>0.61550000000000005</v>
      </c>
      <c r="K211" s="14" t="s">
        <v>213</v>
      </c>
      <c r="L211" s="9" t="str">
        <f t="shared" si="32"/>
        <v>N/A</v>
      </c>
    </row>
    <row r="212" spans="1:12" x14ac:dyDescent="0.2">
      <c r="A212" s="48" t="s">
        <v>1616</v>
      </c>
      <c r="B212" s="37" t="s">
        <v>213</v>
      </c>
      <c r="C212" s="49">
        <v>175580</v>
      </c>
      <c r="D212" s="46" t="str">
        <f t="shared" si="29"/>
        <v>N/A</v>
      </c>
      <c r="E212" s="49">
        <v>210716</v>
      </c>
      <c r="F212" s="46" t="str">
        <f t="shared" si="30"/>
        <v>N/A</v>
      </c>
      <c r="G212" s="49">
        <v>336776</v>
      </c>
      <c r="H212" s="46" t="str">
        <f t="shared" si="31"/>
        <v>N/A</v>
      </c>
      <c r="I212" s="12">
        <v>20.010000000000002</v>
      </c>
      <c r="J212" s="12">
        <v>59.82</v>
      </c>
      <c r="K212" s="14" t="s">
        <v>213</v>
      </c>
      <c r="L212" s="9" t="str">
        <f t="shared" si="32"/>
        <v>N/A</v>
      </c>
    </row>
    <row r="213" spans="1:12" x14ac:dyDescent="0.2">
      <c r="A213" s="48" t="s">
        <v>1617</v>
      </c>
      <c r="B213" s="37" t="s">
        <v>213</v>
      </c>
      <c r="C213" s="49">
        <v>382683</v>
      </c>
      <c r="D213" s="46" t="str">
        <f t="shared" si="29"/>
        <v>N/A</v>
      </c>
      <c r="E213" s="49">
        <v>448339</v>
      </c>
      <c r="F213" s="46" t="str">
        <f t="shared" si="30"/>
        <v>N/A</v>
      </c>
      <c r="G213" s="49">
        <v>428962</v>
      </c>
      <c r="H213" s="46" t="str">
        <f t="shared" si="31"/>
        <v>N/A</v>
      </c>
      <c r="I213" s="12">
        <v>17.16</v>
      </c>
      <c r="J213" s="12">
        <v>-4.32</v>
      </c>
      <c r="K213" s="14" t="s">
        <v>213</v>
      </c>
      <c r="L213" s="9" t="str">
        <f t="shared" si="32"/>
        <v>N/A</v>
      </c>
    </row>
    <row r="214" spans="1:12" ht="25.5" x14ac:dyDescent="0.2">
      <c r="A214" s="2" t="s">
        <v>1380</v>
      </c>
      <c r="B214" s="37" t="s">
        <v>213</v>
      </c>
      <c r="C214" s="49">
        <v>99409</v>
      </c>
      <c r="D214" s="46" t="str">
        <f t="shared" ref="D214:D228" si="33">IF($B214="N/A","N/A",IF(C214&gt;10,"No",IF(C214&lt;-10,"No","Yes")))</f>
        <v>N/A</v>
      </c>
      <c r="E214" s="49">
        <v>87916</v>
      </c>
      <c r="F214" s="46" t="str">
        <f t="shared" ref="F214:F228" si="34">IF($B214="N/A","N/A",IF(E214&gt;10,"No",IF(E214&lt;-10,"No","Yes")))</f>
        <v>N/A</v>
      </c>
      <c r="G214" s="49">
        <v>65089</v>
      </c>
      <c r="H214" s="46" t="str">
        <f t="shared" ref="H214:H228" si="35">IF($B214="N/A","N/A",IF(G214&gt;10,"No",IF(G214&lt;-10,"No","Yes")))</f>
        <v>N/A</v>
      </c>
      <c r="I214" s="12">
        <v>-11.6</v>
      </c>
      <c r="J214" s="12">
        <v>-26</v>
      </c>
      <c r="K214" s="47" t="s">
        <v>739</v>
      </c>
      <c r="L214" s="9" t="str">
        <f t="shared" ref="L214:L228" si="36">IF(J214="Div by 0", "N/A", IF(K214="N/A","N/A", IF(J214&gt;VALUE(MID(K214,1,2)), "No", IF(J214&lt;-1*VALUE(MID(K214,1,2)), "No", "Yes"))))</f>
        <v>Yes</v>
      </c>
    </row>
    <row r="215" spans="1:12" x14ac:dyDescent="0.2">
      <c r="A215" s="61" t="s">
        <v>649</v>
      </c>
      <c r="B215" s="37" t="s">
        <v>213</v>
      </c>
      <c r="C215" s="38">
        <v>379</v>
      </c>
      <c r="D215" s="46" t="str">
        <f t="shared" si="33"/>
        <v>N/A</v>
      </c>
      <c r="E215" s="38">
        <v>446</v>
      </c>
      <c r="F215" s="46" t="str">
        <f t="shared" si="34"/>
        <v>N/A</v>
      </c>
      <c r="G215" s="38">
        <v>383</v>
      </c>
      <c r="H215" s="46" t="str">
        <f t="shared" si="35"/>
        <v>N/A</v>
      </c>
      <c r="I215" s="12">
        <v>17.68</v>
      </c>
      <c r="J215" s="12">
        <v>-14.1</v>
      </c>
      <c r="K215" s="47" t="s">
        <v>739</v>
      </c>
      <c r="L215" s="9" t="str">
        <f t="shared" si="36"/>
        <v>Yes</v>
      </c>
    </row>
    <row r="216" spans="1:12" ht="25.5" x14ac:dyDescent="0.2">
      <c r="A216" s="4" t="s">
        <v>1381</v>
      </c>
      <c r="B216" s="37" t="s">
        <v>213</v>
      </c>
      <c r="C216" s="49">
        <v>262.29287599000003</v>
      </c>
      <c r="D216" s="46" t="str">
        <f t="shared" si="33"/>
        <v>N/A</v>
      </c>
      <c r="E216" s="49">
        <v>197.12107623</v>
      </c>
      <c r="F216" s="46" t="str">
        <f t="shared" si="34"/>
        <v>N/A</v>
      </c>
      <c r="G216" s="49">
        <v>169.94516970999999</v>
      </c>
      <c r="H216" s="46" t="str">
        <f t="shared" si="35"/>
        <v>N/A</v>
      </c>
      <c r="I216" s="12">
        <v>-24.8</v>
      </c>
      <c r="J216" s="12">
        <v>-13.8</v>
      </c>
      <c r="K216" s="47" t="s">
        <v>739</v>
      </c>
      <c r="L216" s="9" t="str">
        <f t="shared" si="36"/>
        <v>Yes</v>
      </c>
    </row>
    <row r="217" spans="1:12" ht="25.5" x14ac:dyDescent="0.2">
      <c r="A217" s="2" t="s">
        <v>1382</v>
      </c>
      <c r="B217" s="37" t="s">
        <v>213</v>
      </c>
      <c r="C217" s="49">
        <v>0</v>
      </c>
      <c r="D217" s="46" t="str">
        <f t="shared" si="33"/>
        <v>N/A</v>
      </c>
      <c r="E217" s="49">
        <v>0</v>
      </c>
      <c r="F217" s="46" t="str">
        <f t="shared" si="34"/>
        <v>N/A</v>
      </c>
      <c r="G217" s="49">
        <v>0</v>
      </c>
      <c r="H217" s="46" t="str">
        <f t="shared" si="35"/>
        <v>N/A</v>
      </c>
      <c r="I217" s="12" t="s">
        <v>1747</v>
      </c>
      <c r="J217" s="12" t="s">
        <v>1747</v>
      </c>
      <c r="K217" s="47" t="s">
        <v>739</v>
      </c>
      <c r="L217" s="9" t="str">
        <f t="shared" si="36"/>
        <v>N/A</v>
      </c>
    </row>
    <row r="218" spans="1:12" x14ac:dyDescent="0.2">
      <c r="A218" s="4" t="s">
        <v>516</v>
      </c>
      <c r="B218" s="37" t="s">
        <v>213</v>
      </c>
      <c r="C218" s="38">
        <v>0</v>
      </c>
      <c r="D218" s="46" t="str">
        <f t="shared" si="33"/>
        <v>N/A</v>
      </c>
      <c r="E218" s="38">
        <v>0</v>
      </c>
      <c r="F218" s="46" t="str">
        <f t="shared" si="34"/>
        <v>N/A</v>
      </c>
      <c r="G218" s="38">
        <v>0</v>
      </c>
      <c r="H218" s="46" t="str">
        <f t="shared" si="35"/>
        <v>N/A</v>
      </c>
      <c r="I218" s="12" t="s">
        <v>1747</v>
      </c>
      <c r="J218" s="12" t="s">
        <v>1747</v>
      </c>
      <c r="K218" s="47" t="s">
        <v>739</v>
      </c>
      <c r="L218" s="9" t="str">
        <f t="shared" si="36"/>
        <v>N/A</v>
      </c>
    </row>
    <row r="219" spans="1:12" ht="25.5" x14ac:dyDescent="0.2">
      <c r="A219" s="2" t="s">
        <v>1383</v>
      </c>
      <c r="B219" s="37" t="s">
        <v>213</v>
      </c>
      <c r="C219" s="49" t="s">
        <v>1747</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5867254</v>
      </c>
      <c r="D220" s="46" t="str">
        <f t="shared" si="33"/>
        <v>N/A</v>
      </c>
      <c r="E220" s="49">
        <v>5891492</v>
      </c>
      <c r="F220" s="46" t="str">
        <f t="shared" si="34"/>
        <v>N/A</v>
      </c>
      <c r="G220" s="49">
        <v>6079463</v>
      </c>
      <c r="H220" s="46" t="str">
        <f t="shared" si="35"/>
        <v>N/A</v>
      </c>
      <c r="I220" s="12">
        <v>0.41310000000000002</v>
      </c>
      <c r="J220" s="12">
        <v>3.1909999999999998</v>
      </c>
      <c r="K220" s="47" t="s">
        <v>739</v>
      </c>
      <c r="L220" s="9" t="str">
        <f t="shared" si="36"/>
        <v>Yes</v>
      </c>
    </row>
    <row r="221" spans="1:12" x14ac:dyDescent="0.2">
      <c r="A221" s="4" t="s">
        <v>517</v>
      </c>
      <c r="B221" s="37" t="s">
        <v>213</v>
      </c>
      <c r="C221" s="38">
        <v>7611</v>
      </c>
      <c r="D221" s="46" t="str">
        <f t="shared" si="33"/>
        <v>N/A</v>
      </c>
      <c r="E221" s="38">
        <v>8309</v>
      </c>
      <c r="F221" s="46" t="str">
        <f t="shared" si="34"/>
        <v>N/A</v>
      </c>
      <c r="G221" s="38">
        <v>8257</v>
      </c>
      <c r="H221" s="46" t="str">
        <f t="shared" si="35"/>
        <v>N/A</v>
      </c>
      <c r="I221" s="12">
        <v>9.1709999999999994</v>
      </c>
      <c r="J221" s="12">
        <v>-0.626</v>
      </c>
      <c r="K221" s="47" t="s">
        <v>739</v>
      </c>
      <c r="L221" s="9" t="str">
        <f t="shared" si="36"/>
        <v>Yes</v>
      </c>
    </row>
    <row r="222" spans="1:12" ht="25.5" x14ac:dyDescent="0.2">
      <c r="A222" s="2" t="s">
        <v>1385</v>
      </c>
      <c r="B222" s="37" t="s">
        <v>213</v>
      </c>
      <c r="C222" s="49">
        <v>770.89134148000005</v>
      </c>
      <c r="D222" s="46" t="str">
        <f t="shared" si="33"/>
        <v>N/A</v>
      </c>
      <c r="E222" s="49">
        <v>709.04946443999995</v>
      </c>
      <c r="F222" s="46" t="str">
        <f t="shared" si="34"/>
        <v>N/A</v>
      </c>
      <c r="G222" s="49">
        <v>736.27988373999995</v>
      </c>
      <c r="H222" s="46" t="str">
        <f t="shared" si="35"/>
        <v>N/A</v>
      </c>
      <c r="I222" s="12">
        <v>-8.02</v>
      </c>
      <c r="J222" s="12">
        <v>3.84</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82735626</v>
      </c>
      <c r="D226" s="46" t="str">
        <f t="shared" si="33"/>
        <v>N/A</v>
      </c>
      <c r="E226" s="49">
        <v>90284199</v>
      </c>
      <c r="F226" s="46" t="str">
        <f t="shared" si="34"/>
        <v>N/A</v>
      </c>
      <c r="G226" s="49">
        <v>106539629</v>
      </c>
      <c r="H226" s="46" t="str">
        <f t="shared" si="35"/>
        <v>N/A</v>
      </c>
      <c r="I226" s="12">
        <v>9.1240000000000006</v>
      </c>
      <c r="J226" s="12">
        <v>18</v>
      </c>
      <c r="K226" s="47" t="s">
        <v>739</v>
      </c>
      <c r="L226" s="9" t="str">
        <f t="shared" si="36"/>
        <v>Yes</v>
      </c>
    </row>
    <row r="227" spans="1:12" ht="25.5" x14ac:dyDescent="0.2">
      <c r="A227" s="2" t="s">
        <v>519</v>
      </c>
      <c r="B227" s="37" t="s">
        <v>213</v>
      </c>
      <c r="C227" s="38">
        <v>1773</v>
      </c>
      <c r="D227" s="46" t="str">
        <f t="shared" si="33"/>
        <v>N/A</v>
      </c>
      <c r="E227" s="38">
        <v>1650</v>
      </c>
      <c r="F227" s="46" t="str">
        <f t="shared" si="34"/>
        <v>N/A</v>
      </c>
      <c r="G227" s="38">
        <v>4455</v>
      </c>
      <c r="H227" s="46" t="str">
        <f t="shared" si="35"/>
        <v>N/A</v>
      </c>
      <c r="I227" s="12">
        <v>-6.94</v>
      </c>
      <c r="J227" s="12">
        <v>170</v>
      </c>
      <c r="K227" s="47" t="s">
        <v>739</v>
      </c>
      <c r="L227" s="9" t="str">
        <f t="shared" si="36"/>
        <v>No</v>
      </c>
    </row>
    <row r="228" spans="1:12" ht="25.5" x14ac:dyDescent="0.2">
      <c r="A228" s="2" t="s">
        <v>1389</v>
      </c>
      <c r="B228" s="37" t="s">
        <v>213</v>
      </c>
      <c r="C228" s="49">
        <v>46664.199661999999</v>
      </c>
      <c r="D228" s="46" t="str">
        <f t="shared" si="33"/>
        <v>N/A</v>
      </c>
      <c r="E228" s="49">
        <v>54717.696364000003</v>
      </c>
      <c r="F228" s="46" t="str">
        <f t="shared" si="34"/>
        <v>N/A</v>
      </c>
      <c r="G228" s="49">
        <v>23914.619304</v>
      </c>
      <c r="H228" s="46" t="str">
        <f t="shared" si="35"/>
        <v>N/A</v>
      </c>
      <c r="I228" s="12">
        <v>17.260000000000002</v>
      </c>
      <c r="J228" s="12">
        <v>-56.3</v>
      </c>
      <c r="K228" s="47" t="s">
        <v>739</v>
      </c>
      <c r="L228" s="9" t="str">
        <f t="shared" si="36"/>
        <v>No</v>
      </c>
    </row>
    <row r="229" spans="1:12" x14ac:dyDescent="0.2">
      <c r="A229" s="2" t="s">
        <v>1390</v>
      </c>
      <c r="B229" s="37" t="s">
        <v>213</v>
      </c>
      <c r="C229" s="54">
        <v>118998004</v>
      </c>
      <c r="D229" s="46" t="str">
        <f t="shared" ref="D229:D252" si="37">IF($B229="N/A","N/A",IF(C229&gt;10,"No",IF(C229&lt;-10,"No","Yes")))</f>
        <v>N/A</v>
      </c>
      <c r="E229" s="54">
        <v>141282809</v>
      </c>
      <c r="F229" s="46" t="str">
        <f t="shared" ref="F229:F252" si="38">IF($B229="N/A","N/A",IF(E229&gt;10,"No",IF(E229&lt;-10,"No","Yes")))</f>
        <v>N/A</v>
      </c>
      <c r="G229" s="54">
        <v>148456758</v>
      </c>
      <c r="H229" s="46" t="str">
        <f t="shared" ref="H229:H252" si="39">IF($B229="N/A","N/A",IF(G229&gt;10,"No",IF(G229&lt;-10,"No","Yes")))</f>
        <v>N/A</v>
      </c>
      <c r="I229" s="12">
        <v>18.73</v>
      </c>
      <c r="J229" s="12">
        <v>5.0780000000000003</v>
      </c>
      <c r="K229" s="47" t="s">
        <v>739</v>
      </c>
      <c r="L229" s="9" t="str">
        <f t="shared" ref="L229:L252" si="40">IF(J229="Div by 0", "N/A", IF(K229="N/A","N/A", IF(J229&gt;VALUE(MID(K229,1,2)), "No", IF(J229&lt;-1*VALUE(MID(K229,1,2)), "No", "Yes"))))</f>
        <v>Yes</v>
      </c>
    </row>
    <row r="230" spans="1:12" x14ac:dyDescent="0.2">
      <c r="A230" s="4" t="s">
        <v>1391</v>
      </c>
      <c r="B230" s="37" t="s">
        <v>213</v>
      </c>
      <c r="C230" s="52">
        <v>2941</v>
      </c>
      <c r="D230" s="46" t="str">
        <f t="shared" si="37"/>
        <v>N/A</v>
      </c>
      <c r="E230" s="52">
        <v>3544</v>
      </c>
      <c r="F230" s="46" t="str">
        <f t="shared" si="38"/>
        <v>N/A</v>
      </c>
      <c r="G230" s="52">
        <v>6006</v>
      </c>
      <c r="H230" s="46" t="str">
        <f t="shared" si="39"/>
        <v>N/A</v>
      </c>
      <c r="I230" s="12">
        <v>20.5</v>
      </c>
      <c r="J230" s="12">
        <v>69.47</v>
      </c>
      <c r="K230" s="47" t="s">
        <v>739</v>
      </c>
      <c r="L230" s="9" t="str">
        <f t="shared" si="40"/>
        <v>No</v>
      </c>
    </row>
    <row r="231" spans="1:12" x14ac:dyDescent="0.2">
      <c r="A231" s="4" t="s">
        <v>1392</v>
      </c>
      <c r="B231" s="37" t="s">
        <v>213</v>
      </c>
      <c r="C231" s="54">
        <v>40461.749065000004</v>
      </c>
      <c r="D231" s="46" t="str">
        <f t="shared" si="37"/>
        <v>N/A</v>
      </c>
      <c r="E231" s="54">
        <v>39865.352426999998</v>
      </c>
      <c r="F231" s="46" t="str">
        <f t="shared" si="38"/>
        <v>N/A</v>
      </c>
      <c r="G231" s="54">
        <v>24718.074925000001</v>
      </c>
      <c r="H231" s="46" t="str">
        <f t="shared" si="39"/>
        <v>N/A</v>
      </c>
      <c r="I231" s="12">
        <v>-1.47</v>
      </c>
      <c r="J231" s="12">
        <v>-38</v>
      </c>
      <c r="K231" s="47" t="s">
        <v>739</v>
      </c>
      <c r="L231" s="9" t="str">
        <f t="shared" si="40"/>
        <v>No</v>
      </c>
    </row>
    <row r="232" spans="1:12" ht="25.5" x14ac:dyDescent="0.2">
      <c r="A232" s="4" t="s">
        <v>1393</v>
      </c>
      <c r="B232" s="37" t="s">
        <v>213</v>
      </c>
      <c r="C232" s="54">
        <v>26148.910447999999</v>
      </c>
      <c r="D232" s="46" t="str">
        <f t="shared" si="37"/>
        <v>N/A</v>
      </c>
      <c r="E232" s="54">
        <v>17187.264150999999</v>
      </c>
      <c r="F232" s="46" t="str">
        <f t="shared" si="38"/>
        <v>N/A</v>
      </c>
      <c r="G232" s="54">
        <v>7990.1612902999996</v>
      </c>
      <c r="H232" s="46" t="str">
        <f t="shared" si="39"/>
        <v>N/A</v>
      </c>
      <c r="I232" s="12">
        <v>-34.299999999999997</v>
      </c>
      <c r="J232" s="12">
        <v>-53.5</v>
      </c>
      <c r="K232" s="47" t="s">
        <v>739</v>
      </c>
      <c r="L232" s="9" t="str">
        <f t="shared" si="40"/>
        <v>No</v>
      </c>
    </row>
    <row r="233" spans="1:12" ht="25.5" x14ac:dyDescent="0.2">
      <c r="A233" s="4" t="s">
        <v>1394</v>
      </c>
      <c r="B233" s="37" t="s">
        <v>213</v>
      </c>
      <c r="C233" s="54">
        <v>41229.860801000003</v>
      </c>
      <c r="D233" s="46" t="str">
        <f t="shared" si="37"/>
        <v>N/A</v>
      </c>
      <c r="E233" s="54">
        <v>40514.573142000001</v>
      </c>
      <c r="F233" s="46" t="str">
        <f t="shared" si="38"/>
        <v>N/A</v>
      </c>
      <c r="G233" s="54">
        <v>27281.515770000002</v>
      </c>
      <c r="H233" s="46" t="str">
        <f t="shared" si="39"/>
        <v>N/A</v>
      </c>
      <c r="I233" s="12">
        <v>-1.73</v>
      </c>
      <c r="J233" s="12">
        <v>-32.700000000000003</v>
      </c>
      <c r="K233" s="47" t="s">
        <v>739</v>
      </c>
      <c r="L233" s="9" t="str">
        <f t="shared" si="40"/>
        <v>No</v>
      </c>
    </row>
    <row r="234" spans="1:12" x14ac:dyDescent="0.2">
      <c r="A234" s="4" t="s">
        <v>1395</v>
      </c>
      <c r="B234" s="37" t="s">
        <v>213</v>
      </c>
      <c r="C234" s="54">
        <v>47204.800000000003</v>
      </c>
      <c r="D234" s="46" t="str">
        <f t="shared" si="37"/>
        <v>N/A</v>
      </c>
      <c r="E234" s="54">
        <v>54032.800000000003</v>
      </c>
      <c r="F234" s="46" t="str">
        <f t="shared" si="38"/>
        <v>N/A</v>
      </c>
      <c r="G234" s="54">
        <v>1234.0021053</v>
      </c>
      <c r="H234" s="46" t="str">
        <f t="shared" si="39"/>
        <v>N/A</v>
      </c>
      <c r="I234" s="12">
        <v>14.46</v>
      </c>
      <c r="J234" s="12">
        <v>-97.7</v>
      </c>
      <c r="K234" s="47" t="s">
        <v>739</v>
      </c>
      <c r="L234" s="9" t="str">
        <f t="shared" si="40"/>
        <v>No</v>
      </c>
    </row>
    <row r="235" spans="1:12" ht="25.5" x14ac:dyDescent="0.2">
      <c r="A235" s="4" t="s">
        <v>1396</v>
      </c>
      <c r="B235" s="37" t="s">
        <v>213</v>
      </c>
      <c r="C235" s="54">
        <v>15682.142857000001</v>
      </c>
      <c r="D235" s="46" t="str">
        <f t="shared" si="37"/>
        <v>N/A</v>
      </c>
      <c r="E235" s="54">
        <v>11296.9375</v>
      </c>
      <c r="F235" s="46" t="str">
        <f t="shared" si="38"/>
        <v>N/A</v>
      </c>
      <c r="G235" s="54">
        <v>4149.9620253000003</v>
      </c>
      <c r="H235" s="46" t="str">
        <f t="shared" si="39"/>
        <v>N/A</v>
      </c>
      <c r="I235" s="12">
        <v>-28</v>
      </c>
      <c r="J235" s="12">
        <v>-63.3</v>
      </c>
      <c r="K235" s="47" t="s">
        <v>739</v>
      </c>
      <c r="L235" s="9" t="str">
        <f t="shared" si="40"/>
        <v>No</v>
      </c>
    </row>
    <row r="236" spans="1:12" x14ac:dyDescent="0.2">
      <c r="A236" s="4" t="s">
        <v>1397</v>
      </c>
      <c r="B236" s="37" t="s">
        <v>213</v>
      </c>
      <c r="C236" s="46">
        <v>8.8281203097999992</v>
      </c>
      <c r="D236" s="46" t="str">
        <f t="shared" si="37"/>
        <v>N/A</v>
      </c>
      <c r="E236" s="46">
        <v>9.1647271786999998</v>
      </c>
      <c r="F236" s="46" t="str">
        <f t="shared" si="38"/>
        <v>N/A</v>
      </c>
      <c r="G236" s="46">
        <v>16.579710145</v>
      </c>
      <c r="H236" s="46" t="str">
        <f t="shared" si="39"/>
        <v>N/A</v>
      </c>
      <c r="I236" s="12">
        <v>3.8130000000000002</v>
      </c>
      <c r="J236" s="12">
        <v>80.91</v>
      </c>
      <c r="K236" s="47" t="s">
        <v>739</v>
      </c>
      <c r="L236" s="9" t="str">
        <f t="shared" si="40"/>
        <v>No</v>
      </c>
    </row>
    <row r="237" spans="1:12" x14ac:dyDescent="0.2">
      <c r="A237" s="4" t="s">
        <v>1398</v>
      </c>
      <c r="B237" s="37" t="s">
        <v>213</v>
      </c>
      <c r="C237" s="46">
        <v>12.897016362</v>
      </c>
      <c r="D237" s="46" t="str">
        <f t="shared" si="37"/>
        <v>N/A</v>
      </c>
      <c r="E237" s="46">
        <v>5.4358974359000003</v>
      </c>
      <c r="F237" s="46" t="str">
        <f t="shared" si="38"/>
        <v>N/A</v>
      </c>
      <c r="G237" s="46">
        <v>5.8380414312999998</v>
      </c>
      <c r="H237" s="46" t="str">
        <f t="shared" si="39"/>
        <v>N/A</v>
      </c>
      <c r="I237" s="12">
        <v>-57.9</v>
      </c>
      <c r="J237" s="12">
        <v>7.3979999999999997</v>
      </c>
      <c r="K237" s="47" t="s">
        <v>739</v>
      </c>
      <c r="L237" s="9" t="str">
        <f t="shared" si="40"/>
        <v>Yes</v>
      </c>
    </row>
    <row r="238" spans="1:12" x14ac:dyDescent="0.2">
      <c r="A238" s="61" t="s">
        <v>1399</v>
      </c>
      <c r="B238" s="37" t="s">
        <v>213</v>
      </c>
      <c r="C238" s="46">
        <v>11.670384243000001</v>
      </c>
      <c r="D238" s="46" t="str">
        <f t="shared" si="37"/>
        <v>N/A</v>
      </c>
      <c r="E238" s="46">
        <v>15.78388363</v>
      </c>
      <c r="F238" s="46" t="str">
        <f t="shared" si="38"/>
        <v>N/A</v>
      </c>
      <c r="G238" s="46">
        <v>27.032448969000001</v>
      </c>
      <c r="H238" s="46" t="str">
        <f t="shared" si="39"/>
        <v>N/A</v>
      </c>
      <c r="I238" s="12">
        <v>35.25</v>
      </c>
      <c r="J238" s="12">
        <v>71.27</v>
      </c>
      <c r="K238" s="47" t="s">
        <v>739</v>
      </c>
      <c r="L238" s="9" t="str">
        <f t="shared" si="40"/>
        <v>No</v>
      </c>
    </row>
    <row r="239" spans="1:12" x14ac:dyDescent="0.2">
      <c r="A239" s="61" t="s">
        <v>1400</v>
      </c>
      <c r="B239" s="37" t="s">
        <v>213</v>
      </c>
      <c r="C239" s="46">
        <v>0.30974136600000002</v>
      </c>
      <c r="D239" s="46" t="str">
        <f t="shared" si="37"/>
        <v>N/A</v>
      </c>
      <c r="E239" s="46">
        <v>0.31434678739999999</v>
      </c>
      <c r="F239" s="46" t="str">
        <f t="shared" si="38"/>
        <v>N/A</v>
      </c>
      <c r="G239" s="46">
        <v>6.1536468454</v>
      </c>
      <c r="H239" s="46" t="str">
        <f t="shared" si="39"/>
        <v>N/A</v>
      </c>
      <c r="I239" s="12">
        <v>1.4870000000000001</v>
      </c>
      <c r="J239" s="12">
        <v>1858</v>
      </c>
      <c r="K239" s="47" t="s">
        <v>739</v>
      </c>
      <c r="L239" s="9" t="str">
        <f t="shared" si="40"/>
        <v>No</v>
      </c>
    </row>
    <row r="240" spans="1:12" x14ac:dyDescent="0.2">
      <c r="A240" s="61" t="s">
        <v>1401</v>
      </c>
      <c r="B240" s="37" t="s">
        <v>213</v>
      </c>
      <c r="C240" s="46">
        <v>0.68060281960000002</v>
      </c>
      <c r="D240" s="46" t="str">
        <f t="shared" si="37"/>
        <v>N/A</v>
      </c>
      <c r="E240" s="46">
        <v>0.593545196</v>
      </c>
      <c r="F240" s="46" t="str">
        <f t="shared" si="38"/>
        <v>N/A</v>
      </c>
      <c r="G240" s="46">
        <v>1.0526315789</v>
      </c>
      <c r="H240" s="46" t="str">
        <f t="shared" si="39"/>
        <v>N/A</v>
      </c>
      <c r="I240" s="12">
        <v>-12.8</v>
      </c>
      <c r="J240" s="12">
        <v>77.349999999999994</v>
      </c>
      <c r="K240" s="47" t="s">
        <v>739</v>
      </c>
      <c r="L240" s="9" t="str">
        <f t="shared" si="40"/>
        <v>No</v>
      </c>
    </row>
    <row r="241" spans="1:12" ht="25.5" x14ac:dyDescent="0.2">
      <c r="A241" s="61" t="s">
        <v>1402</v>
      </c>
      <c r="B241" s="37" t="s">
        <v>213</v>
      </c>
      <c r="C241" s="54">
        <v>82735626</v>
      </c>
      <c r="D241" s="46" t="str">
        <f t="shared" si="37"/>
        <v>N/A</v>
      </c>
      <c r="E241" s="54">
        <v>90284199</v>
      </c>
      <c r="F241" s="46" t="str">
        <f t="shared" si="38"/>
        <v>N/A</v>
      </c>
      <c r="G241" s="54">
        <v>106203379</v>
      </c>
      <c r="H241" s="46" t="str">
        <f t="shared" si="39"/>
        <v>N/A</v>
      </c>
      <c r="I241" s="12">
        <v>9.1240000000000006</v>
      </c>
      <c r="J241" s="12">
        <v>17.63</v>
      </c>
      <c r="K241" s="47" t="s">
        <v>739</v>
      </c>
      <c r="L241" s="9" t="str">
        <f t="shared" si="40"/>
        <v>Yes</v>
      </c>
    </row>
    <row r="242" spans="1:12" x14ac:dyDescent="0.2">
      <c r="A242" s="61" t="s">
        <v>1403</v>
      </c>
      <c r="B242" s="37" t="s">
        <v>213</v>
      </c>
      <c r="C242" s="52">
        <v>1773</v>
      </c>
      <c r="D242" s="46" t="str">
        <f t="shared" si="37"/>
        <v>N/A</v>
      </c>
      <c r="E242" s="52">
        <v>1650</v>
      </c>
      <c r="F242" s="46" t="str">
        <f t="shared" si="38"/>
        <v>N/A</v>
      </c>
      <c r="G242" s="52">
        <v>4424</v>
      </c>
      <c r="H242" s="46" t="str">
        <f t="shared" si="39"/>
        <v>N/A</v>
      </c>
      <c r="I242" s="12">
        <v>-6.94</v>
      </c>
      <c r="J242" s="12">
        <v>168.1</v>
      </c>
      <c r="K242" s="47" t="s">
        <v>739</v>
      </c>
      <c r="L242" s="9" t="str">
        <f t="shared" si="40"/>
        <v>No</v>
      </c>
    </row>
    <row r="243" spans="1:12" ht="25.5" x14ac:dyDescent="0.2">
      <c r="A243" s="61" t="s">
        <v>1404</v>
      </c>
      <c r="B243" s="37" t="s">
        <v>213</v>
      </c>
      <c r="C243" s="54">
        <v>46664.199661999999</v>
      </c>
      <c r="D243" s="46" t="str">
        <f t="shared" si="37"/>
        <v>N/A</v>
      </c>
      <c r="E243" s="54">
        <v>54717.696364000003</v>
      </c>
      <c r="F243" s="46" t="str">
        <f t="shared" si="38"/>
        <v>N/A</v>
      </c>
      <c r="G243" s="54">
        <v>24006.188742999999</v>
      </c>
      <c r="H243" s="46" t="str">
        <f t="shared" si="39"/>
        <v>N/A</v>
      </c>
      <c r="I243" s="12">
        <v>17.260000000000002</v>
      </c>
      <c r="J243" s="12">
        <v>-56.1</v>
      </c>
      <c r="K243" s="47" t="s">
        <v>739</v>
      </c>
      <c r="L243" s="9" t="str">
        <f t="shared" si="40"/>
        <v>No</v>
      </c>
    </row>
    <row r="244" spans="1:12" ht="25.5" x14ac:dyDescent="0.2">
      <c r="A244" s="61" t="s">
        <v>1405</v>
      </c>
      <c r="B244" s="37" t="s">
        <v>213</v>
      </c>
      <c r="C244" s="54">
        <v>23803.611765000001</v>
      </c>
      <c r="D244" s="46" t="str">
        <f t="shared" si="37"/>
        <v>N/A</v>
      </c>
      <c r="E244" s="54">
        <v>10453.75</v>
      </c>
      <c r="F244" s="46" t="str">
        <f t="shared" si="38"/>
        <v>N/A</v>
      </c>
      <c r="G244" s="54">
        <v>1546.9756098</v>
      </c>
      <c r="H244" s="46" t="str">
        <f t="shared" si="39"/>
        <v>N/A</v>
      </c>
      <c r="I244" s="12">
        <v>-56.1</v>
      </c>
      <c r="J244" s="12">
        <v>-85.2</v>
      </c>
      <c r="K244" s="47" t="s">
        <v>739</v>
      </c>
      <c r="L244" s="9" t="str">
        <f t="shared" si="40"/>
        <v>No</v>
      </c>
    </row>
    <row r="245" spans="1:12" ht="25.5" x14ac:dyDescent="0.2">
      <c r="A245" s="61" t="s">
        <v>1406</v>
      </c>
      <c r="B245" s="37" t="s">
        <v>213</v>
      </c>
      <c r="C245" s="54">
        <v>47554.734048999999</v>
      </c>
      <c r="D245" s="46" t="str">
        <f t="shared" si="37"/>
        <v>N/A</v>
      </c>
      <c r="E245" s="54">
        <v>54906.437307</v>
      </c>
      <c r="F245" s="46" t="str">
        <f t="shared" si="38"/>
        <v>N/A</v>
      </c>
      <c r="G245" s="54">
        <v>27211.869654999999</v>
      </c>
      <c r="H245" s="46" t="str">
        <f t="shared" si="39"/>
        <v>N/A</v>
      </c>
      <c r="I245" s="12">
        <v>15.46</v>
      </c>
      <c r="J245" s="12">
        <v>-50.4</v>
      </c>
      <c r="K245" s="47" t="s">
        <v>739</v>
      </c>
      <c r="L245" s="9" t="str">
        <f t="shared" si="40"/>
        <v>No</v>
      </c>
    </row>
    <row r="246" spans="1:12" ht="25.5" x14ac:dyDescent="0.2">
      <c r="A246" s="61" t="s">
        <v>1407</v>
      </c>
      <c r="B246" s="37" t="s">
        <v>213</v>
      </c>
      <c r="C246" s="54">
        <v>109958</v>
      </c>
      <c r="D246" s="46" t="str">
        <f t="shared" si="37"/>
        <v>N/A</v>
      </c>
      <c r="E246" s="54">
        <v>96897.692307999998</v>
      </c>
      <c r="F246" s="46" t="str">
        <f t="shared" si="38"/>
        <v>N/A</v>
      </c>
      <c r="G246" s="54">
        <v>933.52391304000002</v>
      </c>
      <c r="H246" s="46" t="str">
        <f t="shared" si="39"/>
        <v>N/A</v>
      </c>
      <c r="I246" s="12">
        <v>-11.9</v>
      </c>
      <c r="J246" s="12">
        <v>-99</v>
      </c>
      <c r="K246" s="47" t="s">
        <v>739</v>
      </c>
      <c r="L246" s="9" t="str">
        <f t="shared" si="40"/>
        <v>No</v>
      </c>
    </row>
    <row r="247" spans="1:12" ht="25.5" x14ac:dyDescent="0.2">
      <c r="A247" s="61" t="s">
        <v>1408</v>
      </c>
      <c r="B247" s="37" t="s">
        <v>213</v>
      </c>
      <c r="C247" s="54">
        <v>27788.666667000001</v>
      </c>
      <c r="D247" s="46" t="str">
        <f t="shared" si="37"/>
        <v>N/A</v>
      </c>
      <c r="E247" s="54">
        <v>927</v>
      </c>
      <c r="F247" s="46" t="str">
        <f t="shared" si="38"/>
        <v>N/A</v>
      </c>
      <c r="G247" s="54">
        <v>1806.1951220000001</v>
      </c>
      <c r="H247" s="46" t="str">
        <f t="shared" si="39"/>
        <v>N/A</v>
      </c>
      <c r="I247" s="12">
        <v>-96.7</v>
      </c>
      <c r="J247" s="12">
        <v>94.84</v>
      </c>
      <c r="K247" s="47" t="s">
        <v>739</v>
      </c>
      <c r="L247" s="9" t="str">
        <f t="shared" si="40"/>
        <v>No</v>
      </c>
    </row>
    <row r="248" spans="1:12" ht="25.5" x14ac:dyDescent="0.2">
      <c r="A248" s="61" t="s">
        <v>1409</v>
      </c>
      <c r="B248" s="37" t="s">
        <v>213</v>
      </c>
      <c r="C248" s="46">
        <v>5.3220868104000001</v>
      </c>
      <c r="D248" s="46" t="str">
        <f t="shared" si="37"/>
        <v>N/A</v>
      </c>
      <c r="E248" s="46">
        <v>4.2668735454000002</v>
      </c>
      <c r="F248" s="46" t="str">
        <f t="shared" si="38"/>
        <v>N/A</v>
      </c>
      <c r="G248" s="46">
        <v>12.212560386</v>
      </c>
      <c r="H248" s="46" t="str">
        <f t="shared" si="39"/>
        <v>N/A</v>
      </c>
      <c r="I248" s="12">
        <v>-19.8</v>
      </c>
      <c r="J248" s="12">
        <v>186.2</v>
      </c>
      <c r="K248" s="47" t="s">
        <v>739</v>
      </c>
      <c r="L248" s="9" t="str">
        <f t="shared" si="40"/>
        <v>No</v>
      </c>
    </row>
    <row r="249" spans="1:12" ht="25.5" x14ac:dyDescent="0.2">
      <c r="A249" s="61" t="s">
        <v>1410</v>
      </c>
      <c r="B249" s="37" t="s">
        <v>213</v>
      </c>
      <c r="C249" s="46">
        <v>8.1809432145999992</v>
      </c>
      <c r="D249" s="46" t="str">
        <f t="shared" si="37"/>
        <v>N/A</v>
      </c>
      <c r="E249" s="46">
        <v>1.2307692308</v>
      </c>
      <c r="F249" s="46" t="str">
        <f t="shared" si="38"/>
        <v>N/A</v>
      </c>
      <c r="G249" s="46">
        <v>3.8606403013000001</v>
      </c>
      <c r="H249" s="46" t="str">
        <f t="shared" si="39"/>
        <v>N/A</v>
      </c>
      <c r="I249" s="12">
        <v>-85</v>
      </c>
      <c r="J249" s="12">
        <v>213.7</v>
      </c>
      <c r="K249" s="47" t="s">
        <v>739</v>
      </c>
      <c r="L249" s="9" t="str">
        <f t="shared" si="40"/>
        <v>No</v>
      </c>
    </row>
    <row r="250" spans="1:12" ht="25.5" x14ac:dyDescent="0.2">
      <c r="A250" s="61" t="s">
        <v>1411</v>
      </c>
      <c r="B250" s="37" t="s">
        <v>213</v>
      </c>
      <c r="C250" s="46">
        <v>7.0577837632999998</v>
      </c>
      <c r="D250" s="46" t="str">
        <f t="shared" si="37"/>
        <v>N/A</v>
      </c>
      <c r="E250" s="46">
        <v>7.4763334102999996</v>
      </c>
      <c r="F250" s="46" t="str">
        <f t="shared" si="38"/>
        <v>N/A</v>
      </c>
      <c r="G250" s="46">
        <v>19.469381614</v>
      </c>
      <c r="H250" s="46" t="str">
        <f t="shared" si="39"/>
        <v>N/A</v>
      </c>
      <c r="I250" s="12">
        <v>5.93</v>
      </c>
      <c r="J250" s="12">
        <v>160.4</v>
      </c>
      <c r="K250" s="47" t="s">
        <v>739</v>
      </c>
      <c r="L250" s="9" t="str">
        <f t="shared" si="40"/>
        <v>No</v>
      </c>
    </row>
    <row r="251" spans="1:12" ht="25.5" x14ac:dyDescent="0.2">
      <c r="A251" s="61" t="s">
        <v>1412</v>
      </c>
      <c r="B251" s="37" t="s">
        <v>213</v>
      </c>
      <c r="C251" s="46">
        <v>0.1238965464</v>
      </c>
      <c r="D251" s="46" t="str">
        <f t="shared" si="37"/>
        <v>N/A</v>
      </c>
      <c r="E251" s="46">
        <v>0.16346032939999999</v>
      </c>
      <c r="F251" s="46" t="str">
        <f t="shared" si="38"/>
        <v>N/A</v>
      </c>
      <c r="G251" s="46">
        <v>5.9593211555999996</v>
      </c>
      <c r="H251" s="46" t="str">
        <f t="shared" si="39"/>
        <v>N/A</v>
      </c>
      <c r="I251" s="12">
        <v>31.93</v>
      </c>
      <c r="J251" s="12">
        <v>3546</v>
      </c>
      <c r="K251" s="47" t="s">
        <v>739</v>
      </c>
      <c r="L251" s="9" t="str">
        <f t="shared" si="40"/>
        <v>No</v>
      </c>
    </row>
    <row r="252" spans="1:12" ht="25.5" x14ac:dyDescent="0.2">
      <c r="A252" s="61" t="s">
        <v>1413</v>
      </c>
      <c r="B252" s="37" t="s">
        <v>213</v>
      </c>
      <c r="C252" s="46">
        <v>0.14584346140000001</v>
      </c>
      <c r="D252" s="46" t="str">
        <f t="shared" si="37"/>
        <v>N/A</v>
      </c>
      <c r="E252" s="46">
        <v>7.41931495E-2</v>
      </c>
      <c r="F252" s="46" t="str">
        <f t="shared" si="38"/>
        <v>N/A</v>
      </c>
      <c r="G252" s="46">
        <v>0.54630246500000001</v>
      </c>
      <c r="H252" s="46" t="str">
        <f t="shared" si="39"/>
        <v>N/A</v>
      </c>
      <c r="I252" s="12">
        <v>-49.1</v>
      </c>
      <c r="J252" s="12">
        <v>636.29999999999995</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19987</v>
      </c>
      <c r="D6" s="46" t="str">
        <f t="shared" ref="D6:D37" si="0">IF($B6="N/A","N/A",IF(C6&gt;10,"No",IF(C6&lt;-10,"No","Yes")))</f>
        <v>N/A</v>
      </c>
      <c r="E6" s="38">
        <v>20846</v>
      </c>
      <c r="F6" s="46" t="str">
        <f t="shared" ref="F6:F37" si="1">IF($B6="N/A","N/A",IF(E6&gt;10,"No",IF(E6&lt;-10,"No","Yes")))</f>
        <v>N/A</v>
      </c>
      <c r="G6" s="38">
        <v>21566</v>
      </c>
      <c r="H6" s="46" t="str">
        <f t="shared" ref="H6:H37" si="2">IF($B6="N/A","N/A",IF(G6&gt;10,"No",IF(G6&lt;-10,"No","Yes")))</f>
        <v>N/A</v>
      </c>
      <c r="I6" s="12">
        <v>4.298</v>
      </c>
      <c r="J6" s="12">
        <v>3.4540000000000002</v>
      </c>
      <c r="K6" s="47" t="s">
        <v>739</v>
      </c>
      <c r="L6" s="9" t="str">
        <f t="shared" ref="L6:L39" si="3">IF(J6="Div by 0", "N/A", IF(K6="N/A","N/A", IF(J6&gt;VALUE(MID(K6,1,2)), "No", IF(J6&lt;-1*VALUE(MID(K6,1,2)), "No", "Yes"))))</f>
        <v>Yes</v>
      </c>
    </row>
    <row r="7" spans="1:12" x14ac:dyDescent="0.2">
      <c r="A7" s="48" t="s">
        <v>6</v>
      </c>
      <c r="B7" s="37" t="s">
        <v>213</v>
      </c>
      <c r="C7" s="38">
        <v>17768</v>
      </c>
      <c r="D7" s="46" t="str">
        <f t="shared" si="0"/>
        <v>N/A</v>
      </c>
      <c r="E7" s="38">
        <v>18633</v>
      </c>
      <c r="F7" s="46" t="str">
        <f t="shared" si="1"/>
        <v>N/A</v>
      </c>
      <c r="G7" s="38">
        <v>19305</v>
      </c>
      <c r="H7" s="46" t="str">
        <f t="shared" si="2"/>
        <v>N/A</v>
      </c>
      <c r="I7" s="12">
        <v>4.8680000000000003</v>
      </c>
      <c r="J7" s="12">
        <v>3.6070000000000002</v>
      </c>
      <c r="K7" s="47" t="s">
        <v>739</v>
      </c>
      <c r="L7" s="9" t="str">
        <f t="shared" si="3"/>
        <v>Yes</v>
      </c>
    </row>
    <row r="8" spans="1:12" x14ac:dyDescent="0.2">
      <c r="A8" s="48" t="s">
        <v>360</v>
      </c>
      <c r="B8" s="37" t="s">
        <v>213</v>
      </c>
      <c r="C8" s="8" t="s">
        <v>213</v>
      </c>
      <c r="D8" s="46" t="str">
        <f t="shared" si="0"/>
        <v>N/A</v>
      </c>
      <c r="E8" s="8">
        <v>89.384054495000001</v>
      </c>
      <c r="F8" s="46" t="str">
        <f t="shared" si="1"/>
        <v>N/A</v>
      </c>
      <c r="G8" s="8">
        <v>89.515904664999994</v>
      </c>
      <c r="H8" s="46" t="str">
        <f t="shared" si="2"/>
        <v>N/A</v>
      </c>
      <c r="I8" s="12" t="s">
        <v>213</v>
      </c>
      <c r="J8" s="12">
        <v>0.14749999999999999</v>
      </c>
      <c r="K8" s="47" t="s">
        <v>739</v>
      </c>
      <c r="L8" s="9" t="str">
        <f t="shared" si="3"/>
        <v>Yes</v>
      </c>
    </row>
    <row r="9" spans="1:12" x14ac:dyDescent="0.2">
      <c r="A9" s="4" t="s">
        <v>88</v>
      </c>
      <c r="B9" s="50" t="s">
        <v>213</v>
      </c>
      <c r="C9" s="1">
        <v>17844.64</v>
      </c>
      <c r="D9" s="11" t="str">
        <f t="shared" si="0"/>
        <v>N/A</v>
      </c>
      <c r="E9" s="1">
        <v>18978.57</v>
      </c>
      <c r="F9" s="11" t="str">
        <f t="shared" si="1"/>
        <v>N/A</v>
      </c>
      <c r="G9" s="1">
        <v>19804.61</v>
      </c>
      <c r="H9" s="11" t="str">
        <f t="shared" si="2"/>
        <v>N/A</v>
      </c>
      <c r="I9" s="12">
        <v>6.3540000000000001</v>
      </c>
      <c r="J9" s="12">
        <v>4.3520000000000003</v>
      </c>
      <c r="K9" s="50" t="s">
        <v>739</v>
      </c>
      <c r="L9" s="9" t="str">
        <f t="shared" si="3"/>
        <v>Yes</v>
      </c>
    </row>
    <row r="10" spans="1:12" x14ac:dyDescent="0.2">
      <c r="A10" s="4" t="s">
        <v>1414</v>
      </c>
      <c r="B10" s="37" t="s">
        <v>213</v>
      </c>
      <c r="C10" s="8">
        <v>2.3165057287000002</v>
      </c>
      <c r="D10" s="46" t="str">
        <f t="shared" si="0"/>
        <v>N/A</v>
      </c>
      <c r="E10" s="8">
        <v>25.683584380999999</v>
      </c>
      <c r="F10" s="46" t="str">
        <f t="shared" si="1"/>
        <v>N/A</v>
      </c>
      <c r="G10" s="8">
        <v>21.325234165000001</v>
      </c>
      <c r="H10" s="46" t="str">
        <f t="shared" si="2"/>
        <v>N/A</v>
      </c>
      <c r="I10" s="12">
        <v>1009</v>
      </c>
      <c r="J10" s="12">
        <v>-17</v>
      </c>
      <c r="K10" s="47" t="s">
        <v>739</v>
      </c>
      <c r="L10" s="9" t="str">
        <f t="shared" si="3"/>
        <v>Yes</v>
      </c>
    </row>
    <row r="11" spans="1:12" x14ac:dyDescent="0.2">
      <c r="A11" s="4" t="s">
        <v>1415</v>
      </c>
      <c r="B11" s="37" t="s">
        <v>213</v>
      </c>
      <c r="C11" s="8">
        <v>3.1220293191000001</v>
      </c>
      <c r="D11" s="46" t="str">
        <f t="shared" si="0"/>
        <v>N/A</v>
      </c>
      <c r="E11" s="8">
        <v>2.5040775209000001</v>
      </c>
      <c r="F11" s="46" t="str">
        <f t="shared" si="1"/>
        <v>N/A</v>
      </c>
      <c r="G11" s="8">
        <v>3.0232773811000002</v>
      </c>
      <c r="H11" s="46" t="str">
        <f t="shared" si="2"/>
        <v>N/A</v>
      </c>
      <c r="I11" s="12">
        <v>-19.8</v>
      </c>
      <c r="J11" s="12">
        <v>20.73</v>
      </c>
      <c r="K11" s="47" t="s">
        <v>739</v>
      </c>
      <c r="L11" s="9" t="str">
        <f t="shared" si="3"/>
        <v>Yes</v>
      </c>
    </row>
    <row r="12" spans="1:12" x14ac:dyDescent="0.2">
      <c r="A12" s="4" t="s">
        <v>1416</v>
      </c>
      <c r="B12" s="37" t="s">
        <v>213</v>
      </c>
      <c r="C12" s="8">
        <v>94.511432431000003</v>
      </c>
      <c r="D12" s="46" t="str">
        <f t="shared" si="0"/>
        <v>N/A</v>
      </c>
      <c r="E12" s="8">
        <v>71.663628513999996</v>
      </c>
      <c r="F12" s="46" t="str">
        <f t="shared" si="1"/>
        <v>N/A</v>
      </c>
      <c r="G12" s="8">
        <v>75.405731243999995</v>
      </c>
      <c r="H12" s="46" t="str">
        <f t="shared" si="2"/>
        <v>N/A</v>
      </c>
      <c r="I12" s="12">
        <v>-24.2</v>
      </c>
      <c r="J12" s="12">
        <v>5.2220000000000004</v>
      </c>
      <c r="K12" s="47" t="s">
        <v>739</v>
      </c>
      <c r="L12" s="9" t="str">
        <f t="shared" si="3"/>
        <v>Yes</v>
      </c>
    </row>
    <row r="13" spans="1:12" x14ac:dyDescent="0.2">
      <c r="A13" s="4" t="s">
        <v>1417</v>
      </c>
      <c r="B13" s="37" t="s">
        <v>213</v>
      </c>
      <c r="C13" s="8">
        <v>3.5022764800000002E-2</v>
      </c>
      <c r="D13" s="46" t="str">
        <f t="shared" si="0"/>
        <v>N/A</v>
      </c>
      <c r="E13" s="8">
        <v>7.6753334000000006E-2</v>
      </c>
      <c r="F13" s="46" t="str">
        <f t="shared" si="1"/>
        <v>N/A</v>
      </c>
      <c r="G13" s="8">
        <v>0.139107855</v>
      </c>
      <c r="H13" s="46" t="str">
        <f t="shared" si="2"/>
        <v>N/A</v>
      </c>
      <c r="I13" s="12">
        <v>119.2</v>
      </c>
      <c r="J13" s="12">
        <v>81.239999999999995</v>
      </c>
      <c r="K13" s="47" t="s">
        <v>739</v>
      </c>
      <c r="L13" s="9" t="str">
        <f t="shared" si="3"/>
        <v>No</v>
      </c>
    </row>
    <row r="14" spans="1:12" x14ac:dyDescent="0.2">
      <c r="A14" s="4" t="s">
        <v>1418</v>
      </c>
      <c r="B14" s="37" t="s">
        <v>213</v>
      </c>
      <c r="C14" s="8">
        <v>1.50097563E-2</v>
      </c>
      <c r="D14" s="46" t="str">
        <f t="shared" si="0"/>
        <v>N/A</v>
      </c>
      <c r="E14" s="8">
        <v>7.1956250599999994E-2</v>
      </c>
      <c r="F14" s="46" t="str">
        <f t="shared" si="1"/>
        <v>N/A</v>
      </c>
      <c r="G14" s="8">
        <v>0.1066493555</v>
      </c>
      <c r="H14" s="46" t="str">
        <f t="shared" si="2"/>
        <v>N/A</v>
      </c>
      <c r="I14" s="12">
        <v>379.4</v>
      </c>
      <c r="J14" s="12">
        <v>48.21</v>
      </c>
      <c r="K14" s="47" t="s">
        <v>739</v>
      </c>
      <c r="L14" s="9" t="str">
        <f t="shared" si="3"/>
        <v>No</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v>
      </c>
      <c r="D16" s="46" t="str">
        <f t="shared" si="0"/>
        <v>N/A</v>
      </c>
      <c r="E16" s="8">
        <v>0</v>
      </c>
      <c r="F16" s="46" t="str">
        <f t="shared" si="1"/>
        <v>N/A</v>
      </c>
      <c r="G16" s="8">
        <v>0</v>
      </c>
      <c r="H16" s="46" t="str">
        <f t="shared" si="2"/>
        <v>N/A</v>
      </c>
      <c r="I16" s="12" t="s">
        <v>1747</v>
      </c>
      <c r="J16" s="12" t="s">
        <v>1747</v>
      </c>
      <c r="K16" s="47" t="s">
        <v>739</v>
      </c>
      <c r="L16" s="9" t="str">
        <f t="shared" si="3"/>
        <v>N/A</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0</v>
      </c>
      <c r="D18" s="46" t="str">
        <f t="shared" si="0"/>
        <v>N/A</v>
      </c>
      <c r="E18" s="8">
        <v>0</v>
      </c>
      <c r="F18" s="46" t="str">
        <f t="shared" si="1"/>
        <v>N/A</v>
      </c>
      <c r="G18" s="8">
        <v>0</v>
      </c>
      <c r="H18" s="46" t="str">
        <f t="shared" si="2"/>
        <v>N/A</v>
      </c>
      <c r="I18" s="12" t="s">
        <v>1747</v>
      </c>
      <c r="J18" s="12" t="s">
        <v>1747</v>
      </c>
      <c r="K18" s="47" t="s">
        <v>739</v>
      </c>
      <c r="L18" s="9" t="str">
        <f t="shared" si="3"/>
        <v>N/A</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96.842947916</v>
      </c>
      <c r="D20" s="46" t="str">
        <f t="shared" si="0"/>
        <v>N/A</v>
      </c>
      <c r="E20" s="8">
        <v>97.419169144999998</v>
      </c>
      <c r="F20" s="46" t="str">
        <f t="shared" si="1"/>
        <v>N/A</v>
      </c>
      <c r="G20" s="8">
        <v>96.837614763999994</v>
      </c>
      <c r="H20" s="46" t="str">
        <f t="shared" si="2"/>
        <v>N/A</v>
      </c>
      <c r="I20" s="12">
        <v>0.59499999999999997</v>
      </c>
      <c r="J20" s="12">
        <v>-0.59699999999999998</v>
      </c>
      <c r="K20" s="47" t="s">
        <v>739</v>
      </c>
      <c r="L20" s="9" t="str">
        <f t="shared" si="3"/>
        <v>Yes</v>
      </c>
    </row>
    <row r="21" spans="1:12" x14ac:dyDescent="0.2">
      <c r="A21" s="2" t="s">
        <v>976</v>
      </c>
      <c r="B21" s="37" t="s">
        <v>213</v>
      </c>
      <c r="C21" s="8">
        <v>3.1570520839</v>
      </c>
      <c r="D21" s="46" t="str">
        <f t="shared" si="0"/>
        <v>N/A</v>
      </c>
      <c r="E21" s="8">
        <v>2.5808308547999999</v>
      </c>
      <c r="F21" s="46" t="str">
        <f t="shared" si="1"/>
        <v>N/A</v>
      </c>
      <c r="G21" s="8">
        <v>3.162385236</v>
      </c>
      <c r="H21" s="46" t="str">
        <f t="shared" si="2"/>
        <v>N/A</v>
      </c>
      <c r="I21" s="12">
        <v>-18.3</v>
      </c>
      <c r="J21" s="12">
        <v>22.53</v>
      </c>
      <c r="K21" s="47" t="s">
        <v>739</v>
      </c>
      <c r="L21" s="9" t="str">
        <f t="shared" si="3"/>
        <v>Yes</v>
      </c>
    </row>
    <row r="22" spans="1:12" x14ac:dyDescent="0.2">
      <c r="A22" s="3" t="s">
        <v>1718</v>
      </c>
      <c r="B22" s="37" t="s">
        <v>213</v>
      </c>
      <c r="C22" s="38">
        <v>8945</v>
      </c>
      <c r="D22" s="46" t="str">
        <f t="shared" si="0"/>
        <v>N/A</v>
      </c>
      <c r="E22" s="38">
        <v>7427</v>
      </c>
      <c r="F22" s="46" t="str">
        <f t="shared" si="1"/>
        <v>N/A</v>
      </c>
      <c r="G22" s="38">
        <v>7566</v>
      </c>
      <c r="H22" s="46" t="str">
        <f t="shared" si="2"/>
        <v>N/A</v>
      </c>
      <c r="I22" s="12">
        <v>-17</v>
      </c>
      <c r="J22" s="12">
        <v>1.8720000000000001</v>
      </c>
      <c r="K22" s="47" t="s">
        <v>739</v>
      </c>
      <c r="L22" s="9" t="str">
        <f t="shared" si="3"/>
        <v>Yes</v>
      </c>
    </row>
    <row r="23" spans="1:12" x14ac:dyDescent="0.2">
      <c r="A23" s="3" t="s">
        <v>991</v>
      </c>
      <c r="B23" s="37" t="s">
        <v>213</v>
      </c>
      <c r="C23" s="38">
        <v>2101</v>
      </c>
      <c r="D23" s="46" t="str">
        <f t="shared" si="0"/>
        <v>N/A</v>
      </c>
      <c r="E23" s="38">
        <v>2118</v>
      </c>
      <c r="F23" s="46" t="str">
        <f t="shared" si="1"/>
        <v>N/A</v>
      </c>
      <c r="G23" s="38">
        <v>2086</v>
      </c>
      <c r="H23" s="46" t="str">
        <f t="shared" si="2"/>
        <v>N/A</v>
      </c>
      <c r="I23" s="12">
        <v>0.80910000000000004</v>
      </c>
      <c r="J23" s="12">
        <v>-1.51</v>
      </c>
      <c r="K23" s="47" t="s">
        <v>739</v>
      </c>
      <c r="L23" s="9" t="str">
        <f t="shared" si="3"/>
        <v>Yes</v>
      </c>
    </row>
    <row r="24" spans="1:12" x14ac:dyDescent="0.2">
      <c r="A24" s="3" t="s">
        <v>992</v>
      </c>
      <c r="B24" s="37" t="s">
        <v>213</v>
      </c>
      <c r="C24" s="38">
        <v>563</v>
      </c>
      <c r="D24" s="46" t="str">
        <f t="shared" si="0"/>
        <v>N/A</v>
      </c>
      <c r="E24" s="38">
        <v>1707</v>
      </c>
      <c r="F24" s="46" t="str">
        <f t="shared" si="1"/>
        <v>N/A</v>
      </c>
      <c r="G24" s="38">
        <v>1717</v>
      </c>
      <c r="H24" s="46" t="str">
        <f t="shared" si="2"/>
        <v>N/A</v>
      </c>
      <c r="I24" s="12">
        <v>203.2</v>
      </c>
      <c r="J24" s="12">
        <v>0.58579999999999999</v>
      </c>
      <c r="K24" s="47" t="s">
        <v>739</v>
      </c>
      <c r="L24" s="9" t="str">
        <f t="shared" si="3"/>
        <v>Yes</v>
      </c>
    </row>
    <row r="25" spans="1:12" x14ac:dyDescent="0.2">
      <c r="A25" s="3" t="s">
        <v>993</v>
      </c>
      <c r="B25" s="37" t="s">
        <v>213</v>
      </c>
      <c r="C25" s="38">
        <v>2170</v>
      </c>
      <c r="D25" s="46" t="str">
        <f t="shared" si="0"/>
        <v>N/A</v>
      </c>
      <c r="E25" s="38">
        <v>2198</v>
      </c>
      <c r="F25" s="46" t="str">
        <f t="shared" si="1"/>
        <v>N/A</v>
      </c>
      <c r="G25" s="38">
        <v>2290</v>
      </c>
      <c r="H25" s="46" t="str">
        <f t="shared" si="2"/>
        <v>N/A</v>
      </c>
      <c r="I25" s="12">
        <v>1.29</v>
      </c>
      <c r="J25" s="12">
        <v>4.1859999999999999</v>
      </c>
      <c r="K25" s="47" t="s">
        <v>739</v>
      </c>
      <c r="L25" s="9" t="str">
        <f t="shared" si="3"/>
        <v>Yes</v>
      </c>
    </row>
    <row r="26" spans="1:12" x14ac:dyDescent="0.2">
      <c r="A26" s="3" t="s">
        <v>994</v>
      </c>
      <c r="B26" s="37" t="s">
        <v>213</v>
      </c>
      <c r="C26" s="38">
        <v>4111</v>
      </c>
      <c r="D26" s="46" t="str">
        <f t="shared" si="0"/>
        <v>N/A</v>
      </c>
      <c r="E26" s="38">
        <v>1404</v>
      </c>
      <c r="F26" s="46" t="str">
        <f t="shared" si="1"/>
        <v>N/A</v>
      </c>
      <c r="G26" s="38">
        <v>1473</v>
      </c>
      <c r="H26" s="46" t="str">
        <f t="shared" si="2"/>
        <v>N/A</v>
      </c>
      <c r="I26" s="12">
        <v>-65.8</v>
      </c>
      <c r="J26" s="12">
        <v>4.915</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10636</v>
      </c>
      <c r="D28" s="46" t="str">
        <f t="shared" si="0"/>
        <v>N/A</v>
      </c>
      <c r="E28" s="38">
        <v>12963</v>
      </c>
      <c r="F28" s="46" t="str">
        <f t="shared" si="1"/>
        <v>N/A</v>
      </c>
      <c r="G28" s="38">
        <v>13576</v>
      </c>
      <c r="H28" s="46" t="str">
        <f t="shared" si="2"/>
        <v>N/A</v>
      </c>
      <c r="I28" s="12">
        <v>21.88</v>
      </c>
      <c r="J28" s="12">
        <v>4.7290000000000001</v>
      </c>
      <c r="K28" s="47" t="s">
        <v>739</v>
      </c>
      <c r="L28" s="9" t="str">
        <f t="shared" si="3"/>
        <v>Yes</v>
      </c>
    </row>
    <row r="29" spans="1:12" x14ac:dyDescent="0.2">
      <c r="A29" s="3" t="s">
        <v>996</v>
      </c>
      <c r="B29" s="37" t="s">
        <v>213</v>
      </c>
      <c r="C29" s="38">
        <v>5111</v>
      </c>
      <c r="D29" s="46" t="str">
        <f t="shared" si="0"/>
        <v>N/A</v>
      </c>
      <c r="E29" s="38">
        <v>5257</v>
      </c>
      <c r="F29" s="46" t="str">
        <f t="shared" si="1"/>
        <v>N/A</v>
      </c>
      <c r="G29" s="38">
        <v>5213</v>
      </c>
      <c r="H29" s="46" t="str">
        <f t="shared" si="2"/>
        <v>N/A</v>
      </c>
      <c r="I29" s="12">
        <v>2.8570000000000002</v>
      </c>
      <c r="J29" s="12">
        <v>-0.83699999999999997</v>
      </c>
      <c r="K29" s="47" t="s">
        <v>739</v>
      </c>
      <c r="L29" s="9" t="str">
        <f t="shared" si="3"/>
        <v>Yes</v>
      </c>
    </row>
    <row r="30" spans="1:12" x14ac:dyDescent="0.2">
      <c r="A30" s="3" t="s">
        <v>997</v>
      </c>
      <c r="B30" s="37" t="s">
        <v>213</v>
      </c>
      <c r="C30" s="38">
        <v>969</v>
      </c>
      <c r="D30" s="46" t="str">
        <f t="shared" si="0"/>
        <v>N/A</v>
      </c>
      <c r="E30" s="38">
        <v>876</v>
      </c>
      <c r="F30" s="46" t="str">
        <f t="shared" si="1"/>
        <v>N/A</v>
      </c>
      <c r="G30" s="38">
        <v>842</v>
      </c>
      <c r="H30" s="46" t="str">
        <f t="shared" si="2"/>
        <v>N/A</v>
      </c>
      <c r="I30" s="12">
        <v>-9.6</v>
      </c>
      <c r="J30" s="12">
        <v>-3.88</v>
      </c>
      <c r="K30" s="47" t="s">
        <v>739</v>
      </c>
      <c r="L30" s="9" t="str">
        <f t="shared" si="3"/>
        <v>Yes</v>
      </c>
    </row>
    <row r="31" spans="1:12" x14ac:dyDescent="0.2">
      <c r="A31" s="3" t="s">
        <v>998</v>
      </c>
      <c r="B31" s="37" t="s">
        <v>213</v>
      </c>
      <c r="C31" s="38">
        <v>2798</v>
      </c>
      <c r="D31" s="46" t="str">
        <f t="shared" si="0"/>
        <v>N/A</v>
      </c>
      <c r="E31" s="38">
        <v>2790</v>
      </c>
      <c r="F31" s="46" t="str">
        <f t="shared" si="1"/>
        <v>N/A</v>
      </c>
      <c r="G31" s="38">
        <v>2869</v>
      </c>
      <c r="H31" s="46" t="str">
        <f t="shared" si="2"/>
        <v>N/A</v>
      </c>
      <c r="I31" s="12">
        <v>-0.28599999999999998</v>
      </c>
      <c r="J31" s="12">
        <v>2.8319999999999999</v>
      </c>
      <c r="K31" s="47" t="s">
        <v>739</v>
      </c>
      <c r="L31" s="9" t="str">
        <f t="shared" si="3"/>
        <v>Yes</v>
      </c>
    </row>
    <row r="32" spans="1:12" x14ac:dyDescent="0.2">
      <c r="A32" s="3" t="s">
        <v>999</v>
      </c>
      <c r="B32" s="37" t="s">
        <v>213</v>
      </c>
      <c r="C32" s="38">
        <v>1758</v>
      </c>
      <c r="D32" s="46" t="str">
        <f t="shared" si="0"/>
        <v>N/A</v>
      </c>
      <c r="E32" s="38">
        <v>4040</v>
      </c>
      <c r="F32" s="46" t="str">
        <f t="shared" si="1"/>
        <v>N/A</v>
      </c>
      <c r="G32" s="38">
        <v>4652</v>
      </c>
      <c r="H32" s="46" t="str">
        <f t="shared" si="2"/>
        <v>N/A</v>
      </c>
      <c r="I32" s="12">
        <v>129.80000000000001</v>
      </c>
      <c r="J32" s="12">
        <v>15.15</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605364310</v>
      </c>
      <c r="D34" s="46" t="str">
        <f t="shared" si="0"/>
        <v>N/A</v>
      </c>
      <c r="E34" s="49">
        <v>467207336</v>
      </c>
      <c r="F34" s="46" t="str">
        <f t="shared" si="1"/>
        <v>N/A</v>
      </c>
      <c r="G34" s="49">
        <v>510871697</v>
      </c>
      <c r="H34" s="46" t="str">
        <f t="shared" si="2"/>
        <v>N/A</v>
      </c>
      <c r="I34" s="12">
        <v>-22.8</v>
      </c>
      <c r="J34" s="12">
        <v>9.3460000000000001</v>
      </c>
      <c r="K34" s="47" t="s">
        <v>739</v>
      </c>
      <c r="L34" s="9" t="str">
        <f t="shared" si="3"/>
        <v>Yes</v>
      </c>
    </row>
    <row r="35" spans="1:12" x14ac:dyDescent="0.2">
      <c r="A35" s="48" t="s">
        <v>1424</v>
      </c>
      <c r="B35" s="37" t="s">
        <v>213</v>
      </c>
      <c r="C35" s="49">
        <v>30287.902636999999</v>
      </c>
      <c r="D35" s="46" t="str">
        <f t="shared" si="0"/>
        <v>N/A</v>
      </c>
      <c r="E35" s="49">
        <v>22412.325433999998</v>
      </c>
      <c r="F35" s="46" t="str">
        <f t="shared" si="1"/>
        <v>N/A</v>
      </c>
      <c r="G35" s="49">
        <v>23688.755309</v>
      </c>
      <c r="H35" s="46" t="str">
        <f t="shared" si="2"/>
        <v>N/A</v>
      </c>
      <c r="I35" s="12">
        <v>-26</v>
      </c>
      <c r="J35" s="12">
        <v>5.6950000000000003</v>
      </c>
      <c r="K35" s="47" t="s">
        <v>739</v>
      </c>
      <c r="L35" s="9" t="str">
        <f t="shared" si="3"/>
        <v>Yes</v>
      </c>
    </row>
    <row r="36" spans="1:12" x14ac:dyDescent="0.2">
      <c r="A36" s="48" t="s">
        <v>1425</v>
      </c>
      <c r="B36" s="37" t="s">
        <v>213</v>
      </c>
      <c r="C36" s="49">
        <v>34070.481202000003</v>
      </c>
      <c r="D36" s="46" t="str">
        <f t="shared" si="0"/>
        <v>N/A</v>
      </c>
      <c r="E36" s="49">
        <v>25074.187516999998</v>
      </c>
      <c r="F36" s="46" t="str">
        <f t="shared" si="1"/>
        <v>N/A</v>
      </c>
      <c r="G36" s="49">
        <v>26463.180368000001</v>
      </c>
      <c r="H36" s="46" t="str">
        <f t="shared" si="2"/>
        <v>N/A</v>
      </c>
      <c r="I36" s="12">
        <v>-26.4</v>
      </c>
      <c r="J36" s="12">
        <v>5.54</v>
      </c>
      <c r="K36" s="47" t="s">
        <v>739</v>
      </c>
      <c r="L36" s="9" t="str">
        <f t="shared" si="3"/>
        <v>Yes</v>
      </c>
    </row>
    <row r="37" spans="1:12" x14ac:dyDescent="0.2">
      <c r="A37" s="4" t="s">
        <v>107</v>
      </c>
      <c r="B37" s="37" t="s">
        <v>213</v>
      </c>
      <c r="C37" s="49">
        <v>6754045</v>
      </c>
      <c r="D37" s="46" t="str">
        <f t="shared" si="0"/>
        <v>N/A</v>
      </c>
      <c r="E37" s="49">
        <v>7622064</v>
      </c>
      <c r="F37" s="46" t="str">
        <f t="shared" si="1"/>
        <v>N/A</v>
      </c>
      <c r="G37" s="49">
        <v>8578807</v>
      </c>
      <c r="H37" s="46" t="str">
        <f t="shared" si="2"/>
        <v>N/A</v>
      </c>
      <c r="I37" s="12">
        <v>12.85</v>
      </c>
      <c r="J37" s="12">
        <v>12.55</v>
      </c>
      <c r="K37" s="47" t="s">
        <v>739</v>
      </c>
      <c r="L37" s="9" t="str">
        <f t="shared" si="3"/>
        <v>Yes</v>
      </c>
    </row>
    <row r="38" spans="1:12" x14ac:dyDescent="0.2">
      <c r="A38" s="48" t="s">
        <v>158</v>
      </c>
      <c r="B38" s="50" t="s">
        <v>217</v>
      </c>
      <c r="C38" s="1">
        <v>20</v>
      </c>
      <c r="D38" s="46" t="str">
        <f>IF($B38="N/A","N/A",IF(C38&gt;0,"No",IF(C38&lt;0,"No","Yes")))</f>
        <v>No</v>
      </c>
      <c r="E38" s="1">
        <v>32</v>
      </c>
      <c r="F38" s="46" t="str">
        <f>IF($B38="N/A","N/A",IF(E38&gt;0,"No",IF(E38&lt;0,"No","Yes")))</f>
        <v>No</v>
      </c>
      <c r="G38" s="1">
        <v>59</v>
      </c>
      <c r="H38" s="46" t="str">
        <f>IF($B38="N/A","N/A",IF(G38&gt;0,"No",IF(G38&lt;0,"No","Yes")))</f>
        <v>No</v>
      </c>
      <c r="I38" s="12">
        <v>60</v>
      </c>
      <c r="J38" s="12">
        <v>84.38</v>
      </c>
      <c r="K38" s="47" t="s">
        <v>739</v>
      </c>
      <c r="L38" s="9" t="str">
        <f t="shared" si="3"/>
        <v>No</v>
      </c>
    </row>
    <row r="39" spans="1:12" x14ac:dyDescent="0.2">
      <c r="A39" s="48" t="s">
        <v>156</v>
      </c>
      <c r="B39" s="37" t="s">
        <v>213</v>
      </c>
      <c r="C39" s="49">
        <v>17189</v>
      </c>
      <c r="D39" s="46" t="str">
        <f t="shared" ref="D39:D40" si="4">IF($B39="N/A","N/A",IF(C39&gt;10,"No",IF(C39&lt;-10,"No","Yes")))</f>
        <v>N/A</v>
      </c>
      <c r="E39" s="49">
        <v>67886</v>
      </c>
      <c r="F39" s="46" t="str">
        <f t="shared" ref="F39:F40" si="5">IF($B39="N/A","N/A",IF(E39&gt;10,"No",IF(E39&lt;-10,"No","Yes")))</f>
        <v>N/A</v>
      </c>
      <c r="G39" s="49">
        <v>150082</v>
      </c>
      <c r="H39" s="46" t="str">
        <f t="shared" ref="H39:H40" si="6">IF($B39="N/A","N/A",IF(G39&gt;10,"No",IF(G39&lt;-10,"No","Yes")))</f>
        <v>N/A</v>
      </c>
      <c r="I39" s="12">
        <v>294.89999999999998</v>
      </c>
      <c r="J39" s="12">
        <v>121.1</v>
      </c>
      <c r="K39" s="47" t="s">
        <v>739</v>
      </c>
      <c r="L39" s="9" t="str">
        <f t="shared" si="3"/>
        <v>No</v>
      </c>
    </row>
    <row r="40" spans="1:12" x14ac:dyDescent="0.2">
      <c r="A40" s="48" t="s">
        <v>1304</v>
      </c>
      <c r="B40" s="37" t="s">
        <v>213</v>
      </c>
      <c r="C40" s="49">
        <v>859.45</v>
      </c>
      <c r="D40" s="46" t="str">
        <f t="shared" si="4"/>
        <v>N/A</v>
      </c>
      <c r="E40" s="49">
        <v>2121.4375</v>
      </c>
      <c r="F40" s="46" t="str">
        <f t="shared" si="5"/>
        <v>N/A</v>
      </c>
      <c r="G40" s="49">
        <v>2543.7627118999999</v>
      </c>
      <c r="H40" s="46" t="str">
        <f t="shared" si="6"/>
        <v>N/A</v>
      </c>
      <c r="I40" s="12">
        <v>146.80000000000001</v>
      </c>
      <c r="J40" s="12">
        <v>19.91</v>
      </c>
      <c r="K40" s="47" t="s">
        <v>739</v>
      </c>
      <c r="L40" s="9" t="str">
        <f>IF(J40="Div by 0", "N/A", IF(OR(J40="N/A",K40="N/A"),"N/A", IF(J40&gt;VALUE(MID(K40,1,2)), "No", IF(J40&lt;-1*VALUE(MID(K40,1,2)), "No", "Yes"))))</f>
        <v>Yes</v>
      </c>
    </row>
    <row r="41" spans="1:12" x14ac:dyDescent="0.2">
      <c r="A41" s="3" t="s">
        <v>1426</v>
      </c>
      <c r="B41" s="37" t="s">
        <v>213</v>
      </c>
      <c r="C41" s="49">
        <v>33642.044158999997</v>
      </c>
      <c r="D41" s="46" t="str">
        <f t="shared" ref="D41:D52" si="7">IF($B41="N/A","N/A",IF(C41&gt;10,"No",IF(C41&lt;-10,"No","Yes")))</f>
        <v>N/A</v>
      </c>
      <c r="E41" s="49">
        <v>22430.395045000001</v>
      </c>
      <c r="F41" s="46" t="str">
        <f t="shared" ref="F41:F52" si="8">IF($B41="N/A","N/A",IF(E41&gt;10,"No",IF(E41&lt;-10,"No","Yes")))</f>
        <v>N/A</v>
      </c>
      <c r="G41" s="49">
        <v>22484.708696999998</v>
      </c>
      <c r="H41" s="46" t="str">
        <f t="shared" ref="H41:H52" si="9">IF($B41="N/A","N/A",IF(G41&gt;10,"No",IF(G41&lt;-10,"No","Yes")))</f>
        <v>N/A</v>
      </c>
      <c r="I41" s="12">
        <v>-33.299999999999997</v>
      </c>
      <c r="J41" s="12">
        <v>0.24210000000000001</v>
      </c>
      <c r="K41" s="47" t="s">
        <v>739</v>
      </c>
      <c r="L41" s="9" t="str">
        <f t="shared" ref="L41:L52" si="10">IF(J41="Div by 0", "N/A", IF(K41="N/A","N/A", IF(J41&gt;VALUE(MID(K41,1,2)), "No", IF(J41&lt;-1*VALUE(MID(K41,1,2)), "No", "Yes"))))</f>
        <v>Yes</v>
      </c>
    </row>
    <row r="42" spans="1:12" x14ac:dyDescent="0.2">
      <c r="A42" s="3" t="s">
        <v>1427</v>
      </c>
      <c r="B42" s="37" t="s">
        <v>213</v>
      </c>
      <c r="C42" s="49">
        <v>19886.277010999998</v>
      </c>
      <c r="D42" s="46" t="str">
        <f t="shared" si="7"/>
        <v>N/A</v>
      </c>
      <c r="E42" s="49">
        <v>14126.618979999999</v>
      </c>
      <c r="F42" s="46" t="str">
        <f t="shared" si="8"/>
        <v>N/A</v>
      </c>
      <c r="G42" s="49">
        <v>14394.555129</v>
      </c>
      <c r="H42" s="46" t="str">
        <f t="shared" si="9"/>
        <v>N/A</v>
      </c>
      <c r="I42" s="12">
        <v>-29</v>
      </c>
      <c r="J42" s="12">
        <v>1.897</v>
      </c>
      <c r="K42" s="47" t="s">
        <v>739</v>
      </c>
      <c r="L42" s="9" t="str">
        <f t="shared" si="10"/>
        <v>Yes</v>
      </c>
    </row>
    <row r="43" spans="1:12" x14ac:dyDescent="0.2">
      <c r="A43" s="3" t="s">
        <v>1428</v>
      </c>
      <c r="B43" s="37" t="s">
        <v>213</v>
      </c>
      <c r="C43" s="49">
        <v>91247.957370999997</v>
      </c>
      <c r="D43" s="46" t="str">
        <f t="shared" si="7"/>
        <v>N/A</v>
      </c>
      <c r="E43" s="49">
        <v>24663.526069</v>
      </c>
      <c r="F43" s="46" t="str">
        <f t="shared" si="8"/>
        <v>N/A</v>
      </c>
      <c r="G43" s="49">
        <v>24361.945253000002</v>
      </c>
      <c r="H43" s="46" t="str">
        <f t="shared" si="9"/>
        <v>N/A</v>
      </c>
      <c r="I43" s="12">
        <v>-73</v>
      </c>
      <c r="J43" s="12">
        <v>-1.22</v>
      </c>
      <c r="K43" s="47" t="s">
        <v>739</v>
      </c>
      <c r="L43" s="9" t="str">
        <f t="shared" si="10"/>
        <v>Yes</v>
      </c>
    </row>
    <row r="44" spans="1:12" x14ac:dyDescent="0.2">
      <c r="A44" s="3" t="s">
        <v>1429</v>
      </c>
      <c r="B44" s="37" t="s">
        <v>213</v>
      </c>
      <c r="C44" s="49">
        <v>10970.052995</v>
      </c>
      <c r="D44" s="46" t="str">
        <f t="shared" si="7"/>
        <v>N/A</v>
      </c>
      <c r="E44" s="49">
        <v>5148.2161056000004</v>
      </c>
      <c r="F44" s="46" t="str">
        <f t="shared" si="8"/>
        <v>N/A</v>
      </c>
      <c r="G44" s="49">
        <v>4618.6331878000001</v>
      </c>
      <c r="H44" s="46" t="str">
        <f t="shared" si="9"/>
        <v>N/A</v>
      </c>
      <c r="I44" s="12">
        <v>-53.1</v>
      </c>
      <c r="J44" s="12">
        <v>-10.3</v>
      </c>
      <c r="K44" s="47" t="s">
        <v>739</v>
      </c>
      <c r="L44" s="9" t="str">
        <f t="shared" si="10"/>
        <v>Yes</v>
      </c>
    </row>
    <row r="45" spans="1:12" x14ac:dyDescent="0.2">
      <c r="A45" s="3" t="s">
        <v>1430</v>
      </c>
      <c r="B45" s="37" t="s">
        <v>213</v>
      </c>
      <c r="C45" s="49">
        <v>44750.523474000001</v>
      </c>
      <c r="D45" s="46" t="str">
        <f t="shared" si="7"/>
        <v>N/A</v>
      </c>
      <c r="E45" s="49">
        <v>59297.683047999999</v>
      </c>
      <c r="F45" s="46" t="str">
        <f t="shared" si="8"/>
        <v>N/A</v>
      </c>
      <c r="G45" s="49">
        <v>59528.943652000002</v>
      </c>
      <c r="H45" s="46" t="str">
        <f t="shared" si="9"/>
        <v>N/A</v>
      </c>
      <c r="I45" s="12">
        <v>32.51</v>
      </c>
      <c r="J45" s="12">
        <v>0.39</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27944.146295999999</v>
      </c>
      <c r="D47" s="46" t="str">
        <f t="shared" si="7"/>
        <v>N/A</v>
      </c>
      <c r="E47" s="49">
        <v>23026.695827</v>
      </c>
      <c r="F47" s="46" t="str">
        <f t="shared" si="8"/>
        <v>N/A</v>
      </c>
      <c r="G47" s="49">
        <v>24964.743297000001</v>
      </c>
      <c r="H47" s="46" t="str">
        <f t="shared" si="9"/>
        <v>N/A</v>
      </c>
      <c r="I47" s="12">
        <v>-17.600000000000001</v>
      </c>
      <c r="J47" s="12">
        <v>8.4169999999999998</v>
      </c>
      <c r="K47" s="47" t="s">
        <v>739</v>
      </c>
      <c r="L47" s="9" t="str">
        <f t="shared" si="10"/>
        <v>Yes</v>
      </c>
    </row>
    <row r="48" spans="1:12" x14ac:dyDescent="0.2">
      <c r="A48" s="3" t="s">
        <v>1433</v>
      </c>
      <c r="B48" s="50" t="s">
        <v>213</v>
      </c>
      <c r="C48" s="14">
        <v>18980.040500999999</v>
      </c>
      <c r="D48" s="11" t="str">
        <f t="shared" si="7"/>
        <v>N/A</v>
      </c>
      <c r="E48" s="14">
        <v>11567.751189000001</v>
      </c>
      <c r="F48" s="11" t="str">
        <f t="shared" si="8"/>
        <v>N/A</v>
      </c>
      <c r="G48" s="14">
        <v>11171.095722</v>
      </c>
      <c r="H48" s="11" t="str">
        <f t="shared" si="9"/>
        <v>N/A</v>
      </c>
      <c r="I48" s="59">
        <v>-39.1</v>
      </c>
      <c r="J48" s="59">
        <v>-3.43</v>
      </c>
      <c r="K48" s="50" t="s">
        <v>739</v>
      </c>
      <c r="L48" s="9" t="str">
        <f t="shared" si="10"/>
        <v>Yes</v>
      </c>
    </row>
    <row r="49" spans="1:12" ht="25.5" x14ac:dyDescent="0.2">
      <c r="A49" s="3" t="s">
        <v>1434</v>
      </c>
      <c r="B49" s="50" t="s">
        <v>213</v>
      </c>
      <c r="C49" s="14">
        <v>62565.832817000002</v>
      </c>
      <c r="D49" s="11" t="str">
        <f t="shared" si="7"/>
        <v>N/A</v>
      </c>
      <c r="E49" s="14">
        <v>50969.753425000003</v>
      </c>
      <c r="F49" s="11" t="str">
        <f t="shared" si="8"/>
        <v>N/A</v>
      </c>
      <c r="G49" s="14">
        <v>53978.832541999996</v>
      </c>
      <c r="H49" s="11" t="str">
        <f t="shared" si="9"/>
        <v>N/A</v>
      </c>
      <c r="I49" s="59">
        <v>-18.5</v>
      </c>
      <c r="J49" s="59">
        <v>5.9039999999999999</v>
      </c>
      <c r="K49" s="50" t="s">
        <v>739</v>
      </c>
      <c r="L49" s="9" t="str">
        <f t="shared" si="10"/>
        <v>Yes</v>
      </c>
    </row>
    <row r="50" spans="1:12" x14ac:dyDescent="0.2">
      <c r="A50" s="3" t="s">
        <v>1435</v>
      </c>
      <c r="B50" s="50" t="s">
        <v>213</v>
      </c>
      <c r="C50" s="14">
        <v>14387.530379</v>
      </c>
      <c r="D50" s="11" t="str">
        <f t="shared" si="7"/>
        <v>N/A</v>
      </c>
      <c r="E50" s="14">
        <v>6726.5770609000001</v>
      </c>
      <c r="F50" s="11" t="str">
        <f t="shared" si="8"/>
        <v>N/A</v>
      </c>
      <c r="G50" s="14">
        <v>6804.1216451999999</v>
      </c>
      <c r="H50" s="11" t="str">
        <f t="shared" si="9"/>
        <v>N/A</v>
      </c>
      <c r="I50" s="59">
        <v>-53.2</v>
      </c>
      <c r="J50" s="59">
        <v>1.153</v>
      </c>
      <c r="K50" s="50" t="s">
        <v>739</v>
      </c>
      <c r="L50" s="9" t="str">
        <f t="shared" si="10"/>
        <v>Yes</v>
      </c>
    </row>
    <row r="51" spans="1:12" x14ac:dyDescent="0.2">
      <c r="A51" s="3" t="s">
        <v>1436</v>
      </c>
      <c r="B51" s="50" t="s">
        <v>213</v>
      </c>
      <c r="C51" s="14">
        <v>56498.493174000003</v>
      </c>
      <c r="D51" s="11" t="str">
        <f t="shared" si="7"/>
        <v>N/A</v>
      </c>
      <c r="E51" s="14">
        <v>43135.330693000004</v>
      </c>
      <c r="F51" s="11" t="str">
        <f t="shared" si="8"/>
        <v>N/A</v>
      </c>
      <c r="G51" s="14">
        <v>46370.427988000003</v>
      </c>
      <c r="H51" s="11" t="str">
        <f t="shared" si="9"/>
        <v>N/A</v>
      </c>
      <c r="I51" s="59">
        <v>-23.7</v>
      </c>
      <c r="J51" s="59">
        <v>7.5</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29625866</v>
      </c>
      <c r="D53" s="46" t="str">
        <f t="shared" ref="D53:D122" si="11">IF($B53="N/A","N/A",IF(C53&gt;10,"No",IF(C53&lt;-10,"No","Yes")))</f>
        <v>N/A</v>
      </c>
      <c r="E53" s="49">
        <v>27648395</v>
      </c>
      <c r="F53" s="46" t="str">
        <f t="shared" ref="F53:F122" si="12">IF($B53="N/A","N/A",IF(E53&gt;10,"No",IF(E53&lt;-10,"No","Yes")))</f>
        <v>N/A</v>
      </c>
      <c r="G53" s="49">
        <v>25537394</v>
      </c>
      <c r="H53" s="46" t="str">
        <f t="shared" ref="H53:H122" si="13">IF($B53="N/A","N/A",IF(G53&gt;10,"No",IF(G53&lt;-10,"No","Yes")))</f>
        <v>N/A</v>
      </c>
      <c r="I53" s="12">
        <v>-6.67</v>
      </c>
      <c r="J53" s="12">
        <v>-7.64</v>
      </c>
      <c r="K53" s="47" t="s">
        <v>739</v>
      </c>
      <c r="L53" s="9" t="str">
        <f t="shared" ref="L53:L113" si="14">IF(J53="Div by 0", "N/A", IF(K53="N/A","N/A", IF(J53&gt;VALUE(MID(K53,1,2)), "No", IF(J53&lt;-1*VALUE(MID(K53,1,2)), "No", "Yes"))))</f>
        <v>Yes</v>
      </c>
    </row>
    <row r="54" spans="1:12" x14ac:dyDescent="0.2">
      <c r="A54" s="48" t="s">
        <v>598</v>
      </c>
      <c r="B54" s="37" t="s">
        <v>213</v>
      </c>
      <c r="C54" s="38">
        <v>4793</v>
      </c>
      <c r="D54" s="46" t="str">
        <f t="shared" si="11"/>
        <v>N/A</v>
      </c>
      <c r="E54" s="38">
        <v>4850</v>
      </c>
      <c r="F54" s="46" t="str">
        <f t="shared" si="12"/>
        <v>N/A</v>
      </c>
      <c r="G54" s="38">
        <v>4429</v>
      </c>
      <c r="H54" s="46" t="str">
        <f t="shared" si="13"/>
        <v>N/A</v>
      </c>
      <c r="I54" s="12">
        <v>1.1890000000000001</v>
      </c>
      <c r="J54" s="12">
        <v>-8.68</v>
      </c>
      <c r="K54" s="47" t="s">
        <v>739</v>
      </c>
      <c r="L54" s="9" t="str">
        <f t="shared" si="14"/>
        <v>Yes</v>
      </c>
    </row>
    <row r="55" spans="1:12" x14ac:dyDescent="0.2">
      <c r="A55" s="48" t="s">
        <v>1438</v>
      </c>
      <c r="B55" s="37" t="s">
        <v>213</v>
      </c>
      <c r="C55" s="49">
        <v>6181.0694763000001</v>
      </c>
      <c r="D55" s="46" t="str">
        <f t="shared" si="11"/>
        <v>N/A</v>
      </c>
      <c r="E55" s="49">
        <v>5700.7</v>
      </c>
      <c r="F55" s="46" t="str">
        <f t="shared" si="12"/>
        <v>N/A</v>
      </c>
      <c r="G55" s="49">
        <v>5765.9503273999999</v>
      </c>
      <c r="H55" s="46" t="str">
        <f t="shared" si="13"/>
        <v>N/A</v>
      </c>
      <c r="I55" s="12">
        <v>-7.77</v>
      </c>
      <c r="J55" s="12">
        <v>1.145</v>
      </c>
      <c r="K55" s="47" t="s">
        <v>739</v>
      </c>
      <c r="L55" s="9" t="str">
        <f t="shared" si="14"/>
        <v>Yes</v>
      </c>
    </row>
    <row r="56" spans="1:12" x14ac:dyDescent="0.2">
      <c r="A56" s="48" t="s">
        <v>1439</v>
      </c>
      <c r="B56" s="37" t="s">
        <v>213</v>
      </c>
      <c r="C56" s="38">
        <v>1.4917588149000001</v>
      </c>
      <c r="D56" s="46" t="str">
        <f t="shared" si="11"/>
        <v>N/A</v>
      </c>
      <c r="E56" s="38">
        <v>1.4057731958999999</v>
      </c>
      <c r="F56" s="46" t="str">
        <f t="shared" si="12"/>
        <v>N/A</v>
      </c>
      <c r="G56" s="38">
        <v>0.79589072029999997</v>
      </c>
      <c r="H56" s="46" t="str">
        <f t="shared" si="13"/>
        <v>N/A</v>
      </c>
      <c r="I56" s="12">
        <v>-5.76</v>
      </c>
      <c r="J56" s="12">
        <v>-43.4</v>
      </c>
      <c r="K56" s="47" t="s">
        <v>739</v>
      </c>
      <c r="L56" s="9" t="str">
        <f t="shared" si="14"/>
        <v>No</v>
      </c>
    </row>
    <row r="57" spans="1:12" ht="25.5" x14ac:dyDescent="0.2">
      <c r="A57" s="48" t="s">
        <v>599</v>
      </c>
      <c r="B57" s="37" t="s">
        <v>213</v>
      </c>
      <c r="C57" s="49">
        <v>4144899</v>
      </c>
      <c r="D57" s="46" t="str">
        <f t="shared" si="11"/>
        <v>N/A</v>
      </c>
      <c r="E57" s="49">
        <v>6270749</v>
      </c>
      <c r="F57" s="46" t="str">
        <f t="shared" si="12"/>
        <v>N/A</v>
      </c>
      <c r="G57" s="49">
        <v>6761550</v>
      </c>
      <c r="H57" s="46" t="str">
        <f t="shared" si="13"/>
        <v>N/A</v>
      </c>
      <c r="I57" s="12">
        <v>51.29</v>
      </c>
      <c r="J57" s="12">
        <v>7.827</v>
      </c>
      <c r="K57" s="47" t="s">
        <v>739</v>
      </c>
      <c r="L57" s="9" t="str">
        <f t="shared" si="14"/>
        <v>Yes</v>
      </c>
    </row>
    <row r="58" spans="1:12" x14ac:dyDescent="0.2">
      <c r="A58" s="48" t="s">
        <v>600</v>
      </c>
      <c r="B58" s="37" t="s">
        <v>213</v>
      </c>
      <c r="C58" s="38">
        <v>110</v>
      </c>
      <c r="D58" s="46" t="str">
        <f t="shared" si="11"/>
        <v>N/A</v>
      </c>
      <c r="E58" s="38">
        <v>76</v>
      </c>
      <c r="F58" s="46" t="str">
        <f t="shared" si="12"/>
        <v>N/A</v>
      </c>
      <c r="G58" s="38">
        <v>65</v>
      </c>
      <c r="H58" s="46" t="str">
        <f t="shared" si="13"/>
        <v>N/A</v>
      </c>
      <c r="I58" s="12">
        <v>-30.9</v>
      </c>
      <c r="J58" s="12">
        <v>-14.5</v>
      </c>
      <c r="K58" s="47" t="s">
        <v>739</v>
      </c>
      <c r="L58" s="9" t="str">
        <f t="shared" si="14"/>
        <v>Yes</v>
      </c>
    </row>
    <row r="59" spans="1:12" x14ac:dyDescent="0.2">
      <c r="A59" s="48" t="s">
        <v>1440</v>
      </c>
      <c r="B59" s="37" t="s">
        <v>213</v>
      </c>
      <c r="C59" s="49">
        <v>37680.9</v>
      </c>
      <c r="D59" s="46" t="str">
        <f t="shared" si="11"/>
        <v>N/A</v>
      </c>
      <c r="E59" s="49">
        <v>82509.855263000005</v>
      </c>
      <c r="F59" s="46" t="str">
        <f t="shared" si="12"/>
        <v>N/A</v>
      </c>
      <c r="G59" s="49">
        <v>104023.84615</v>
      </c>
      <c r="H59" s="46" t="str">
        <f t="shared" si="13"/>
        <v>N/A</v>
      </c>
      <c r="I59" s="12">
        <v>119</v>
      </c>
      <c r="J59" s="12">
        <v>26.07</v>
      </c>
      <c r="K59" s="47" t="s">
        <v>739</v>
      </c>
      <c r="L59" s="9" t="str">
        <f t="shared" si="14"/>
        <v>Yes</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32722213</v>
      </c>
      <c r="D63" s="11" t="str">
        <f t="shared" si="11"/>
        <v>N/A</v>
      </c>
      <c r="E63" s="14">
        <v>19446331</v>
      </c>
      <c r="F63" s="11" t="str">
        <f t="shared" si="12"/>
        <v>N/A</v>
      </c>
      <c r="G63" s="14">
        <v>17781732</v>
      </c>
      <c r="H63" s="11" t="str">
        <f t="shared" si="13"/>
        <v>N/A</v>
      </c>
      <c r="I63" s="59">
        <v>-40.6</v>
      </c>
      <c r="J63" s="59">
        <v>-8.56</v>
      </c>
      <c r="K63" s="50" t="s">
        <v>739</v>
      </c>
      <c r="L63" s="9" t="str">
        <f t="shared" si="14"/>
        <v>Yes</v>
      </c>
    </row>
    <row r="64" spans="1:12" x14ac:dyDescent="0.2">
      <c r="A64" s="4" t="s">
        <v>604</v>
      </c>
      <c r="B64" s="50" t="s">
        <v>213</v>
      </c>
      <c r="C64" s="1">
        <v>233</v>
      </c>
      <c r="D64" s="11" t="str">
        <f t="shared" si="11"/>
        <v>N/A</v>
      </c>
      <c r="E64" s="1">
        <v>346</v>
      </c>
      <c r="F64" s="11" t="str">
        <f t="shared" si="12"/>
        <v>N/A</v>
      </c>
      <c r="G64" s="1">
        <v>307</v>
      </c>
      <c r="H64" s="11" t="str">
        <f t="shared" si="13"/>
        <v>N/A</v>
      </c>
      <c r="I64" s="59">
        <v>48.5</v>
      </c>
      <c r="J64" s="59">
        <v>-11.3</v>
      </c>
      <c r="K64" s="50" t="s">
        <v>739</v>
      </c>
      <c r="L64" s="9" t="str">
        <f t="shared" si="14"/>
        <v>Yes</v>
      </c>
    </row>
    <row r="65" spans="1:12" x14ac:dyDescent="0.2">
      <c r="A65" s="4" t="s">
        <v>1442</v>
      </c>
      <c r="B65" s="50" t="s">
        <v>213</v>
      </c>
      <c r="C65" s="14">
        <v>140438.68239999999</v>
      </c>
      <c r="D65" s="11" t="str">
        <f t="shared" si="11"/>
        <v>N/A</v>
      </c>
      <c r="E65" s="14">
        <v>56203.268786000001</v>
      </c>
      <c r="F65" s="11" t="str">
        <f t="shared" si="12"/>
        <v>N/A</v>
      </c>
      <c r="G65" s="14">
        <v>57920.951139999997</v>
      </c>
      <c r="H65" s="11" t="str">
        <f t="shared" si="13"/>
        <v>N/A</v>
      </c>
      <c r="I65" s="59">
        <v>-60</v>
      </c>
      <c r="J65" s="59">
        <v>3.056</v>
      </c>
      <c r="K65" s="50" t="s">
        <v>739</v>
      </c>
      <c r="L65" s="9" t="str">
        <f t="shared" si="14"/>
        <v>Yes</v>
      </c>
    </row>
    <row r="66" spans="1:12" x14ac:dyDescent="0.2">
      <c r="A66" s="4" t="s">
        <v>605</v>
      </c>
      <c r="B66" s="50" t="s">
        <v>213</v>
      </c>
      <c r="C66" s="14">
        <v>157973817</v>
      </c>
      <c r="D66" s="11" t="str">
        <f t="shared" si="11"/>
        <v>N/A</v>
      </c>
      <c r="E66" s="14">
        <v>146377184</v>
      </c>
      <c r="F66" s="11" t="str">
        <f t="shared" si="12"/>
        <v>N/A</v>
      </c>
      <c r="G66" s="14">
        <v>151803739</v>
      </c>
      <c r="H66" s="11" t="str">
        <f t="shared" si="13"/>
        <v>N/A</v>
      </c>
      <c r="I66" s="59">
        <v>-7.34</v>
      </c>
      <c r="J66" s="59">
        <v>3.7069999999999999</v>
      </c>
      <c r="K66" s="50" t="s">
        <v>739</v>
      </c>
      <c r="L66" s="9" t="str">
        <f t="shared" si="14"/>
        <v>Yes</v>
      </c>
    </row>
    <row r="67" spans="1:12" x14ac:dyDescent="0.2">
      <c r="A67" s="4" t="s">
        <v>606</v>
      </c>
      <c r="B67" s="50" t="s">
        <v>213</v>
      </c>
      <c r="C67" s="1">
        <v>2544</v>
      </c>
      <c r="D67" s="11" t="str">
        <f t="shared" si="11"/>
        <v>N/A</v>
      </c>
      <c r="E67" s="1">
        <v>2424</v>
      </c>
      <c r="F67" s="11" t="str">
        <f t="shared" si="12"/>
        <v>N/A</v>
      </c>
      <c r="G67" s="1">
        <v>2516</v>
      </c>
      <c r="H67" s="11" t="str">
        <f t="shared" si="13"/>
        <v>N/A</v>
      </c>
      <c r="I67" s="59">
        <v>-4.72</v>
      </c>
      <c r="J67" s="59">
        <v>3.7949999999999999</v>
      </c>
      <c r="K67" s="50" t="s">
        <v>739</v>
      </c>
      <c r="L67" s="9" t="str">
        <f t="shared" si="14"/>
        <v>Yes</v>
      </c>
    </row>
    <row r="68" spans="1:12" x14ac:dyDescent="0.2">
      <c r="A68" s="4" t="s">
        <v>1443</v>
      </c>
      <c r="B68" s="50" t="s">
        <v>213</v>
      </c>
      <c r="C68" s="14">
        <v>62096.626178999999</v>
      </c>
      <c r="D68" s="11" t="str">
        <f t="shared" si="11"/>
        <v>N/A</v>
      </c>
      <c r="E68" s="14">
        <v>60386.627063</v>
      </c>
      <c r="F68" s="11" t="str">
        <f t="shared" si="12"/>
        <v>N/A</v>
      </c>
      <c r="G68" s="14">
        <v>60335.349364000002</v>
      </c>
      <c r="H68" s="11" t="str">
        <f t="shared" si="13"/>
        <v>N/A</v>
      </c>
      <c r="I68" s="59">
        <v>-2.75</v>
      </c>
      <c r="J68" s="59">
        <v>-8.5000000000000006E-2</v>
      </c>
      <c r="K68" s="50" t="s">
        <v>739</v>
      </c>
      <c r="L68" s="9" t="str">
        <f t="shared" si="14"/>
        <v>Yes</v>
      </c>
    </row>
    <row r="69" spans="1:12" ht="25.5" x14ac:dyDescent="0.2">
      <c r="A69" s="4" t="s">
        <v>607</v>
      </c>
      <c r="B69" s="50" t="s">
        <v>213</v>
      </c>
      <c r="C69" s="14">
        <v>3587819</v>
      </c>
      <c r="D69" s="11" t="str">
        <f t="shared" si="11"/>
        <v>N/A</v>
      </c>
      <c r="E69" s="14">
        <v>7582009</v>
      </c>
      <c r="F69" s="11" t="str">
        <f t="shared" si="12"/>
        <v>N/A</v>
      </c>
      <c r="G69" s="14">
        <v>6319912</v>
      </c>
      <c r="H69" s="11" t="str">
        <f t="shared" si="13"/>
        <v>N/A</v>
      </c>
      <c r="I69" s="59">
        <v>111.3</v>
      </c>
      <c r="J69" s="59">
        <v>-16.600000000000001</v>
      </c>
      <c r="K69" s="50" t="s">
        <v>739</v>
      </c>
      <c r="L69" s="9" t="str">
        <f t="shared" si="14"/>
        <v>Yes</v>
      </c>
    </row>
    <row r="70" spans="1:12" x14ac:dyDescent="0.2">
      <c r="A70" s="4" t="s">
        <v>608</v>
      </c>
      <c r="B70" s="50" t="s">
        <v>213</v>
      </c>
      <c r="C70" s="1">
        <v>8071</v>
      </c>
      <c r="D70" s="11" t="str">
        <f t="shared" si="11"/>
        <v>N/A</v>
      </c>
      <c r="E70" s="1">
        <v>14460</v>
      </c>
      <c r="F70" s="11" t="str">
        <f t="shared" si="12"/>
        <v>N/A</v>
      </c>
      <c r="G70" s="1">
        <v>14829</v>
      </c>
      <c r="H70" s="11" t="str">
        <f t="shared" si="13"/>
        <v>N/A</v>
      </c>
      <c r="I70" s="59">
        <v>79.16</v>
      </c>
      <c r="J70" s="59">
        <v>2.552</v>
      </c>
      <c r="K70" s="50" t="s">
        <v>739</v>
      </c>
      <c r="L70" s="9" t="str">
        <f t="shared" si="14"/>
        <v>Yes</v>
      </c>
    </row>
    <row r="71" spans="1:12" x14ac:dyDescent="0.2">
      <c r="A71" s="4" t="s">
        <v>1444</v>
      </c>
      <c r="B71" s="50" t="s">
        <v>213</v>
      </c>
      <c r="C71" s="14">
        <v>444.53215215</v>
      </c>
      <c r="D71" s="11" t="str">
        <f t="shared" si="11"/>
        <v>N/A</v>
      </c>
      <c r="E71" s="14">
        <v>524.34363761999998</v>
      </c>
      <c r="F71" s="11" t="str">
        <f t="shared" si="12"/>
        <v>N/A</v>
      </c>
      <c r="G71" s="14">
        <v>426.18598692</v>
      </c>
      <c r="H71" s="11" t="str">
        <f t="shared" si="13"/>
        <v>N/A</v>
      </c>
      <c r="I71" s="59">
        <v>17.95</v>
      </c>
      <c r="J71" s="59">
        <v>-18.7</v>
      </c>
      <c r="K71" s="50" t="s">
        <v>739</v>
      </c>
      <c r="L71" s="9" t="str">
        <f t="shared" si="14"/>
        <v>Yes</v>
      </c>
    </row>
    <row r="72" spans="1:12" x14ac:dyDescent="0.2">
      <c r="A72" s="4" t="s">
        <v>609</v>
      </c>
      <c r="B72" s="50" t="s">
        <v>213</v>
      </c>
      <c r="C72" s="14">
        <v>5000955</v>
      </c>
      <c r="D72" s="11" t="str">
        <f t="shared" si="11"/>
        <v>N/A</v>
      </c>
      <c r="E72" s="14">
        <v>4488347</v>
      </c>
      <c r="F72" s="11" t="str">
        <f t="shared" si="12"/>
        <v>N/A</v>
      </c>
      <c r="G72" s="14">
        <v>9136855</v>
      </c>
      <c r="H72" s="11" t="str">
        <f t="shared" si="13"/>
        <v>N/A</v>
      </c>
      <c r="I72" s="59">
        <v>-10.3</v>
      </c>
      <c r="J72" s="59">
        <v>103.6</v>
      </c>
      <c r="K72" s="50" t="s">
        <v>739</v>
      </c>
      <c r="L72" s="9" t="str">
        <f t="shared" si="14"/>
        <v>No</v>
      </c>
    </row>
    <row r="73" spans="1:12" x14ac:dyDescent="0.2">
      <c r="A73" s="4" t="s">
        <v>610</v>
      </c>
      <c r="B73" s="50" t="s">
        <v>213</v>
      </c>
      <c r="C73" s="1">
        <v>4692</v>
      </c>
      <c r="D73" s="11" t="str">
        <f t="shared" si="11"/>
        <v>N/A</v>
      </c>
      <c r="E73" s="1">
        <v>5403</v>
      </c>
      <c r="F73" s="11" t="str">
        <f t="shared" si="12"/>
        <v>N/A</v>
      </c>
      <c r="G73" s="1">
        <v>6367</v>
      </c>
      <c r="H73" s="11" t="str">
        <f t="shared" si="13"/>
        <v>N/A</v>
      </c>
      <c r="I73" s="59">
        <v>15.15</v>
      </c>
      <c r="J73" s="59">
        <v>17.84</v>
      </c>
      <c r="K73" s="50" t="s">
        <v>739</v>
      </c>
      <c r="L73" s="9" t="str">
        <f t="shared" si="14"/>
        <v>Yes</v>
      </c>
    </row>
    <row r="74" spans="1:12" x14ac:dyDescent="0.2">
      <c r="A74" s="4" t="s">
        <v>1445</v>
      </c>
      <c r="B74" s="50" t="s">
        <v>213</v>
      </c>
      <c r="C74" s="14">
        <v>1065.8471867000001</v>
      </c>
      <c r="D74" s="11" t="str">
        <f t="shared" si="11"/>
        <v>N/A</v>
      </c>
      <c r="E74" s="14">
        <v>830.71386267000003</v>
      </c>
      <c r="F74" s="11" t="str">
        <f t="shared" si="12"/>
        <v>N/A</v>
      </c>
      <c r="G74" s="14">
        <v>1435.0329826</v>
      </c>
      <c r="H74" s="11" t="str">
        <f t="shared" si="13"/>
        <v>N/A</v>
      </c>
      <c r="I74" s="59">
        <v>-22.1</v>
      </c>
      <c r="J74" s="59">
        <v>72.75</v>
      </c>
      <c r="K74" s="50" t="s">
        <v>739</v>
      </c>
      <c r="L74" s="9" t="str">
        <f t="shared" si="14"/>
        <v>No</v>
      </c>
    </row>
    <row r="75" spans="1:12" ht="25.5" x14ac:dyDescent="0.2">
      <c r="A75" s="4" t="s">
        <v>611</v>
      </c>
      <c r="B75" s="50" t="s">
        <v>213</v>
      </c>
      <c r="C75" s="14">
        <v>595398</v>
      </c>
      <c r="D75" s="11" t="str">
        <f t="shared" si="11"/>
        <v>N/A</v>
      </c>
      <c r="E75" s="14">
        <v>544666</v>
      </c>
      <c r="F75" s="11" t="str">
        <f t="shared" si="12"/>
        <v>N/A</v>
      </c>
      <c r="G75" s="14">
        <v>476918</v>
      </c>
      <c r="H75" s="11" t="str">
        <f t="shared" si="13"/>
        <v>N/A</v>
      </c>
      <c r="I75" s="59">
        <v>-8.52</v>
      </c>
      <c r="J75" s="59">
        <v>-12.4</v>
      </c>
      <c r="K75" s="50" t="s">
        <v>739</v>
      </c>
      <c r="L75" s="9" t="str">
        <f t="shared" si="14"/>
        <v>Yes</v>
      </c>
    </row>
    <row r="76" spans="1:12" x14ac:dyDescent="0.2">
      <c r="A76" s="48" t="s">
        <v>612</v>
      </c>
      <c r="B76" s="37" t="s">
        <v>213</v>
      </c>
      <c r="C76" s="38">
        <v>4886</v>
      </c>
      <c r="D76" s="46" t="str">
        <f t="shared" si="11"/>
        <v>N/A</v>
      </c>
      <c r="E76" s="38">
        <v>5458</v>
      </c>
      <c r="F76" s="46" t="str">
        <f t="shared" si="12"/>
        <v>N/A</v>
      </c>
      <c r="G76" s="38">
        <v>5222</v>
      </c>
      <c r="H76" s="46" t="str">
        <f t="shared" si="13"/>
        <v>N/A</v>
      </c>
      <c r="I76" s="12">
        <v>11.71</v>
      </c>
      <c r="J76" s="12">
        <v>-4.32</v>
      </c>
      <c r="K76" s="47" t="s">
        <v>739</v>
      </c>
      <c r="L76" s="9" t="str">
        <f t="shared" si="14"/>
        <v>Yes</v>
      </c>
    </row>
    <row r="77" spans="1:12" ht="25.5" x14ac:dyDescent="0.2">
      <c r="A77" s="48" t="s">
        <v>1446</v>
      </c>
      <c r="B77" s="37" t="s">
        <v>213</v>
      </c>
      <c r="C77" s="49">
        <v>121.85796152</v>
      </c>
      <c r="D77" s="46" t="str">
        <f t="shared" si="11"/>
        <v>N/A</v>
      </c>
      <c r="E77" s="49">
        <v>99.792231587000003</v>
      </c>
      <c r="F77" s="46" t="str">
        <f t="shared" si="12"/>
        <v>N/A</v>
      </c>
      <c r="G77" s="49">
        <v>91.328609728000004</v>
      </c>
      <c r="H77" s="46" t="str">
        <f t="shared" si="13"/>
        <v>N/A</v>
      </c>
      <c r="I77" s="12">
        <v>-18.100000000000001</v>
      </c>
      <c r="J77" s="12">
        <v>-8.48</v>
      </c>
      <c r="K77" s="47" t="s">
        <v>739</v>
      </c>
      <c r="L77" s="9" t="str">
        <f t="shared" si="14"/>
        <v>Yes</v>
      </c>
    </row>
    <row r="78" spans="1:12" ht="25.5" x14ac:dyDescent="0.2">
      <c r="A78" s="48" t="s">
        <v>613</v>
      </c>
      <c r="B78" s="37" t="s">
        <v>213</v>
      </c>
      <c r="C78" s="49">
        <v>1318836</v>
      </c>
      <c r="D78" s="46" t="str">
        <f t="shared" si="11"/>
        <v>N/A</v>
      </c>
      <c r="E78" s="49">
        <v>1157779</v>
      </c>
      <c r="F78" s="46" t="str">
        <f t="shared" si="12"/>
        <v>N/A</v>
      </c>
      <c r="G78" s="49">
        <v>4985812</v>
      </c>
      <c r="H78" s="46" t="str">
        <f t="shared" si="13"/>
        <v>N/A</v>
      </c>
      <c r="I78" s="12">
        <v>-12.2</v>
      </c>
      <c r="J78" s="12">
        <v>330.6</v>
      </c>
      <c r="K78" s="47" t="s">
        <v>739</v>
      </c>
      <c r="L78" s="9" t="str">
        <f t="shared" si="14"/>
        <v>No</v>
      </c>
    </row>
    <row r="79" spans="1:12" x14ac:dyDescent="0.2">
      <c r="A79" s="48" t="s">
        <v>614</v>
      </c>
      <c r="B79" s="37" t="s">
        <v>213</v>
      </c>
      <c r="C79" s="38">
        <v>2448</v>
      </c>
      <c r="D79" s="46" t="str">
        <f t="shared" si="11"/>
        <v>N/A</v>
      </c>
      <c r="E79" s="38">
        <v>2104</v>
      </c>
      <c r="F79" s="46" t="str">
        <f t="shared" si="12"/>
        <v>N/A</v>
      </c>
      <c r="G79" s="38">
        <v>7852</v>
      </c>
      <c r="H79" s="46" t="str">
        <f t="shared" si="13"/>
        <v>N/A</v>
      </c>
      <c r="I79" s="12">
        <v>-14.1</v>
      </c>
      <c r="J79" s="12">
        <v>273.2</v>
      </c>
      <c r="K79" s="47" t="s">
        <v>739</v>
      </c>
      <c r="L79" s="9" t="str">
        <f t="shared" si="14"/>
        <v>No</v>
      </c>
    </row>
    <row r="80" spans="1:12" x14ac:dyDescent="0.2">
      <c r="A80" s="48" t="s">
        <v>1447</v>
      </c>
      <c r="B80" s="37" t="s">
        <v>213</v>
      </c>
      <c r="C80" s="49">
        <v>538.74019608000003</v>
      </c>
      <c r="D80" s="46" t="str">
        <f t="shared" si="11"/>
        <v>N/A</v>
      </c>
      <c r="E80" s="49">
        <v>550.27519011000004</v>
      </c>
      <c r="F80" s="46" t="str">
        <f t="shared" si="12"/>
        <v>N/A</v>
      </c>
      <c r="G80" s="49">
        <v>634.97350992999998</v>
      </c>
      <c r="H80" s="46" t="str">
        <f t="shared" si="13"/>
        <v>N/A</v>
      </c>
      <c r="I80" s="12">
        <v>2.141</v>
      </c>
      <c r="J80" s="12">
        <v>15.39</v>
      </c>
      <c r="K80" s="47" t="s">
        <v>739</v>
      </c>
      <c r="L80" s="9" t="str">
        <f t="shared" si="14"/>
        <v>Yes</v>
      </c>
    </row>
    <row r="81" spans="1:12" x14ac:dyDescent="0.2">
      <c r="A81" s="48" t="s">
        <v>615</v>
      </c>
      <c r="B81" s="37" t="s">
        <v>213</v>
      </c>
      <c r="C81" s="49">
        <v>2342295</v>
      </c>
      <c r="D81" s="46" t="str">
        <f t="shared" si="11"/>
        <v>N/A</v>
      </c>
      <c r="E81" s="49">
        <v>2139723</v>
      </c>
      <c r="F81" s="46" t="str">
        <f t="shared" si="12"/>
        <v>N/A</v>
      </c>
      <c r="G81" s="49">
        <v>12273175</v>
      </c>
      <c r="H81" s="46" t="str">
        <f t="shared" si="13"/>
        <v>N/A</v>
      </c>
      <c r="I81" s="12">
        <v>-8.65</v>
      </c>
      <c r="J81" s="12">
        <v>473.6</v>
      </c>
      <c r="K81" s="47" t="s">
        <v>739</v>
      </c>
      <c r="L81" s="9" t="str">
        <f t="shared" si="14"/>
        <v>No</v>
      </c>
    </row>
    <row r="82" spans="1:12" x14ac:dyDescent="0.2">
      <c r="A82" s="48" t="s">
        <v>616</v>
      </c>
      <c r="B82" s="37" t="s">
        <v>213</v>
      </c>
      <c r="C82" s="38">
        <v>3760</v>
      </c>
      <c r="D82" s="46" t="str">
        <f t="shared" si="11"/>
        <v>N/A</v>
      </c>
      <c r="E82" s="38">
        <v>3082</v>
      </c>
      <c r="F82" s="46" t="str">
        <f t="shared" si="12"/>
        <v>N/A</v>
      </c>
      <c r="G82" s="38">
        <v>2908</v>
      </c>
      <c r="H82" s="46" t="str">
        <f t="shared" si="13"/>
        <v>N/A</v>
      </c>
      <c r="I82" s="12">
        <v>-18</v>
      </c>
      <c r="J82" s="12">
        <v>-5.65</v>
      </c>
      <c r="K82" s="47" t="s">
        <v>739</v>
      </c>
      <c r="L82" s="9" t="str">
        <f t="shared" si="14"/>
        <v>Yes</v>
      </c>
    </row>
    <row r="83" spans="1:12" x14ac:dyDescent="0.2">
      <c r="A83" s="48" t="s">
        <v>1448</v>
      </c>
      <c r="B83" s="37" t="s">
        <v>213</v>
      </c>
      <c r="C83" s="49">
        <v>622.95079786999997</v>
      </c>
      <c r="D83" s="46" t="str">
        <f t="shared" si="11"/>
        <v>N/A</v>
      </c>
      <c r="E83" s="49">
        <v>694.26443868000001</v>
      </c>
      <c r="F83" s="46" t="str">
        <f t="shared" si="12"/>
        <v>N/A</v>
      </c>
      <c r="G83" s="49">
        <v>4220.4865886999996</v>
      </c>
      <c r="H83" s="46" t="str">
        <f t="shared" si="13"/>
        <v>N/A</v>
      </c>
      <c r="I83" s="12">
        <v>11.45</v>
      </c>
      <c r="J83" s="12">
        <v>507.9</v>
      </c>
      <c r="K83" s="47" t="s">
        <v>739</v>
      </c>
      <c r="L83" s="9" t="str">
        <f t="shared" si="14"/>
        <v>No</v>
      </c>
    </row>
    <row r="84" spans="1:12" ht="25.5" x14ac:dyDescent="0.2">
      <c r="A84" s="48" t="s">
        <v>617</v>
      </c>
      <c r="B84" s="37" t="s">
        <v>213</v>
      </c>
      <c r="C84" s="49">
        <v>60211017</v>
      </c>
      <c r="D84" s="46" t="str">
        <f t="shared" si="11"/>
        <v>N/A</v>
      </c>
      <c r="E84" s="49">
        <v>4689803</v>
      </c>
      <c r="F84" s="46" t="str">
        <f t="shared" si="12"/>
        <v>N/A</v>
      </c>
      <c r="G84" s="49">
        <v>9737230</v>
      </c>
      <c r="H84" s="46" t="str">
        <f t="shared" si="13"/>
        <v>N/A</v>
      </c>
      <c r="I84" s="12">
        <v>-92.2</v>
      </c>
      <c r="J84" s="12">
        <v>107.6</v>
      </c>
      <c r="K84" s="47" t="s">
        <v>739</v>
      </c>
      <c r="L84" s="9" t="str">
        <f t="shared" si="14"/>
        <v>No</v>
      </c>
    </row>
    <row r="85" spans="1:12" x14ac:dyDescent="0.2">
      <c r="A85" s="48" t="s">
        <v>618</v>
      </c>
      <c r="B85" s="37" t="s">
        <v>213</v>
      </c>
      <c r="C85" s="38">
        <v>3823</v>
      </c>
      <c r="D85" s="46" t="str">
        <f t="shared" si="11"/>
        <v>N/A</v>
      </c>
      <c r="E85" s="38">
        <v>4252</v>
      </c>
      <c r="F85" s="46" t="str">
        <f t="shared" si="12"/>
        <v>N/A</v>
      </c>
      <c r="G85" s="38">
        <v>4349</v>
      </c>
      <c r="H85" s="46" t="str">
        <f t="shared" si="13"/>
        <v>N/A</v>
      </c>
      <c r="I85" s="12">
        <v>11.22</v>
      </c>
      <c r="J85" s="12">
        <v>2.2810000000000001</v>
      </c>
      <c r="K85" s="47" t="s">
        <v>739</v>
      </c>
      <c r="L85" s="9" t="str">
        <f t="shared" si="14"/>
        <v>Yes</v>
      </c>
    </row>
    <row r="86" spans="1:12" ht="25.5" x14ac:dyDescent="0.2">
      <c r="A86" s="48" t="s">
        <v>1449</v>
      </c>
      <c r="B86" s="37" t="s">
        <v>213</v>
      </c>
      <c r="C86" s="49">
        <v>15749.677478</v>
      </c>
      <c r="D86" s="46" t="str">
        <f t="shared" si="11"/>
        <v>N/A</v>
      </c>
      <c r="E86" s="49">
        <v>1102.9640168999999</v>
      </c>
      <c r="F86" s="46" t="str">
        <f t="shared" si="12"/>
        <v>N/A</v>
      </c>
      <c r="G86" s="49">
        <v>2238.9583812000001</v>
      </c>
      <c r="H86" s="46" t="str">
        <f t="shared" si="13"/>
        <v>N/A</v>
      </c>
      <c r="I86" s="12">
        <v>-93</v>
      </c>
      <c r="J86" s="12">
        <v>103</v>
      </c>
      <c r="K86" s="47" t="s">
        <v>739</v>
      </c>
      <c r="L86" s="9" t="str">
        <f t="shared" si="14"/>
        <v>No</v>
      </c>
    </row>
    <row r="87" spans="1:12" ht="25.5" x14ac:dyDescent="0.2">
      <c r="A87" s="48" t="s">
        <v>619</v>
      </c>
      <c r="B87" s="37" t="s">
        <v>213</v>
      </c>
      <c r="C87" s="49">
        <v>26123077</v>
      </c>
      <c r="D87" s="46" t="str">
        <f t="shared" si="11"/>
        <v>N/A</v>
      </c>
      <c r="E87" s="49">
        <v>1867042</v>
      </c>
      <c r="F87" s="46" t="str">
        <f t="shared" si="12"/>
        <v>N/A</v>
      </c>
      <c r="G87" s="49">
        <v>5615344</v>
      </c>
      <c r="H87" s="46" t="str">
        <f t="shared" si="13"/>
        <v>N/A</v>
      </c>
      <c r="I87" s="12">
        <v>-92.9</v>
      </c>
      <c r="J87" s="12">
        <v>200.8</v>
      </c>
      <c r="K87" s="47" t="s">
        <v>739</v>
      </c>
      <c r="L87" s="9" t="str">
        <f t="shared" si="14"/>
        <v>No</v>
      </c>
    </row>
    <row r="88" spans="1:12" x14ac:dyDescent="0.2">
      <c r="A88" s="48" t="s">
        <v>620</v>
      </c>
      <c r="B88" s="37" t="s">
        <v>213</v>
      </c>
      <c r="C88" s="38">
        <v>11667</v>
      </c>
      <c r="D88" s="46" t="str">
        <f t="shared" si="11"/>
        <v>N/A</v>
      </c>
      <c r="E88" s="38">
        <v>11013</v>
      </c>
      <c r="F88" s="46" t="str">
        <f t="shared" si="12"/>
        <v>N/A</v>
      </c>
      <c r="G88" s="38">
        <v>12427</v>
      </c>
      <c r="H88" s="46" t="str">
        <f t="shared" si="13"/>
        <v>N/A</v>
      </c>
      <c r="I88" s="12">
        <v>-5.61</v>
      </c>
      <c r="J88" s="12">
        <v>12.84</v>
      </c>
      <c r="K88" s="47" t="s">
        <v>739</v>
      </c>
      <c r="L88" s="9" t="str">
        <f t="shared" si="14"/>
        <v>Yes</v>
      </c>
    </row>
    <row r="89" spans="1:12" x14ac:dyDescent="0.2">
      <c r="A89" s="48" t="s">
        <v>1450</v>
      </c>
      <c r="B89" s="37" t="s">
        <v>213</v>
      </c>
      <c r="C89" s="49">
        <v>2239.0569126999999</v>
      </c>
      <c r="D89" s="46" t="str">
        <f t="shared" si="11"/>
        <v>N/A</v>
      </c>
      <c r="E89" s="49">
        <v>169.5307364</v>
      </c>
      <c r="F89" s="46" t="str">
        <f t="shared" si="12"/>
        <v>N/A</v>
      </c>
      <c r="G89" s="49">
        <v>451.86641988999997</v>
      </c>
      <c r="H89" s="46" t="str">
        <f t="shared" si="13"/>
        <v>N/A</v>
      </c>
      <c r="I89" s="12">
        <v>-92.4</v>
      </c>
      <c r="J89" s="12">
        <v>166.5</v>
      </c>
      <c r="K89" s="47" t="s">
        <v>739</v>
      </c>
      <c r="L89" s="9" t="str">
        <f t="shared" si="14"/>
        <v>No</v>
      </c>
    </row>
    <row r="90" spans="1:12" x14ac:dyDescent="0.2">
      <c r="A90" s="48" t="s">
        <v>621</v>
      </c>
      <c r="B90" s="37" t="s">
        <v>213</v>
      </c>
      <c r="C90" s="49">
        <v>5609758</v>
      </c>
      <c r="D90" s="46" t="str">
        <f t="shared" si="11"/>
        <v>N/A</v>
      </c>
      <c r="E90" s="49">
        <v>6381115</v>
      </c>
      <c r="F90" s="46" t="str">
        <f t="shared" si="12"/>
        <v>N/A</v>
      </c>
      <c r="G90" s="49">
        <v>5388555</v>
      </c>
      <c r="H90" s="46" t="str">
        <f t="shared" si="13"/>
        <v>N/A</v>
      </c>
      <c r="I90" s="12">
        <v>13.75</v>
      </c>
      <c r="J90" s="12">
        <v>-15.6</v>
      </c>
      <c r="K90" s="47" t="s">
        <v>739</v>
      </c>
      <c r="L90" s="9" t="str">
        <f t="shared" si="14"/>
        <v>Yes</v>
      </c>
    </row>
    <row r="91" spans="1:12" x14ac:dyDescent="0.2">
      <c r="A91" s="48" t="s">
        <v>622</v>
      </c>
      <c r="B91" s="37" t="s">
        <v>213</v>
      </c>
      <c r="C91" s="38">
        <v>7427</v>
      </c>
      <c r="D91" s="46" t="str">
        <f t="shared" si="11"/>
        <v>N/A</v>
      </c>
      <c r="E91" s="38">
        <v>8137</v>
      </c>
      <c r="F91" s="46" t="str">
        <f t="shared" si="12"/>
        <v>N/A</v>
      </c>
      <c r="G91" s="38">
        <v>8386</v>
      </c>
      <c r="H91" s="46" t="str">
        <f t="shared" si="13"/>
        <v>N/A</v>
      </c>
      <c r="I91" s="12">
        <v>9.56</v>
      </c>
      <c r="J91" s="12">
        <v>3.06</v>
      </c>
      <c r="K91" s="47" t="s">
        <v>739</v>
      </c>
      <c r="L91" s="9" t="str">
        <f t="shared" si="14"/>
        <v>Yes</v>
      </c>
    </row>
    <row r="92" spans="1:12" x14ac:dyDescent="0.2">
      <c r="A92" s="48" t="s">
        <v>1451</v>
      </c>
      <c r="B92" s="37" t="s">
        <v>213</v>
      </c>
      <c r="C92" s="49">
        <v>755.31950989999996</v>
      </c>
      <c r="D92" s="46" t="str">
        <f t="shared" si="11"/>
        <v>N/A</v>
      </c>
      <c r="E92" s="49">
        <v>784.20978247999994</v>
      </c>
      <c r="F92" s="46" t="str">
        <f t="shared" si="12"/>
        <v>N/A</v>
      </c>
      <c r="G92" s="49">
        <v>642.5655855</v>
      </c>
      <c r="H92" s="46" t="str">
        <f t="shared" si="13"/>
        <v>N/A</v>
      </c>
      <c r="I92" s="12">
        <v>3.8250000000000002</v>
      </c>
      <c r="J92" s="12">
        <v>-18.100000000000001</v>
      </c>
      <c r="K92" s="47" t="s">
        <v>739</v>
      </c>
      <c r="L92" s="9" t="str">
        <f t="shared" si="14"/>
        <v>Yes</v>
      </c>
    </row>
    <row r="93" spans="1:12" ht="25.5" x14ac:dyDescent="0.2">
      <c r="A93" s="48" t="s">
        <v>623</v>
      </c>
      <c r="B93" s="37" t="s">
        <v>213</v>
      </c>
      <c r="C93" s="49">
        <v>189791064</v>
      </c>
      <c r="D93" s="46" t="str">
        <f t="shared" si="11"/>
        <v>N/A</v>
      </c>
      <c r="E93" s="49">
        <v>75576984</v>
      </c>
      <c r="F93" s="46" t="str">
        <f t="shared" si="12"/>
        <v>N/A</v>
      </c>
      <c r="G93" s="49">
        <v>114704116</v>
      </c>
      <c r="H93" s="46" t="str">
        <f t="shared" si="13"/>
        <v>N/A</v>
      </c>
      <c r="I93" s="12">
        <v>-60.2</v>
      </c>
      <c r="J93" s="12">
        <v>51.77</v>
      </c>
      <c r="K93" s="47" t="s">
        <v>739</v>
      </c>
      <c r="L93" s="9" t="str">
        <f t="shared" si="14"/>
        <v>No</v>
      </c>
    </row>
    <row r="94" spans="1:12" x14ac:dyDescent="0.2">
      <c r="A94" s="51" t="s">
        <v>624</v>
      </c>
      <c r="B94" s="38" t="s">
        <v>213</v>
      </c>
      <c r="C94" s="38">
        <v>13743</v>
      </c>
      <c r="D94" s="46" t="str">
        <f t="shared" si="11"/>
        <v>N/A</v>
      </c>
      <c r="E94" s="38">
        <v>5236</v>
      </c>
      <c r="F94" s="46" t="str">
        <f t="shared" si="12"/>
        <v>N/A</v>
      </c>
      <c r="G94" s="38">
        <v>5068</v>
      </c>
      <c r="H94" s="46" t="str">
        <f t="shared" si="13"/>
        <v>N/A</v>
      </c>
      <c r="I94" s="12">
        <v>-61.9</v>
      </c>
      <c r="J94" s="12">
        <v>-3.21</v>
      </c>
      <c r="K94" s="52" t="s">
        <v>739</v>
      </c>
      <c r="L94" s="9" t="str">
        <f t="shared" si="14"/>
        <v>Yes</v>
      </c>
    </row>
    <row r="95" spans="1:12" ht="25.5" x14ac:dyDescent="0.2">
      <c r="A95" s="48" t="s">
        <v>1452</v>
      </c>
      <c r="B95" s="37" t="s">
        <v>213</v>
      </c>
      <c r="C95" s="49">
        <v>13810.017027</v>
      </c>
      <c r="D95" s="46" t="str">
        <f t="shared" si="11"/>
        <v>N/A</v>
      </c>
      <c r="E95" s="49">
        <v>14434.106952</v>
      </c>
      <c r="F95" s="46" t="str">
        <f t="shared" si="12"/>
        <v>N/A</v>
      </c>
      <c r="G95" s="49">
        <v>22633.014207</v>
      </c>
      <c r="H95" s="46" t="str">
        <f t="shared" si="13"/>
        <v>N/A</v>
      </c>
      <c r="I95" s="12">
        <v>4.5190000000000001</v>
      </c>
      <c r="J95" s="12">
        <v>56.8</v>
      </c>
      <c r="K95" s="47" t="s">
        <v>739</v>
      </c>
      <c r="L95" s="9" t="str">
        <f t="shared" si="14"/>
        <v>No</v>
      </c>
    </row>
    <row r="96" spans="1:12" ht="25.5" x14ac:dyDescent="0.2">
      <c r="A96" s="48" t="s">
        <v>625</v>
      </c>
      <c r="B96" s="37" t="s">
        <v>213</v>
      </c>
      <c r="C96" s="49">
        <v>1017015</v>
      </c>
      <c r="D96" s="46" t="str">
        <f t="shared" si="11"/>
        <v>N/A</v>
      </c>
      <c r="E96" s="49">
        <v>1360975</v>
      </c>
      <c r="F96" s="46" t="str">
        <f t="shared" si="12"/>
        <v>N/A</v>
      </c>
      <c r="G96" s="49">
        <v>878251</v>
      </c>
      <c r="H96" s="46" t="str">
        <f t="shared" si="13"/>
        <v>N/A</v>
      </c>
      <c r="I96" s="12">
        <v>33.82</v>
      </c>
      <c r="J96" s="12">
        <v>-35.5</v>
      </c>
      <c r="K96" s="47" t="s">
        <v>739</v>
      </c>
      <c r="L96" s="9" t="str">
        <f t="shared" si="14"/>
        <v>No</v>
      </c>
    </row>
    <row r="97" spans="1:12" x14ac:dyDescent="0.2">
      <c r="A97" s="48" t="s">
        <v>626</v>
      </c>
      <c r="B97" s="37" t="s">
        <v>213</v>
      </c>
      <c r="C97" s="38">
        <v>2853</v>
      </c>
      <c r="D97" s="46" t="str">
        <f t="shared" si="11"/>
        <v>N/A</v>
      </c>
      <c r="E97" s="38">
        <v>4536</v>
      </c>
      <c r="F97" s="46" t="str">
        <f t="shared" si="12"/>
        <v>N/A</v>
      </c>
      <c r="G97" s="38">
        <v>2895</v>
      </c>
      <c r="H97" s="46" t="str">
        <f t="shared" si="13"/>
        <v>N/A</v>
      </c>
      <c r="I97" s="12">
        <v>58.99</v>
      </c>
      <c r="J97" s="12">
        <v>-36.200000000000003</v>
      </c>
      <c r="K97" s="47" t="s">
        <v>739</v>
      </c>
      <c r="L97" s="9" t="str">
        <f t="shared" si="14"/>
        <v>No</v>
      </c>
    </row>
    <row r="98" spans="1:12" ht="25.5" x14ac:dyDescent="0.2">
      <c r="A98" s="48" t="s">
        <v>1453</v>
      </c>
      <c r="B98" s="37" t="s">
        <v>213</v>
      </c>
      <c r="C98" s="49">
        <v>356.4721346</v>
      </c>
      <c r="D98" s="46" t="str">
        <f t="shared" si="11"/>
        <v>N/A</v>
      </c>
      <c r="E98" s="49">
        <v>300.03858025</v>
      </c>
      <c r="F98" s="46" t="str">
        <f t="shared" si="12"/>
        <v>N/A</v>
      </c>
      <c r="G98" s="49">
        <v>303.36822107</v>
      </c>
      <c r="H98" s="46" t="str">
        <f t="shared" si="13"/>
        <v>N/A</v>
      </c>
      <c r="I98" s="12">
        <v>-15.8</v>
      </c>
      <c r="J98" s="12">
        <v>1.1100000000000001</v>
      </c>
      <c r="K98" s="47" t="s">
        <v>739</v>
      </c>
      <c r="L98" s="9" t="str">
        <f t="shared" si="14"/>
        <v>Yes</v>
      </c>
    </row>
    <row r="99" spans="1:12" ht="25.5" x14ac:dyDescent="0.2">
      <c r="A99" s="48" t="s">
        <v>627</v>
      </c>
      <c r="B99" s="37" t="s">
        <v>213</v>
      </c>
      <c r="C99" s="49">
        <v>5158341</v>
      </c>
      <c r="D99" s="46" t="str">
        <f t="shared" si="11"/>
        <v>N/A</v>
      </c>
      <c r="E99" s="49">
        <v>74060103</v>
      </c>
      <c r="F99" s="46" t="str">
        <f t="shared" si="12"/>
        <v>N/A</v>
      </c>
      <c r="G99" s="49">
        <v>44905951</v>
      </c>
      <c r="H99" s="46" t="str">
        <f t="shared" si="13"/>
        <v>N/A</v>
      </c>
      <c r="I99" s="12">
        <v>1336</v>
      </c>
      <c r="J99" s="12">
        <v>-39.4</v>
      </c>
      <c r="K99" s="47" t="s">
        <v>739</v>
      </c>
      <c r="L99" s="9" t="str">
        <f t="shared" si="14"/>
        <v>No</v>
      </c>
    </row>
    <row r="100" spans="1:12" x14ac:dyDescent="0.2">
      <c r="A100" s="48" t="s">
        <v>628</v>
      </c>
      <c r="B100" s="37" t="s">
        <v>213</v>
      </c>
      <c r="C100" s="38">
        <v>1836</v>
      </c>
      <c r="D100" s="46" t="str">
        <f t="shared" si="11"/>
        <v>N/A</v>
      </c>
      <c r="E100" s="38">
        <v>3996</v>
      </c>
      <c r="F100" s="46" t="str">
        <f t="shared" si="12"/>
        <v>N/A</v>
      </c>
      <c r="G100" s="38">
        <v>4095</v>
      </c>
      <c r="H100" s="46" t="str">
        <f t="shared" si="13"/>
        <v>N/A</v>
      </c>
      <c r="I100" s="12">
        <v>117.6</v>
      </c>
      <c r="J100" s="12">
        <v>2.4769999999999999</v>
      </c>
      <c r="K100" s="47" t="s">
        <v>739</v>
      </c>
      <c r="L100" s="9" t="str">
        <f t="shared" si="14"/>
        <v>Yes</v>
      </c>
    </row>
    <row r="101" spans="1:12" ht="25.5" x14ac:dyDescent="0.2">
      <c r="A101" s="48" t="s">
        <v>1454</v>
      </c>
      <c r="B101" s="37" t="s">
        <v>213</v>
      </c>
      <c r="C101" s="49">
        <v>2809.5539216000002</v>
      </c>
      <c r="D101" s="46" t="str">
        <f t="shared" si="11"/>
        <v>N/A</v>
      </c>
      <c r="E101" s="49">
        <v>18533.559309</v>
      </c>
      <c r="F101" s="46" t="str">
        <f t="shared" si="12"/>
        <v>N/A</v>
      </c>
      <c r="G101" s="49">
        <v>10966.0442</v>
      </c>
      <c r="H101" s="46" t="str">
        <f t="shared" si="13"/>
        <v>N/A</v>
      </c>
      <c r="I101" s="12">
        <v>559.70000000000005</v>
      </c>
      <c r="J101" s="12">
        <v>-40.799999999999997</v>
      </c>
      <c r="K101" s="47" t="s">
        <v>739</v>
      </c>
      <c r="L101" s="9" t="str">
        <f t="shared" si="14"/>
        <v>No</v>
      </c>
    </row>
    <row r="102" spans="1:12" ht="25.5" x14ac:dyDescent="0.2">
      <c r="A102" s="48" t="s">
        <v>629</v>
      </c>
      <c r="B102" s="37" t="s">
        <v>213</v>
      </c>
      <c r="C102" s="49">
        <v>0</v>
      </c>
      <c r="D102" s="46" t="str">
        <f t="shared" si="11"/>
        <v>N/A</v>
      </c>
      <c r="E102" s="49">
        <v>0</v>
      </c>
      <c r="F102" s="46" t="str">
        <f t="shared" si="12"/>
        <v>N/A</v>
      </c>
      <c r="G102" s="49">
        <v>0</v>
      </c>
      <c r="H102" s="46" t="str">
        <f t="shared" si="13"/>
        <v>N/A</v>
      </c>
      <c r="I102" s="12" t="s">
        <v>1747</v>
      </c>
      <c r="J102" s="12" t="s">
        <v>1747</v>
      </c>
      <c r="K102" s="47" t="s">
        <v>739</v>
      </c>
      <c r="L102" s="9" t="str">
        <f t="shared" si="14"/>
        <v>N/A</v>
      </c>
    </row>
    <row r="103" spans="1:12" ht="25.5" x14ac:dyDescent="0.2">
      <c r="A103" s="48" t="s">
        <v>630</v>
      </c>
      <c r="B103" s="37" t="s">
        <v>213</v>
      </c>
      <c r="C103" s="38">
        <v>0</v>
      </c>
      <c r="D103" s="46" t="str">
        <f t="shared" si="11"/>
        <v>N/A</v>
      </c>
      <c r="E103" s="38">
        <v>0</v>
      </c>
      <c r="F103" s="46" t="str">
        <f t="shared" si="12"/>
        <v>N/A</v>
      </c>
      <c r="G103" s="38">
        <v>0</v>
      </c>
      <c r="H103" s="46" t="str">
        <f t="shared" si="13"/>
        <v>N/A</v>
      </c>
      <c r="I103" s="12" t="s">
        <v>1747</v>
      </c>
      <c r="J103" s="12" t="s">
        <v>1747</v>
      </c>
      <c r="K103" s="47" t="s">
        <v>739</v>
      </c>
      <c r="L103" s="9" t="str">
        <f t="shared" si="14"/>
        <v>N/A</v>
      </c>
    </row>
    <row r="104" spans="1:12" ht="25.5" x14ac:dyDescent="0.2">
      <c r="A104" s="48" t="s">
        <v>1455</v>
      </c>
      <c r="B104" s="37" t="s">
        <v>213</v>
      </c>
      <c r="C104" s="49" t="s">
        <v>1747</v>
      </c>
      <c r="D104" s="46" t="str">
        <f t="shared" si="11"/>
        <v>N/A</v>
      </c>
      <c r="E104" s="49" t="s">
        <v>1747</v>
      </c>
      <c r="F104" s="46" t="str">
        <f t="shared" si="12"/>
        <v>N/A</v>
      </c>
      <c r="G104" s="49" t="s">
        <v>1747</v>
      </c>
      <c r="H104" s="46" t="str">
        <f t="shared" si="13"/>
        <v>N/A</v>
      </c>
      <c r="I104" s="12" t="s">
        <v>1747</v>
      </c>
      <c r="J104" s="12" t="s">
        <v>1747</v>
      </c>
      <c r="K104" s="47" t="s">
        <v>739</v>
      </c>
      <c r="L104" s="9" t="str">
        <f t="shared" si="14"/>
        <v>N/A</v>
      </c>
    </row>
    <row r="105" spans="1:12" ht="25.5" x14ac:dyDescent="0.2">
      <c r="A105" s="48" t="s">
        <v>631</v>
      </c>
      <c r="B105" s="37" t="s">
        <v>213</v>
      </c>
      <c r="C105" s="49">
        <v>729404</v>
      </c>
      <c r="D105" s="46" t="str">
        <f t="shared" si="11"/>
        <v>N/A</v>
      </c>
      <c r="E105" s="49">
        <v>11538421</v>
      </c>
      <c r="F105" s="46" t="str">
        <f t="shared" si="12"/>
        <v>N/A</v>
      </c>
      <c r="G105" s="49">
        <v>12938513</v>
      </c>
      <c r="H105" s="46" t="str">
        <f t="shared" si="13"/>
        <v>N/A</v>
      </c>
      <c r="I105" s="12">
        <v>1482</v>
      </c>
      <c r="J105" s="12">
        <v>12.13</v>
      </c>
      <c r="K105" s="47" t="s">
        <v>739</v>
      </c>
      <c r="L105" s="9" t="str">
        <f t="shared" si="14"/>
        <v>Yes</v>
      </c>
    </row>
    <row r="106" spans="1:12" x14ac:dyDescent="0.2">
      <c r="A106" s="48" t="s">
        <v>632</v>
      </c>
      <c r="B106" s="37" t="s">
        <v>213</v>
      </c>
      <c r="C106" s="38">
        <v>513</v>
      </c>
      <c r="D106" s="46" t="str">
        <f t="shared" si="11"/>
        <v>N/A</v>
      </c>
      <c r="E106" s="38">
        <v>843</v>
      </c>
      <c r="F106" s="46" t="str">
        <f t="shared" si="12"/>
        <v>N/A</v>
      </c>
      <c r="G106" s="38">
        <v>986</v>
      </c>
      <c r="H106" s="46" t="str">
        <f t="shared" si="13"/>
        <v>N/A</v>
      </c>
      <c r="I106" s="12">
        <v>64.33</v>
      </c>
      <c r="J106" s="12">
        <v>16.96</v>
      </c>
      <c r="K106" s="47" t="s">
        <v>739</v>
      </c>
      <c r="L106" s="9" t="str">
        <f t="shared" si="14"/>
        <v>Yes</v>
      </c>
    </row>
    <row r="107" spans="1:12" ht="25.5" x14ac:dyDescent="0.2">
      <c r="A107" s="48" t="s">
        <v>1456</v>
      </c>
      <c r="B107" s="37" t="s">
        <v>213</v>
      </c>
      <c r="C107" s="49">
        <v>1421.8401558999999</v>
      </c>
      <c r="D107" s="46" t="str">
        <f t="shared" si="11"/>
        <v>N/A</v>
      </c>
      <c r="E107" s="49">
        <v>13687.332146999999</v>
      </c>
      <c r="F107" s="46" t="str">
        <f t="shared" si="12"/>
        <v>N/A</v>
      </c>
      <c r="G107" s="49">
        <v>13122.224138</v>
      </c>
      <c r="H107" s="46" t="str">
        <f t="shared" si="13"/>
        <v>N/A</v>
      </c>
      <c r="I107" s="12">
        <v>862.6</v>
      </c>
      <c r="J107" s="12">
        <v>-4.13</v>
      </c>
      <c r="K107" s="47" t="s">
        <v>739</v>
      </c>
      <c r="L107" s="9" t="str">
        <f t="shared" si="14"/>
        <v>Yes</v>
      </c>
    </row>
    <row r="108" spans="1:12" ht="25.5" x14ac:dyDescent="0.2">
      <c r="A108" s="48" t="s">
        <v>633</v>
      </c>
      <c r="B108" s="37" t="s">
        <v>213</v>
      </c>
      <c r="C108" s="49">
        <v>1191</v>
      </c>
      <c r="D108" s="46" t="str">
        <f t="shared" si="11"/>
        <v>N/A</v>
      </c>
      <c r="E108" s="49">
        <v>2993</v>
      </c>
      <c r="F108" s="46" t="str">
        <f t="shared" si="12"/>
        <v>N/A</v>
      </c>
      <c r="G108" s="49">
        <v>3543</v>
      </c>
      <c r="H108" s="46" t="str">
        <f t="shared" si="13"/>
        <v>N/A</v>
      </c>
      <c r="I108" s="12">
        <v>151.30000000000001</v>
      </c>
      <c r="J108" s="12">
        <v>18.38</v>
      </c>
      <c r="K108" s="47" t="s">
        <v>739</v>
      </c>
      <c r="L108" s="9" t="str">
        <f t="shared" si="14"/>
        <v>Yes</v>
      </c>
    </row>
    <row r="109" spans="1:12" x14ac:dyDescent="0.2">
      <c r="A109" s="48" t="s">
        <v>634</v>
      </c>
      <c r="B109" s="37" t="s">
        <v>213</v>
      </c>
      <c r="C109" s="38">
        <v>38</v>
      </c>
      <c r="D109" s="46" t="str">
        <f t="shared" si="11"/>
        <v>N/A</v>
      </c>
      <c r="E109" s="38">
        <v>33</v>
      </c>
      <c r="F109" s="46" t="str">
        <f t="shared" si="12"/>
        <v>N/A</v>
      </c>
      <c r="G109" s="38">
        <v>51</v>
      </c>
      <c r="H109" s="46" t="str">
        <f t="shared" si="13"/>
        <v>N/A</v>
      </c>
      <c r="I109" s="12">
        <v>-13.2</v>
      </c>
      <c r="J109" s="12">
        <v>54.55</v>
      </c>
      <c r="K109" s="47" t="s">
        <v>739</v>
      </c>
      <c r="L109" s="9" t="str">
        <f t="shared" si="14"/>
        <v>No</v>
      </c>
    </row>
    <row r="110" spans="1:12" ht="25.5" x14ac:dyDescent="0.2">
      <c r="A110" s="48" t="s">
        <v>1457</v>
      </c>
      <c r="B110" s="37" t="s">
        <v>213</v>
      </c>
      <c r="C110" s="49">
        <v>31.342105263000001</v>
      </c>
      <c r="D110" s="46" t="str">
        <f t="shared" si="11"/>
        <v>N/A</v>
      </c>
      <c r="E110" s="49">
        <v>90.696969697</v>
      </c>
      <c r="F110" s="46" t="str">
        <f t="shared" si="12"/>
        <v>N/A</v>
      </c>
      <c r="G110" s="49">
        <v>69.470588234999994</v>
      </c>
      <c r="H110" s="46" t="str">
        <f t="shared" si="13"/>
        <v>N/A</v>
      </c>
      <c r="I110" s="12">
        <v>189.4</v>
      </c>
      <c r="J110" s="12">
        <v>-23.4</v>
      </c>
      <c r="K110" s="47" t="s">
        <v>739</v>
      </c>
      <c r="L110" s="9" t="str">
        <f t="shared" si="14"/>
        <v>Yes</v>
      </c>
    </row>
    <row r="111" spans="1:12" ht="25.5" x14ac:dyDescent="0.2">
      <c r="A111" s="48" t="s">
        <v>635</v>
      </c>
      <c r="B111" s="37" t="s">
        <v>213</v>
      </c>
      <c r="C111" s="49">
        <v>2813839</v>
      </c>
      <c r="D111" s="46" t="str">
        <f t="shared" si="11"/>
        <v>N/A</v>
      </c>
      <c r="E111" s="49">
        <v>3164507</v>
      </c>
      <c r="F111" s="46" t="str">
        <f t="shared" si="12"/>
        <v>N/A</v>
      </c>
      <c r="G111" s="49">
        <v>4222329</v>
      </c>
      <c r="H111" s="46" t="str">
        <f t="shared" si="13"/>
        <v>N/A</v>
      </c>
      <c r="I111" s="12">
        <v>12.46</v>
      </c>
      <c r="J111" s="12">
        <v>33.43</v>
      </c>
      <c r="K111" s="47" t="s">
        <v>739</v>
      </c>
      <c r="L111" s="9" t="str">
        <f t="shared" si="14"/>
        <v>No</v>
      </c>
    </row>
    <row r="112" spans="1:12" x14ac:dyDescent="0.2">
      <c r="A112" s="48" t="s">
        <v>636</v>
      </c>
      <c r="B112" s="37" t="s">
        <v>213</v>
      </c>
      <c r="C112" s="38">
        <v>154</v>
      </c>
      <c r="D112" s="46" t="str">
        <f t="shared" si="11"/>
        <v>N/A</v>
      </c>
      <c r="E112" s="38">
        <v>175</v>
      </c>
      <c r="F112" s="46" t="str">
        <f t="shared" si="12"/>
        <v>N/A</v>
      </c>
      <c r="G112" s="38">
        <v>211</v>
      </c>
      <c r="H112" s="46" t="str">
        <f t="shared" si="13"/>
        <v>N/A</v>
      </c>
      <c r="I112" s="12">
        <v>13.64</v>
      </c>
      <c r="J112" s="12">
        <v>20.57</v>
      </c>
      <c r="K112" s="47" t="s">
        <v>739</v>
      </c>
      <c r="L112" s="9" t="str">
        <f t="shared" si="14"/>
        <v>Yes</v>
      </c>
    </row>
    <row r="113" spans="1:12" x14ac:dyDescent="0.2">
      <c r="A113" s="48" t="s">
        <v>1458</v>
      </c>
      <c r="B113" s="37" t="s">
        <v>213</v>
      </c>
      <c r="C113" s="49">
        <v>18271.681818000001</v>
      </c>
      <c r="D113" s="46" t="str">
        <f t="shared" si="11"/>
        <v>N/A</v>
      </c>
      <c r="E113" s="49">
        <v>18082.897142999998</v>
      </c>
      <c r="F113" s="46" t="str">
        <f t="shared" si="12"/>
        <v>N/A</v>
      </c>
      <c r="G113" s="49">
        <v>20011.037915000001</v>
      </c>
      <c r="H113" s="46" t="str">
        <f t="shared" si="13"/>
        <v>N/A</v>
      </c>
      <c r="I113" s="12">
        <v>-1.03</v>
      </c>
      <c r="J113" s="12">
        <v>10.66</v>
      </c>
      <c r="K113" s="47" t="s">
        <v>739</v>
      </c>
      <c r="L113" s="9" t="str">
        <f t="shared" si="14"/>
        <v>Yes</v>
      </c>
    </row>
    <row r="114" spans="1:12" ht="25.5" x14ac:dyDescent="0.2">
      <c r="A114" s="48" t="s">
        <v>637</v>
      </c>
      <c r="B114" s="37" t="s">
        <v>213</v>
      </c>
      <c r="C114" s="49">
        <v>43416</v>
      </c>
      <c r="D114" s="46" t="str">
        <f t="shared" si="11"/>
        <v>N/A</v>
      </c>
      <c r="E114" s="49">
        <v>172506</v>
      </c>
      <c r="F114" s="46" t="str">
        <f t="shared" si="12"/>
        <v>N/A</v>
      </c>
      <c r="G114" s="49">
        <v>230607</v>
      </c>
      <c r="H114" s="46" t="str">
        <f t="shared" si="13"/>
        <v>N/A</v>
      </c>
      <c r="I114" s="12">
        <v>297.3</v>
      </c>
      <c r="J114" s="12">
        <v>33.68</v>
      </c>
      <c r="K114" s="47" t="s">
        <v>739</v>
      </c>
      <c r="L114" s="9" t="str">
        <f>IF(J114="Div by 0", "N/A", IF(OR(J114="N/A",K114="N/A"),"N/A", IF(J114&gt;VALUE(MID(K114,1,2)), "No", IF(J114&lt;-1*VALUE(MID(K114,1,2)), "No", "Yes"))))</f>
        <v>No</v>
      </c>
    </row>
    <row r="115" spans="1:12" x14ac:dyDescent="0.2">
      <c r="A115" s="48" t="s">
        <v>638</v>
      </c>
      <c r="B115" s="37" t="s">
        <v>213</v>
      </c>
      <c r="C115" s="38">
        <v>614</v>
      </c>
      <c r="D115" s="46" t="str">
        <f t="shared" si="11"/>
        <v>N/A</v>
      </c>
      <c r="E115" s="38">
        <v>1752</v>
      </c>
      <c r="F115" s="46" t="str">
        <f t="shared" si="12"/>
        <v>N/A</v>
      </c>
      <c r="G115" s="38">
        <v>2406</v>
      </c>
      <c r="H115" s="46" t="str">
        <f t="shared" si="13"/>
        <v>N/A</v>
      </c>
      <c r="I115" s="12">
        <v>185.3</v>
      </c>
      <c r="J115" s="12">
        <v>37.33</v>
      </c>
      <c r="K115" s="47" t="s">
        <v>739</v>
      </c>
      <c r="L115" s="9" t="str">
        <f t="shared" ref="L115:L119" si="15">IF(J115="Div by 0", "N/A", IF(OR(J115="N/A",K115="N/A"),"N/A", IF(J115&gt;VALUE(MID(K115,1,2)), "No", IF(J115&lt;-1*VALUE(MID(K115,1,2)), "No", "Yes"))))</f>
        <v>No</v>
      </c>
    </row>
    <row r="116" spans="1:12" ht="25.5" x14ac:dyDescent="0.2">
      <c r="A116" s="48" t="s">
        <v>1459</v>
      </c>
      <c r="B116" s="37" t="s">
        <v>213</v>
      </c>
      <c r="C116" s="49">
        <v>70.710097719999993</v>
      </c>
      <c r="D116" s="46" t="str">
        <f t="shared" si="11"/>
        <v>N/A</v>
      </c>
      <c r="E116" s="49">
        <v>98.462328767000002</v>
      </c>
      <c r="F116" s="46" t="str">
        <f t="shared" si="12"/>
        <v>N/A</v>
      </c>
      <c r="G116" s="49">
        <v>95.846633416000003</v>
      </c>
      <c r="H116" s="46" t="str">
        <f t="shared" si="13"/>
        <v>N/A</v>
      </c>
      <c r="I116" s="12">
        <v>39.25</v>
      </c>
      <c r="J116" s="12">
        <v>-2.66</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18712749</v>
      </c>
      <c r="D120" s="46" t="str">
        <f t="shared" si="11"/>
        <v>N/A</v>
      </c>
      <c r="E120" s="49">
        <v>7697783</v>
      </c>
      <c r="F120" s="46" t="str">
        <f t="shared" si="12"/>
        <v>N/A</v>
      </c>
      <c r="G120" s="49">
        <v>9108241</v>
      </c>
      <c r="H120" s="46" t="str">
        <f t="shared" si="13"/>
        <v>N/A</v>
      </c>
      <c r="I120" s="12">
        <v>-58.9</v>
      </c>
      <c r="J120" s="12">
        <v>18.32</v>
      </c>
      <c r="K120" s="47" t="s">
        <v>739</v>
      </c>
      <c r="L120" s="9" t="str">
        <f t="shared" ref="L120:L131" si="16">IF(J120="Div by 0", "N/A", IF(K120="N/A","N/A", IF(J120&gt;VALUE(MID(K120,1,2)), "No", IF(J120&lt;-1*VALUE(MID(K120,1,2)), "No", "Yes"))))</f>
        <v>Yes</v>
      </c>
    </row>
    <row r="121" spans="1:12" ht="25.5" x14ac:dyDescent="0.2">
      <c r="A121" s="48" t="s">
        <v>642</v>
      </c>
      <c r="B121" s="37" t="s">
        <v>213</v>
      </c>
      <c r="C121" s="38">
        <v>10324</v>
      </c>
      <c r="D121" s="46" t="str">
        <f t="shared" si="11"/>
        <v>N/A</v>
      </c>
      <c r="E121" s="38">
        <v>9177</v>
      </c>
      <c r="F121" s="46" t="str">
        <f t="shared" si="12"/>
        <v>N/A</v>
      </c>
      <c r="G121" s="38">
        <v>9723</v>
      </c>
      <c r="H121" s="46" t="str">
        <f t="shared" si="13"/>
        <v>N/A</v>
      </c>
      <c r="I121" s="12">
        <v>-11.1</v>
      </c>
      <c r="J121" s="12">
        <v>5.95</v>
      </c>
      <c r="K121" s="47" t="s">
        <v>739</v>
      </c>
      <c r="L121" s="9" t="str">
        <f t="shared" si="16"/>
        <v>Yes</v>
      </c>
    </row>
    <row r="122" spans="1:12" ht="25.5" x14ac:dyDescent="0.2">
      <c r="A122" s="48" t="s">
        <v>1461</v>
      </c>
      <c r="B122" s="37" t="s">
        <v>213</v>
      </c>
      <c r="C122" s="49">
        <v>1812.5483340000001</v>
      </c>
      <c r="D122" s="46" t="str">
        <f t="shared" si="11"/>
        <v>N/A</v>
      </c>
      <c r="E122" s="49">
        <v>838.81257491999997</v>
      </c>
      <c r="F122" s="46" t="str">
        <f t="shared" si="12"/>
        <v>N/A</v>
      </c>
      <c r="G122" s="49">
        <v>936.77270390000001</v>
      </c>
      <c r="H122" s="46" t="str">
        <f t="shared" si="13"/>
        <v>N/A</v>
      </c>
      <c r="I122" s="12">
        <v>-53.7</v>
      </c>
      <c r="J122" s="12">
        <v>11.68</v>
      </c>
      <c r="K122" s="47" t="s">
        <v>739</v>
      </c>
      <c r="L122" s="9" t="str">
        <f t="shared" si="16"/>
        <v>Yes</v>
      </c>
    </row>
    <row r="123" spans="1:12" ht="25.5" x14ac:dyDescent="0.2">
      <c r="A123" s="48" t="s">
        <v>643</v>
      </c>
      <c r="B123" s="37" t="s">
        <v>213</v>
      </c>
      <c r="C123" s="49">
        <v>45347145</v>
      </c>
      <c r="D123" s="46" t="str">
        <f t="shared" ref="D123:D131" si="17">IF($B123="N/A","N/A",IF(C123&gt;10,"No",IF(C123&lt;-10,"No","Yes")))</f>
        <v>N/A</v>
      </c>
      <c r="E123" s="49">
        <v>49418935</v>
      </c>
      <c r="F123" s="46" t="str">
        <f t="shared" ref="F123:F131" si="18">IF($B123="N/A","N/A",IF(E123&gt;10,"No",IF(E123&lt;-10,"No","Yes")))</f>
        <v>N/A</v>
      </c>
      <c r="G123" s="49">
        <v>50814367</v>
      </c>
      <c r="H123" s="46" t="str">
        <f t="shared" ref="H123:H131" si="19">IF($B123="N/A","N/A",IF(G123&gt;10,"No",IF(G123&lt;-10,"No","Yes")))</f>
        <v>N/A</v>
      </c>
      <c r="I123" s="12">
        <v>8.9789999999999992</v>
      </c>
      <c r="J123" s="12">
        <v>2.8239999999999998</v>
      </c>
      <c r="K123" s="47" t="s">
        <v>739</v>
      </c>
      <c r="L123" s="9" t="str">
        <f t="shared" si="16"/>
        <v>Yes</v>
      </c>
    </row>
    <row r="124" spans="1:12" x14ac:dyDescent="0.2">
      <c r="A124" s="48" t="s">
        <v>644</v>
      </c>
      <c r="B124" s="37" t="s">
        <v>213</v>
      </c>
      <c r="C124" s="38">
        <v>392</v>
      </c>
      <c r="D124" s="46" t="str">
        <f t="shared" si="17"/>
        <v>N/A</v>
      </c>
      <c r="E124" s="38">
        <v>431</v>
      </c>
      <c r="F124" s="46" t="str">
        <f t="shared" si="18"/>
        <v>N/A</v>
      </c>
      <c r="G124" s="38">
        <v>447</v>
      </c>
      <c r="H124" s="46" t="str">
        <f t="shared" si="19"/>
        <v>N/A</v>
      </c>
      <c r="I124" s="12">
        <v>9.9489999999999998</v>
      </c>
      <c r="J124" s="12">
        <v>3.7120000000000002</v>
      </c>
      <c r="K124" s="47" t="s">
        <v>739</v>
      </c>
      <c r="L124" s="9" t="str">
        <f t="shared" si="16"/>
        <v>Yes</v>
      </c>
    </row>
    <row r="125" spans="1:12" ht="25.5" x14ac:dyDescent="0.2">
      <c r="A125" s="48" t="s">
        <v>1462</v>
      </c>
      <c r="B125" s="37" t="s">
        <v>213</v>
      </c>
      <c r="C125" s="49">
        <v>115681.49235</v>
      </c>
      <c r="D125" s="46" t="str">
        <f t="shared" si="17"/>
        <v>N/A</v>
      </c>
      <c r="E125" s="49">
        <v>114661.10209</v>
      </c>
      <c r="F125" s="46" t="str">
        <f t="shared" si="18"/>
        <v>N/A</v>
      </c>
      <c r="G125" s="49">
        <v>113678.67337999999</v>
      </c>
      <c r="H125" s="46" t="str">
        <f t="shared" si="19"/>
        <v>N/A</v>
      </c>
      <c r="I125" s="12">
        <v>-0.88200000000000001</v>
      </c>
      <c r="J125" s="12">
        <v>-0.85699999999999998</v>
      </c>
      <c r="K125" s="47" t="s">
        <v>739</v>
      </c>
      <c r="L125" s="9" t="str">
        <f t="shared" si="16"/>
        <v>Yes</v>
      </c>
    </row>
    <row r="126" spans="1:12" ht="25.5" x14ac:dyDescent="0.2">
      <c r="A126" s="48" t="s">
        <v>645</v>
      </c>
      <c r="B126" s="37" t="s">
        <v>213</v>
      </c>
      <c r="C126" s="49">
        <v>12493850</v>
      </c>
      <c r="D126" s="46" t="str">
        <f t="shared" si="17"/>
        <v>N/A</v>
      </c>
      <c r="E126" s="49">
        <v>15620944</v>
      </c>
      <c r="F126" s="46" t="str">
        <f t="shared" si="18"/>
        <v>N/A</v>
      </c>
      <c r="G126" s="49">
        <v>17246493</v>
      </c>
      <c r="H126" s="46" t="str">
        <f t="shared" si="19"/>
        <v>N/A</v>
      </c>
      <c r="I126" s="12">
        <v>25.03</v>
      </c>
      <c r="J126" s="12">
        <v>10.41</v>
      </c>
      <c r="K126" s="47" t="s">
        <v>739</v>
      </c>
      <c r="L126" s="9" t="str">
        <f t="shared" si="16"/>
        <v>Yes</v>
      </c>
    </row>
    <row r="127" spans="1:12" x14ac:dyDescent="0.2">
      <c r="A127" s="48" t="s">
        <v>646</v>
      </c>
      <c r="B127" s="37" t="s">
        <v>213</v>
      </c>
      <c r="C127" s="38">
        <v>4689</v>
      </c>
      <c r="D127" s="46" t="str">
        <f t="shared" si="17"/>
        <v>N/A</v>
      </c>
      <c r="E127" s="38">
        <v>3980</v>
      </c>
      <c r="F127" s="46" t="str">
        <f t="shared" si="18"/>
        <v>N/A</v>
      </c>
      <c r="G127" s="38">
        <v>4073</v>
      </c>
      <c r="H127" s="46" t="str">
        <f t="shared" si="19"/>
        <v>N/A</v>
      </c>
      <c r="I127" s="12">
        <v>-15.1</v>
      </c>
      <c r="J127" s="12">
        <v>2.3370000000000002</v>
      </c>
      <c r="K127" s="47" t="s">
        <v>739</v>
      </c>
      <c r="L127" s="9" t="str">
        <f t="shared" si="16"/>
        <v>Yes</v>
      </c>
    </row>
    <row r="128" spans="1:12" ht="25.5" x14ac:dyDescent="0.2">
      <c r="A128" s="48" t="s">
        <v>1463</v>
      </c>
      <c r="B128" s="37" t="s">
        <v>213</v>
      </c>
      <c r="C128" s="49">
        <v>2664.5020260000001</v>
      </c>
      <c r="D128" s="46" t="str">
        <f t="shared" si="17"/>
        <v>N/A</v>
      </c>
      <c r="E128" s="49">
        <v>3924.8603014999999</v>
      </c>
      <c r="F128" s="46" t="str">
        <f t="shared" si="18"/>
        <v>N/A</v>
      </c>
      <c r="G128" s="49">
        <v>4234.3464277000003</v>
      </c>
      <c r="H128" s="46" t="str">
        <f t="shared" si="19"/>
        <v>N/A</v>
      </c>
      <c r="I128" s="12">
        <v>47.3</v>
      </c>
      <c r="J128" s="12">
        <v>7.8849999999999998</v>
      </c>
      <c r="K128" s="47" t="s">
        <v>739</v>
      </c>
      <c r="L128" s="9" t="str">
        <f t="shared" si="16"/>
        <v>Yes</v>
      </c>
    </row>
    <row r="129" spans="1:12" ht="25.5" x14ac:dyDescent="0.2">
      <c r="A129" s="48" t="s">
        <v>647</v>
      </c>
      <c r="B129" s="37" t="s">
        <v>213</v>
      </c>
      <c r="C129" s="49">
        <v>0</v>
      </c>
      <c r="D129" s="46" t="str">
        <f t="shared" si="17"/>
        <v>N/A</v>
      </c>
      <c r="E129" s="49">
        <v>0</v>
      </c>
      <c r="F129" s="46" t="str">
        <f t="shared" si="18"/>
        <v>N/A</v>
      </c>
      <c r="G129" s="49">
        <v>0</v>
      </c>
      <c r="H129" s="46" t="str">
        <f t="shared" si="19"/>
        <v>N/A</v>
      </c>
      <c r="I129" s="12" t="s">
        <v>1747</v>
      </c>
      <c r="J129" s="12" t="s">
        <v>1747</v>
      </c>
      <c r="K129" s="47" t="s">
        <v>739</v>
      </c>
      <c r="L129" s="9" t="str">
        <f t="shared" si="16"/>
        <v>N/A</v>
      </c>
    </row>
    <row r="130" spans="1:12" x14ac:dyDescent="0.2">
      <c r="A130" s="48" t="s">
        <v>648</v>
      </c>
      <c r="B130" s="37" t="s">
        <v>213</v>
      </c>
      <c r="C130" s="38">
        <v>0</v>
      </c>
      <c r="D130" s="46" t="str">
        <f t="shared" si="17"/>
        <v>N/A</v>
      </c>
      <c r="E130" s="38">
        <v>0</v>
      </c>
      <c r="F130" s="46" t="str">
        <f t="shared" si="18"/>
        <v>N/A</v>
      </c>
      <c r="G130" s="38">
        <v>0</v>
      </c>
      <c r="H130" s="46" t="str">
        <f t="shared" si="19"/>
        <v>N/A</v>
      </c>
      <c r="I130" s="12" t="s">
        <v>1747</v>
      </c>
      <c r="J130" s="12" t="s">
        <v>1747</v>
      </c>
      <c r="K130" s="47" t="s">
        <v>739</v>
      </c>
      <c r="L130" s="9" t="str">
        <f t="shared" si="16"/>
        <v>N/A</v>
      </c>
    </row>
    <row r="131" spans="1:12" ht="25.5" x14ac:dyDescent="0.2">
      <c r="A131" s="48" t="s">
        <v>1464</v>
      </c>
      <c r="B131" s="37" t="s">
        <v>213</v>
      </c>
      <c r="C131" s="49" t="s">
        <v>1747</v>
      </c>
      <c r="D131" s="46" t="str">
        <f t="shared" si="17"/>
        <v>N/A</v>
      </c>
      <c r="E131" s="49" t="s">
        <v>1747</v>
      </c>
      <c r="F131" s="46" t="str">
        <f t="shared" si="18"/>
        <v>N/A</v>
      </c>
      <c r="G131" s="49" t="s">
        <v>1747</v>
      </c>
      <c r="H131" s="46" t="str">
        <f t="shared" si="19"/>
        <v>N/A</v>
      </c>
      <c r="I131" s="12" t="s">
        <v>1747</v>
      </c>
      <c r="J131" s="12" t="s">
        <v>1747</v>
      </c>
      <c r="K131" s="47" t="s">
        <v>739</v>
      </c>
      <c r="L131" s="9" t="str">
        <f t="shared" si="16"/>
        <v>N/A</v>
      </c>
    </row>
    <row r="132" spans="1:12" x14ac:dyDescent="0.2">
      <c r="A132" s="48" t="s">
        <v>1465</v>
      </c>
      <c r="B132" s="37" t="s">
        <v>213</v>
      </c>
      <c r="C132" s="49">
        <v>1482.2567669</v>
      </c>
      <c r="D132" s="46" t="str">
        <f t="shared" ref="D132:D143" si="20">IF($B132="N/A","N/A",IF(C132&gt;10,"No",IF(C132&lt;-10,"No","Yes")))</f>
        <v>N/A</v>
      </c>
      <c r="E132" s="49">
        <v>1326.3165595</v>
      </c>
      <c r="F132" s="46" t="str">
        <f t="shared" ref="F132:F143" si="21">IF($B132="N/A","N/A",IF(E132&gt;10,"No",IF(E132&lt;-10,"No","Yes")))</f>
        <v>N/A</v>
      </c>
      <c r="G132" s="49">
        <v>1184.1507002000001</v>
      </c>
      <c r="H132" s="46" t="str">
        <f t="shared" ref="H132:H143" si="22">IF($B132="N/A","N/A",IF(G132&gt;10,"No",IF(G132&lt;-10,"No","Yes")))</f>
        <v>N/A</v>
      </c>
      <c r="I132" s="12">
        <v>-10.5</v>
      </c>
      <c r="J132" s="12">
        <v>-10.7</v>
      </c>
      <c r="K132" s="47" t="s">
        <v>739</v>
      </c>
      <c r="L132" s="9" t="str">
        <f t="shared" ref="L132:L143" si="23">IF(J132="Div by 0", "N/A", IF(K132="N/A","N/A", IF(J132&gt;VALUE(MID(K132,1,2)), "No", IF(J132&lt;-1*VALUE(MID(K132,1,2)), "No", "Yes"))))</f>
        <v>Yes</v>
      </c>
    </row>
    <row r="133" spans="1:12" x14ac:dyDescent="0.2">
      <c r="A133" s="48" t="s">
        <v>1466</v>
      </c>
      <c r="B133" s="37" t="s">
        <v>213</v>
      </c>
      <c r="C133" s="49">
        <v>1275.0875349</v>
      </c>
      <c r="D133" s="46" t="str">
        <f t="shared" si="20"/>
        <v>N/A</v>
      </c>
      <c r="E133" s="49">
        <v>994.79561061000004</v>
      </c>
      <c r="F133" s="46" t="str">
        <f t="shared" si="21"/>
        <v>N/A</v>
      </c>
      <c r="G133" s="49">
        <v>983.55775839</v>
      </c>
      <c r="H133" s="46" t="str">
        <f t="shared" si="22"/>
        <v>N/A</v>
      </c>
      <c r="I133" s="12">
        <v>-22</v>
      </c>
      <c r="J133" s="12">
        <v>-1.1299999999999999</v>
      </c>
      <c r="K133" s="47" t="s">
        <v>739</v>
      </c>
      <c r="L133" s="9" t="str">
        <f t="shared" si="23"/>
        <v>Yes</v>
      </c>
    </row>
    <row r="134" spans="1:12" x14ac:dyDescent="0.2">
      <c r="A134" s="48" t="s">
        <v>1467</v>
      </c>
      <c r="B134" s="37" t="s">
        <v>213</v>
      </c>
      <c r="C134" s="49">
        <v>1684.1406543999999</v>
      </c>
      <c r="D134" s="46" t="str">
        <f t="shared" si="20"/>
        <v>N/A</v>
      </c>
      <c r="E134" s="49">
        <v>1545.8366119</v>
      </c>
      <c r="F134" s="46" t="str">
        <f t="shared" si="21"/>
        <v>N/A</v>
      </c>
      <c r="G134" s="49">
        <v>1320.2257661000001</v>
      </c>
      <c r="H134" s="46" t="str">
        <f t="shared" si="22"/>
        <v>N/A</v>
      </c>
      <c r="I134" s="12">
        <v>-8.2100000000000009</v>
      </c>
      <c r="J134" s="12">
        <v>-14.6</v>
      </c>
      <c r="K134" s="47" t="s">
        <v>739</v>
      </c>
      <c r="L134" s="9" t="str">
        <f t="shared" si="23"/>
        <v>Yes</v>
      </c>
    </row>
    <row r="135" spans="1:12" x14ac:dyDescent="0.2">
      <c r="A135" s="48" t="s">
        <v>1468</v>
      </c>
      <c r="B135" s="37" t="s">
        <v>213</v>
      </c>
      <c r="C135" s="49">
        <v>9748.3828988999994</v>
      </c>
      <c r="D135" s="46" t="str">
        <f t="shared" si="20"/>
        <v>N/A</v>
      </c>
      <c r="E135" s="49">
        <v>8255.5053248000004</v>
      </c>
      <c r="F135" s="46" t="str">
        <f t="shared" si="21"/>
        <v>N/A</v>
      </c>
      <c r="G135" s="49">
        <v>8177.0852731000004</v>
      </c>
      <c r="H135" s="46" t="str">
        <f t="shared" si="22"/>
        <v>N/A</v>
      </c>
      <c r="I135" s="12">
        <v>-15.3</v>
      </c>
      <c r="J135" s="12">
        <v>-0.95</v>
      </c>
      <c r="K135" s="47" t="s">
        <v>739</v>
      </c>
      <c r="L135" s="9" t="str">
        <f t="shared" si="23"/>
        <v>Yes</v>
      </c>
    </row>
    <row r="136" spans="1:12" x14ac:dyDescent="0.2">
      <c r="A136" s="48" t="s">
        <v>1469</v>
      </c>
      <c r="B136" s="37" t="s">
        <v>213</v>
      </c>
      <c r="C136" s="49">
        <v>15875.780435999999</v>
      </c>
      <c r="D136" s="46" t="str">
        <f t="shared" si="20"/>
        <v>N/A</v>
      </c>
      <c r="E136" s="49">
        <v>17265.555271000001</v>
      </c>
      <c r="F136" s="46" t="str">
        <f t="shared" si="21"/>
        <v>N/A</v>
      </c>
      <c r="G136" s="49">
        <v>17428.276236000002</v>
      </c>
      <c r="H136" s="46" t="str">
        <f t="shared" si="22"/>
        <v>N/A</v>
      </c>
      <c r="I136" s="12">
        <v>8.7539999999999996</v>
      </c>
      <c r="J136" s="12">
        <v>0.9425</v>
      </c>
      <c r="K136" s="47" t="s">
        <v>739</v>
      </c>
      <c r="L136" s="9" t="str">
        <f t="shared" si="23"/>
        <v>Yes</v>
      </c>
    </row>
    <row r="137" spans="1:12" x14ac:dyDescent="0.2">
      <c r="A137" s="48" t="s">
        <v>1470</v>
      </c>
      <c r="B137" s="37" t="s">
        <v>213</v>
      </c>
      <c r="C137" s="49">
        <v>4719.9453741999996</v>
      </c>
      <c r="D137" s="46" t="str">
        <f t="shared" si="20"/>
        <v>N/A</v>
      </c>
      <c r="E137" s="49">
        <v>3383.4533673000001</v>
      </c>
      <c r="F137" s="46" t="str">
        <f t="shared" si="21"/>
        <v>N/A</v>
      </c>
      <c r="G137" s="49">
        <v>3276.7121391000001</v>
      </c>
      <c r="H137" s="46" t="str">
        <f t="shared" si="22"/>
        <v>N/A</v>
      </c>
      <c r="I137" s="12">
        <v>-28.3</v>
      </c>
      <c r="J137" s="12">
        <v>-3.15</v>
      </c>
      <c r="K137" s="47" t="s">
        <v>739</v>
      </c>
      <c r="L137" s="9" t="str">
        <f t="shared" si="23"/>
        <v>Yes</v>
      </c>
    </row>
    <row r="138" spans="1:12" x14ac:dyDescent="0.2">
      <c r="A138" s="48" t="s">
        <v>1471</v>
      </c>
      <c r="B138" s="37" t="s">
        <v>213</v>
      </c>
      <c r="C138" s="49">
        <v>280.67033572000003</v>
      </c>
      <c r="D138" s="46" t="str">
        <f t="shared" si="20"/>
        <v>N/A</v>
      </c>
      <c r="E138" s="49">
        <v>306.10740670000001</v>
      </c>
      <c r="F138" s="46" t="str">
        <f t="shared" si="21"/>
        <v>N/A</v>
      </c>
      <c r="G138" s="49">
        <v>249.86344245999999</v>
      </c>
      <c r="H138" s="46" t="str">
        <f t="shared" si="22"/>
        <v>N/A</v>
      </c>
      <c r="I138" s="12">
        <v>9.0630000000000006</v>
      </c>
      <c r="J138" s="12">
        <v>-18.399999999999999</v>
      </c>
      <c r="K138" s="47" t="s">
        <v>739</v>
      </c>
      <c r="L138" s="9" t="str">
        <f t="shared" si="23"/>
        <v>Yes</v>
      </c>
    </row>
    <row r="139" spans="1:12" x14ac:dyDescent="0.2">
      <c r="A139" s="48" t="s">
        <v>1472</v>
      </c>
      <c r="B139" s="37" t="s">
        <v>213</v>
      </c>
      <c r="C139" s="49">
        <v>66.558300727000002</v>
      </c>
      <c r="D139" s="46" t="str">
        <f t="shared" si="20"/>
        <v>N/A</v>
      </c>
      <c r="E139" s="49">
        <v>75.380503567999995</v>
      </c>
      <c r="F139" s="46" t="str">
        <f t="shared" si="21"/>
        <v>N/A</v>
      </c>
      <c r="G139" s="49">
        <v>61.939862542999997</v>
      </c>
      <c r="H139" s="46" t="str">
        <f t="shared" si="22"/>
        <v>N/A</v>
      </c>
      <c r="I139" s="12">
        <v>13.25</v>
      </c>
      <c r="J139" s="12">
        <v>-17.8</v>
      </c>
      <c r="K139" s="47" t="s">
        <v>739</v>
      </c>
      <c r="L139" s="9" t="str">
        <f t="shared" si="23"/>
        <v>Yes</v>
      </c>
    </row>
    <row r="140" spans="1:12" x14ac:dyDescent="0.2">
      <c r="A140" s="48" t="s">
        <v>1473</v>
      </c>
      <c r="B140" s="37" t="s">
        <v>213</v>
      </c>
      <c r="C140" s="49">
        <v>456.21493041999997</v>
      </c>
      <c r="D140" s="46" t="str">
        <f t="shared" si="20"/>
        <v>N/A</v>
      </c>
      <c r="E140" s="49">
        <v>434.97261436000002</v>
      </c>
      <c r="F140" s="46" t="str">
        <f t="shared" si="21"/>
        <v>N/A</v>
      </c>
      <c r="G140" s="49">
        <v>350.38479669999998</v>
      </c>
      <c r="H140" s="46" t="str">
        <f t="shared" si="22"/>
        <v>N/A</v>
      </c>
      <c r="I140" s="12">
        <v>-4.66</v>
      </c>
      <c r="J140" s="12">
        <v>-19.399999999999999</v>
      </c>
      <c r="K140" s="47" t="s">
        <v>739</v>
      </c>
      <c r="L140" s="9" t="str">
        <f t="shared" si="23"/>
        <v>Yes</v>
      </c>
    </row>
    <row r="141" spans="1:12" x14ac:dyDescent="0.2">
      <c r="A141" s="48" t="s">
        <v>1474</v>
      </c>
      <c r="B141" s="37" t="s">
        <v>213</v>
      </c>
      <c r="C141" s="49">
        <v>18776.592635000001</v>
      </c>
      <c r="D141" s="46" t="str">
        <f t="shared" si="20"/>
        <v>N/A</v>
      </c>
      <c r="E141" s="49">
        <v>12524.396143</v>
      </c>
      <c r="F141" s="46" t="str">
        <f t="shared" si="21"/>
        <v>N/A</v>
      </c>
      <c r="G141" s="49">
        <v>14077.655894</v>
      </c>
      <c r="H141" s="46" t="str">
        <f t="shared" si="22"/>
        <v>N/A</v>
      </c>
      <c r="I141" s="12">
        <v>-33.299999999999997</v>
      </c>
      <c r="J141" s="12">
        <v>12.4</v>
      </c>
      <c r="K141" s="47" t="s">
        <v>739</v>
      </c>
      <c r="L141" s="9" t="str">
        <f t="shared" si="23"/>
        <v>Yes</v>
      </c>
    </row>
    <row r="142" spans="1:12" x14ac:dyDescent="0.2">
      <c r="A142" s="48" t="s">
        <v>1475</v>
      </c>
      <c r="B142" s="37" t="s">
        <v>213</v>
      </c>
      <c r="C142" s="49">
        <v>16424.617887</v>
      </c>
      <c r="D142" s="46" t="str">
        <f t="shared" si="20"/>
        <v>N/A</v>
      </c>
      <c r="E142" s="49">
        <v>4094.6636595999998</v>
      </c>
      <c r="F142" s="46" t="str">
        <f t="shared" si="21"/>
        <v>N/A</v>
      </c>
      <c r="G142" s="49">
        <v>4010.9348401000002</v>
      </c>
      <c r="H142" s="46" t="str">
        <f t="shared" si="22"/>
        <v>N/A</v>
      </c>
      <c r="I142" s="12">
        <v>-75.099999999999994</v>
      </c>
      <c r="J142" s="12">
        <v>-2.04</v>
      </c>
      <c r="K142" s="47" t="s">
        <v>739</v>
      </c>
      <c r="L142" s="9" t="str">
        <f t="shared" si="23"/>
        <v>Yes</v>
      </c>
    </row>
    <row r="143" spans="1:12" x14ac:dyDescent="0.2">
      <c r="A143" s="48" t="s">
        <v>1476</v>
      </c>
      <c r="B143" s="37" t="s">
        <v>213</v>
      </c>
      <c r="C143" s="49">
        <v>21083.845336999999</v>
      </c>
      <c r="D143" s="46" t="str">
        <f t="shared" si="20"/>
        <v>N/A</v>
      </c>
      <c r="E143" s="49">
        <v>17662.433233</v>
      </c>
      <c r="F143" s="46" t="str">
        <f t="shared" si="21"/>
        <v>N/A</v>
      </c>
      <c r="G143" s="49">
        <v>20017.420595</v>
      </c>
      <c r="H143" s="46" t="str">
        <f t="shared" si="22"/>
        <v>N/A</v>
      </c>
      <c r="I143" s="12">
        <v>-16.2</v>
      </c>
      <c r="J143" s="12">
        <v>13.33</v>
      </c>
      <c r="K143" s="47" t="s">
        <v>739</v>
      </c>
      <c r="L143" s="9" t="str">
        <f t="shared" si="23"/>
        <v>Yes</v>
      </c>
    </row>
    <row r="144" spans="1:12" x14ac:dyDescent="0.2">
      <c r="A144" s="48" t="s">
        <v>89</v>
      </c>
      <c r="B144" s="37" t="s">
        <v>213</v>
      </c>
      <c r="C144" s="8">
        <v>23.980587382</v>
      </c>
      <c r="D144" s="46" t="str">
        <f t="shared" ref="D144:D161" si="24">IF($B144="N/A","N/A",IF(C144&gt;10,"No",IF(C144&lt;-10,"No","Yes")))</f>
        <v>N/A</v>
      </c>
      <c r="E144" s="8">
        <v>23.265854360999999</v>
      </c>
      <c r="F144" s="46" t="str">
        <f t="shared" ref="F144:F161" si="25">IF($B144="N/A","N/A",IF(E144&gt;10,"No",IF(E144&lt;-10,"No","Yes")))</f>
        <v>N/A</v>
      </c>
      <c r="G144" s="8">
        <v>20.536956320000002</v>
      </c>
      <c r="H144" s="46" t="str">
        <f t="shared" ref="H144:H161" si="26">IF($B144="N/A","N/A",IF(G144&gt;10,"No",IF(G144&lt;-10,"No","Yes")))</f>
        <v>N/A</v>
      </c>
      <c r="I144" s="12">
        <v>-2.98</v>
      </c>
      <c r="J144" s="12">
        <v>-11.7</v>
      </c>
      <c r="K144" s="47" t="s">
        <v>739</v>
      </c>
      <c r="L144" s="9" t="str">
        <f t="shared" ref="L144:L161" si="27">IF(J144="Div by 0", "N/A", IF(K144="N/A","N/A", IF(J144&gt;VALUE(MID(K144,1,2)), "No", IF(J144&lt;-1*VALUE(MID(K144,1,2)), "No", "Yes"))))</f>
        <v>Yes</v>
      </c>
    </row>
    <row r="145" spans="1:12" x14ac:dyDescent="0.2">
      <c r="A145" s="48" t="s">
        <v>477</v>
      </c>
      <c r="B145" s="37" t="s">
        <v>213</v>
      </c>
      <c r="C145" s="8">
        <v>23.588596981999999</v>
      </c>
      <c r="D145" s="46" t="str">
        <f t="shared" si="24"/>
        <v>N/A</v>
      </c>
      <c r="E145" s="8">
        <v>22.229702437</v>
      </c>
      <c r="F145" s="46" t="str">
        <f t="shared" si="25"/>
        <v>N/A</v>
      </c>
      <c r="G145" s="8">
        <v>19.045730900999999</v>
      </c>
      <c r="H145" s="46" t="str">
        <f t="shared" si="26"/>
        <v>N/A</v>
      </c>
      <c r="I145" s="12">
        <v>-5.76</v>
      </c>
      <c r="J145" s="12">
        <v>-14.3</v>
      </c>
      <c r="K145" s="47" t="s">
        <v>739</v>
      </c>
      <c r="L145" s="9" t="str">
        <f t="shared" si="27"/>
        <v>Yes</v>
      </c>
    </row>
    <row r="146" spans="1:12" x14ac:dyDescent="0.2">
      <c r="A146" s="48" t="s">
        <v>478</v>
      </c>
      <c r="B146" s="37" t="s">
        <v>213</v>
      </c>
      <c r="C146" s="8">
        <v>24.529898458000002</v>
      </c>
      <c r="D146" s="46" t="str">
        <f t="shared" si="24"/>
        <v>N/A</v>
      </c>
      <c r="E146" s="8">
        <v>24.037645607000002</v>
      </c>
      <c r="F146" s="46" t="str">
        <f t="shared" si="25"/>
        <v>N/A</v>
      </c>
      <c r="G146" s="8">
        <v>21.604301709000001</v>
      </c>
      <c r="H146" s="46" t="str">
        <f t="shared" si="26"/>
        <v>N/A</v>
      </c>
      <c r="I146" s="12">
        <v>-2.0099999999999998</v>
      </c>
      <c r="J146" s="12">
        <v>-10.1</v>
      </c>
      <c r="K146" s="47" t="s">
        <v>739</v>
      </c>
      <c r="L146" s="9" t="str">
        <f t="shared" si="27"/>
        <v>Yes</v>
      </c>
    </row>
    <row r="147" spans="1:12" x14ac:dyDescent="0.2">
      <c r="A147" s="48" t="s">
        <v>1477</v>
      </c>
      <c r="B147" s="37" t="s">
        <v>213</v>
      </c>
      <c r="C147" s="8">
        <v>14.219242508000001</v>
      </c>
      <c r="D147" s="46" t="str">
        <f t="shared" si="24"/>
        <v>N/A</v>
      </c>
      <c r="E147" s="8">
        <v>13.60932553</v>
      </c>
      <c r="F147" s="46" t="str">
        <f t="shared" si="25"/>
        <v>N/A</v>
      </c>
      <c r="G147" s="8">
        <v>13.354354076</v>
      </c>
      <c r="H147" s="46" t="str">
        <f t="shared" si="26"/>
        <v>N/A</v>
      </c>
      <c r="I147" s="12">
        <v>-4.29</v>
      </c>
      <c r="J147" s="12">
        <v>-1.87</v>
      </c>
      <c r="K147" s="47" t="s">
        <v>739</v>
      </c>
      <c r="L147" s="9" t="str">
        <f t="shared" si="27"/>
        <v>Yes</v>
      </c>
    </row>
    <row r="148" spans="1:12" x14ac:dyDescent="0.2">
      <c r="A148" s="48" t="s">
        <v>1478</v>
      </c>
      <c r="B148" s="37" t="s">
        <v>213</v>
      </c>
      <c r="C148" s="8">
        <v>23.789826719000001</v>
      </c>
      <c r="D148" s="46" t="str">
        <f t="shared" si="24"/>
        <v>N/A</v>
      </c>
      <c r="E148" s="8">
        <v>27.575063956000001</v>
      </c>
      <c r="F148" s="46" t="str">
        <f t="shared" si="25"/>
        <v>N/A</v>
      </c>
      <c r="G148" s="8">
        <v>27.716098335000002</v>
      </c>
      <c r="H148" s="46" t="str">
        <f t="shared" si="26"/>
        <v>N/A</v>
      </c>
      <c r="I148" s="12">
        <v>15.91</v>
      </c>
      <c r="J148" s="12">
        <v>0.51149999999999995</v>
      </c>
      <c r="K148" s="47" t="s">
        <v>739</v>
      </c>
      <c r="L148" s="9" t="str">
        <f t="shared" si="27"/>
        <v>Yes</v>
      </c>
    </row>
    <row r="149" spans="1:12" x14ac:dyDescent="0.2">
      <c r="A149" s="48" t="s">
        <v>1479</v>
      </c>
      <c r="B149" s="37" t="s">
        <v>213</v>
      </c>
      <c r="C149" s="8">
        <v>6.3463708161000003</v>
      </c>
      <c r="D149" s="46" t="str">
        <f t="shared" si="24"/>
        <v>N/A</v>
      </c>
      <c r="E149" s="8">
        <v>6.0479827200000003</v>
      </c>
      <c r="F149" s="46" t="str">
        <f t="shared" si="25"/>
        <v>N/A</v>
      </c>
      <c r="G149" s="8">
        <v>5.7601649971000004</v>
      </c>
      <c r="H149" s="46" t="str">
        <f t="shared" si="26"/>
        <v>N/A</v>
      </c>
      <c r="I149" s="12">
        <v>-4.7</v>
      </c>
      <c r="J149" s="12">
        <v>-4.76</v>
      </c>
      <c r="K149" s="47" t="s">
        <v>739</v>
      </c>
      <c r="L149" s="9" t="str">
        <f t="shared" si="27"/>
        <v>Yes</v>
      </c>
    </row>
    <row r="150" spans="1:12" x14ac:dyDescent="0.2">
      <c r="A150" s="48" t="s">
        <v>90</v>
      </c>
      <c r="B150" s="37" t="s">
        <v>213</v>
      </c>
      <c r="C150" s="8">
        <v>37.159153449999998</v>
      </c>
      <c r="D150" s="46" t="str">
        <f t="shared" si="24"/>
        <v>N/A</v>
      </c>
      <c r="E150" s="8">
        <v>39.033867409000003</v>
      </c>
      <c r="F150" s="46" t="str">
        <f t="shared" si="25"/>
        <v>N/A</v>
      </c>
      <c r="G150" s="8">
        <v>38.885282388999997</v>
      </c>
      <c r="H150" s="46" t="str">
        <f t="shared" si="26"/>
        <v>N/A</v>
      </c>
      <c r="I150" s="12">
        <v>5.0449999999999999</v>
      </c>
      <c r="J150" s="12">
        <v>-0.38100000000000001</v>
      </c>
      <c r="K150" s="47" t="s">
        <v>739</v>
      </c>
      <c r="L150" s="9" t="str">
        <f t="shared" si="27"/>
        <v>Yes</v>
      </c>
    </row>
    <row r="151" spans="1:12" x14ac:dyDescent="0.2">
      <c r="A151" s="48" t="s">
        <v>479</v>
      </c>
      <c r="B151" s="37" t="s">
        <v>213</v>
      </c>
      <c r="C151" s="8">
        <v>32.923420905999997</v>
      </c>
      <c r="D151" s="46" t="str">
        <f t="shared" si="24"/>
        <v>N/A</v>
      </c>
      <c r="E151" s="8">
        <v>32.220277365999998</v>
      </c>
      <c r="F151" s="46" t="str">
        <f t="shared" si="25"/>
        <v>N/A</v>
      </c>
      <c r="G151" s="8">
        <v>30.650277556999999</v>
      </c>
      <c r="H151" s="46" t="str">
        <f t="shared" si="26"/>
        <v>N/A</v>
      </c>
      <c r="I151" s="12">
        <v>-2.14</v>
      </c>
      <c r="J151" s="12">
        <v>-4.87</v>
      </c>
      <c r="K151" s="47" t="s">
        <v>739</v>
      </c>
      <c r="L151" s="9" t="str">
        <f t="shared" si="27"/>
        <v>Yes</v>
      </c>
    </row>
    <row r="152" spans="1:12" x14ac:dyDescent="0.2">
      <c r="A152" s="48" t="s">
        <v>480</v>
      </c>
      <c r="B152" s="37" t="s">
        <v>213</v>
      </c>
      <c r="C152" s="8">
        <v>40.729597593000001</v>
      </c>
      <c r="D152" s="46" t="str">
        <f t="shared" si="24"/>
        <v>N/A</v>
      </c>
      <c r="E152" s="8">
        <v>43.076448353000004</v>
      </c>
      <c r="F152" s="46" t="str">
        <f t="shared" si="25"/>
        <v>N/A</v>
      </c>
      <c r="G152" s="8">
        <v>43.790512669000002</v>
      </c>
      <c r="H152" s="46" t="str">
        <f t="shared" si="26"/>
        <v>N/A</v>
      </c>
      <c r="I152" s="12">
        <v>5.7619999999999996</v>
      </c>
      <c r="J152" s="12">
        <v>1.6579999999999999</v>
      </c>
      <c r="K152" s="47" t="s">
        <v>739</v>
      </c>
      <c r="L152" s="9" t="str">
        <f t="shared" si="27"/>
        <v>Yes</v>
      </c>
    </row>
    <row r="153" spans="1:12" x14ac:dyDescent="0.2">
      <c r="A153" s="48" t="s">
        <v>117</v>
      </c>
      <c r="B153" s="37" t="s">
        <v>213</v>
      </c>
      <c r="C153" s="8">
        <v>87.276729873999997</v>
      </c>
      <c r="D153" s="46" t="str">
        <f t="shared" si="24"/>
        <v>N/A</v>
      </c>
      <c r="E153" s="8">
        <v>87.570756979999999</v>
      </c>
      <c r="F153" s="46" t="str">
        <f t="shared" si="25"/>
        <v>N/A</v>
      </c>
      <c r="G153" s="8">
        <v>87.841973476999996</v>
      </c>
      <c r="H153" s="46" t="str">
        <f t="shared" si="26"/>
        <v>N/A</v>
      </c>
      <c r="I153" s="12">
        <v>0.33689999999999998</v>
      </c>
      <c r="J153" s="12">
        <v>0.30969999999999998</v>
      </c>
      <c r="K153" s="47" t="s">
        <v>739</v>
      </c>
      <c r="L153" s="9" t="str">
        <f t="shared" si="27"/>
        <v>Yes</v>
      </c>
    </row>
    <row r="154" spans="1:12" x14ac:dyDescent="0.2">
      <c r="A154" s="48" t="s">
        <v>481</v>
      </c>
      <c r="B154" s="37" t="s">
        <v>213</v>
      </c>
      <c r="C154" s="8">
        <v>86.249301286000005</v>
      </c>
      <c r="D154" s="46" t="str">
        <f t="shared" si="24"/>
        <v>N/A</v>
      </c>
      <c r="E154" s="8">
        <v>83.788878417000006</v>
      </c>
      <c r="F154" s="46" t="str">
        <f t="shared" si="25"/>
        <v>N/A</v>
      </c>
      <c r="G154" s="8">
        <v>83.267248215999999</v>
      </c>
      <c r="H154" s="46" t="str">
        <f t="shared" si="26"/>
        <v>N/A</v>
      </c>
      <c r="I154" s="12">
        <v>-2.85</v>
      </c>
      <c r="J154" s="12">
        <v>-0.623</v>
      </c>
      <c r="K154" s="47" t="s">
        <v>739</v>
      </c>
      <c r="L154" s="9" t="str">
        <f t="shared" si="27"/>
        <v>Yes</v>
      </c>
    </row>
    <row r="155" spans="1:12" x14ac:dyDescent="0.2">
      <c r="A155" s="48" t="s">
        <v>482</v>
      </c>
      <c r="B155" s="37" t="s">
        <v>213</v>
      </c>
      <c r="C155" s="8">
        <v>88.219255359000002</v>
      </c>
      <c r="D155" s="46" t="str">
        <f t="shared" si="24"/>
        <v>N/A</v>
      </c>
      <c r="E155" s="8">
        <v>90.017742806000001</v>
      </c>
      <c r="F155" s="46" t="str">
        <f t="shared" si="25"/>
        <v>N/A</v>
      </c>
      <c r="G155" s="8">
        <v>90.637890394999999</v>
      </c>
      <c r="H155" s="46" t="str">
        <f t="shared" si="26"/>
        <v>N/A</v>
      </c>
      <c r="I155" s="12">
        <v>2.0390000000000001</v>
      </c>
      <c r="J155" s="12">
        <v>0.68889999999999996</v>
      </c>
      <c r="K155" s="47" t="s">
        <v>739</v>
      </c>
      <c r="L155" s="9" t="str">
        <f t="shared" si="27"/>
        <v>Yes</v>
      </c>
    </row>
    <row r="156" spans="1:12" x14ac:dyDescent="0.2">
      <c r="A156" s="48" t="s">
        <v>1480</v>
      </c>
      <c r="B156" s="37" t="s">
        <v>213</v>
      </c>
      <c r="C156" s="38">
        <v>1.4917588149000001</v>
      </c>
      <c r="D156" s="46" t="str">
        <f t="shared" si="24"/>
        <v>N/A</v>
      </c>
      <c r="E156" s="38">
        <v>1.4057731958999999</v>
      </c>
      <c r="F156" s="46" t="str">
        <f t="shared" si="25"/>
        <v>N/A</v>
      </c>
      <c r="G156" s="38">
        <v>0.79589072029999997</v>
      </c>
      <c r="H156" s="46" t="str">
        <f t="shared" si="26"/>
        <v>N/A</v>
      </c>
      <c r="I156" s="12">
        <v>-5.76</v>
      </c>
      <c r="J156" s="12">
        <v>-43.4</v>
      </c>
      <c r="K156" s="47" t="s">
        <v>739</v>
      </c>
      <c r="L156" s="9" t="str">
        <f t="shared" si="27"/>
        <v>No</v>
      </c>
    </row>
    <row r="157" spans="1:12" x14ac:dyDescent="0.2">
      <c r="A157" s="48" t="s">
        <v>1481</v>
      </c>
      <c r="B157" s="37" t="s">
        <v>213</v>
      </c>
      <c r="C157" s="38">
        <v>1.0431279621</v>
      </c>
      <c r="D157" s="46" t="str">
        <f t="shared" si="24"/>
        <v>N/A</v>
      </c>
      <c r="E157" s="38">
        <v>0.7989097517</v>
      </c>
      <c r="F157" s="46" t="str">
        <f t="shared" si="25"/>
        <v>N/A</v>
      </c>
      <c r="G157" s="38">
        <v>0.61970853569999995</v>
      </c>
      <c r="H157" s="46" t="str">
        <f t="shared" si="26"/>
        <v>N/A</v>
      </c>
      <c r="I157" s="12">
        <v>-23.4</v>
      </c>
      <c r="J157" s="12">
        <v>-22.4</v>
      </c>
      <c r="K157" s="47" t="s">
        <v>739</v>
      </c>
      <c r="L157" s="9" t="str">
        <f t="shared" si="27"/>
        <v>Yes</v>
      </c>
    </row>
    <row r="158" spans="1:12" x14ac:dyDescent="0.2">
      <c r="A158" s="48" t="s">
        <v>1482</v>
      </c>
      <c r="B158" s="37" t="s">
        <v>213</v>
      </c>
      <c r="C158" s="38">
        <v>1.8509007282000001</v>
      </c>
      <c r="D158" s="46" t="str">
        <f t="shared" si="24"/>
        <v>N/A</v>
      </c>
      <c r="E158" s="38">
        <v>1.7419768935</v>
      </c>
      <c r="F158" s="46" t="str">
        <f t="shared" si="25"/>
        <v>N/A</v>
      </c>
      <c r="G158" s="38">
        <v>0.88953290149999997</v>
      </c>
      <c r="H158" s="46" t="str">
        <f t="shared" si="26"/>
        <v>N/A</v>
      </c>
      <c r="I158" s="12">
        <v>-5.88</v>
      </c>
      <c r="J158" s="12">
        <v>-48.9</v>
      </c>
      <c r="K158" s="47" t="s">
        <v>739</v>
      </c>
      <c r="L158" s="9" t="str">
        <f t="shared" si="27"/>
        <v>No</v>
      </c>
    </row>
    <row r="159" spans="1:12" x14ac:dyDescent="0.2">
      <c r="A159" s="48" t="s">
        <v>1483</v>
      </c>
      <c r="B159" s="37" t="s">
        <v>213</v>
      </c>
      <c r="C159" s="38">
        <v>274.24630542</v>
      </c>
      <c r="D159" s="46" t="str">
        <f t="shared" si="24"/>
        <v>N/A</v>
      </c>
      <c r="E159" s="38">
        <v>238.91082129</v>
      </c>
      <c r="F159" s="46" t="str">
        <f t="shared" si="25"/>
        <v>N/A</v>
      </c>
      <c r="G159" s="38">
        <v>244.89409721999999</v>
      </c>
      <c r="H159" s="46" t="str">
        <f t="shared" si="26"/>
        <v>N/A</v>
      </c>
      <c r="I159" s="12">
        <v>-12.9</v>
      </c>
      <c r="J159" s="12">
        <v>2.504</v>
      </c>
      <c r="K159" s="47" t="s">
        <v>739</v>
      </c>
      <c r="L159" s="9" t="str">
        <f t="shared" si="27"/>
        <v>Yes</v>
      </c>
    </row>
    <row r="160" spans="1:12" x14ac:dyDescent="0.2">
      <c r="A160" s="48" t="s">
        <v>1484</v>
      </c>
      <c r="B160" s="37" t="s">
        <v>213</v>
      </c>
      <c r="C160" s="38">
        <v>282.77678571000001</v>
      </c>
      <c r="D160" s="46" t="str">
        <f t="shared" si="24"/>
        <v>N/A</v>
      </c>
      <c r="E160" s="38">
        <v>261.37402343999997</v>
      </c>
      <c r="F160" s="46" t="str">
        <f t="shared" si="25"/>
        <v>N/A</v>
      </c>
      <c r="G160" s="38">
        <v>265.59418216</v>
      </c>
      <c r="H160" s="46" t="str">
        <f t="shared" si="26"/>
        <v>N/A</v>
      </c>
      <c r="I160" s="12">
        <v>-7.57</v>
      </c>
      <c r="J160" s="12">
        <v>1.615</v>
      </c>
      <c r="K160" s="47" t="s">
        <v>739</v>
      </c>
      <c r="L160" s="9" t="str">
        <f t="shared" si="27"/>
        <v>Yes</v>
      </c>
    </row>
    <row r="161" spans="1:12" x14ac:dyDescent="0.2">
      <c r="A161" s="48" t="s">
        <v>1485</v>
      </c>
      <c r="B161" s="37" t="s">
        <v>213</v>
      </c>
      <c r="C161" s="38">
        <v>246.87111110999999</v>
      </c>
      <c r="D161" s="46" t="str">
        <f t="shared" si="24"/>
        <v>N/A</v>
      </c>
      <c r="E161" s="38">
        <v>181.73469388000001</v>
      </c>
      <c r="F161" s="46" t="str">
        <f t="shared" si="25"/>
        <v>N/A</v>
      </c>
      <c r="G161" s="38">
        <v>189.68286445000001</v>
      </c>
      <c r="H161" s="46" t="str">
        <f t="shared" si="26"/>
        <v>N/A</v>
      </c>
      <c r="I161" s="12">
        <v>-26.4</v>
      </c>
      <c r="J161" s="12">
        <v>4.3739999999999997</v>
      </c>
      <c r="K161" s="47" t="s">
        <v>739</v>
      </c>
      <c r="L161" s="9" t="str">
        <f t="shared" si="27"/>
        <v>Yes</v>
      </c>
    </row>
    <row r="162" spans="1:12" x14ac:dyDescent="0.2">
      <c r="A162" s="48" t="s">
        <v>1618</v>
      </c>
      <c r="B162" s="37" t="s">
        <v>213</v>
      </c>
      <c r="C162" s="38">
        <v>11</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v>-100</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0</v>
      </c>
      <c r="F163" s="46" t="str">
        <f t="shared" si="29"/>
        <v>N/A</v>
      </c>
      <c r="G163" s="38">
        <v>0</v>
      </c>
      <c r="H163" s="46" t="str">
        <f t="shared" si="30"/>
        <v>N/A</v>
      </c>
      <c r="I163" s="12">
        <v>-100</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68</v>
      </c>
      <c r="D165" s="46" t="str">
        <f t="shared" si="28"/>
        <v>N/A</v>
      </c>
      <c r="E165" s="38">
        <v>13</v>
      </c>
      <c r="F165" s="46" t="str">
        <f t="shared" si="29"/>
        <v>N/A</v>
      </c>
      <c r="G165" s="38">
        <v>26</v>
      </c>
      <c r="H165" s="46" t="str">
        <f t="shared" si="30"/>
        <v>N/A</v>
      </c>
      <c r="I165" s="12">
        <v>-80.900000000000006</v>
      </c>
      <c r="J165" s="12">
        <v>100</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313</v>
      </c>
      <c r="D167" s="46" t="str">
        <f t="shared" si="28"/>
        <v>N/A</v>
      </c>
      <c r="E167" s="38">
        <v>76</v>
      </c>
      <c r="F167" s="46" t="str">
        <f t="shared" si="29"/>
        <v>N/A</v>
      </c>
      <c r="G167" s="38">
        <v>68</v>
      </c>
      <c r="H167" s="46" t="str">
        <f t="shared" si="30"/>
        <v>N/A</v>
      </c>
      <c r="I167" s="12">
        <v>-75.7</v>
      </c>
      <c r="J167" s="12">
        <v>-10.5</v>
      </c>
      <c r="K167" s="14" t="s">
        <v>213</v>
      </c>
      <c r="L167" s="9" t="str">
        <f t="shared" si="31"/>
        <v>N/A</v>
      </c>
    </row>
    <row r="168" spans="1:12" x14ac:dyDescent="0.2">
      <c r="A168" s="48" t="s">
        <v>125</v>
      </c>
      <c r="B168" s="37" t="s">
        <v>213</v>
      </c>
      <c r="C168" s="49">
        <v>8201760</v>
      </c>
      <c r="D168" s="46" t="str">
        <f t="shared" si="28"/>
        <v>N/A</v>
      </c>
      <c r="E168" s="49">
        <v>440246</v>
      </c>
      <c r="F168" s="46" t="str">
        <f t="shared" si="29"/>
        <v>N/A</v>
      </c>
      <c r="G168" s="49">
        <v>442046</v>
      </c>
      <c r="H168" s="46" t="str">
        <f t="shared" si="30"/>
        <v>N/A</v>
      </c>
      <c r="I168" s="12">
        <v>-94.6</v>
      </c>
      <c r="J168" s="12">
        <v>0.40889999999999999</v>
      </c>
      <c r="K168" s="14" t="s">
        <v>213</v>
      </c>
      <c r="L168" s="9" t="str">
        <f t="shared" si="31"/>
        <v>N/A</v>
      </c>
    </row>
    <row r="169" spans="1:12" x14ac:dyDescent="0.2">
      <c r="A169" s="48" t="s">
        <v>1622</v>
      </c>
      <c r="B169" s="37" t="s">
        <v>213</v>
      </c>
      <c r="C169" s="49">
        <v>294744</v>
      </c>
      <c r="D169" s="46" t="str">
        <f t="shared" si="28"/>
        <v>N/A</v>
      </c>
      <c r="E169" s="49">
        <v>284098</v>
      </c>
      <c r="F169" s="46" t="str">
        <f t="shared" si="29"/>
        <v>N/A</v>
      </c>
      <c r="G169" s="49">
        <v>317018</v>
      </c>
      <c r="H169" s="46" t="str">
        <f t="shared" si="30"/>
        <v>N/A</v>
      </c>
      <c r="I169" s="12">
        <v>-3.61</v>
      </c>
      <c r="J169" s="12">
        <v>11.59</v>
      </c>
      <c r="K169" s="14" t="s">
        <v>213</v>
      </c>
      <c r="L169" s="9" t="str">
        <f t="shared" si="31"/>
        <v>N/A</v>
      </c>
    </row>
    <row r="170" spans="1:12" x14ac:dyDescent="0.2">
      <c r="A170" s="48" t="s">
        <v>1379</v>
      </c>
      <c r="B170" s="37" t="s">
        <v>213</v>
      </c>
      <c r="C170" s="49">
        <v>597492</v>
      </c>
      <c r="D170" s="46" t="str">
        <f t="shared" si="28"/>
        <v>N/A</v>
      </c>
      <c r="E170" s="49">
        <v>301459</v>
      </c>
      <c r="F170" s="46" t="str">
        <f t="shared" si="29"/>
        <v>N/A</v>
      </c>
      <c r="G170" s="49">
        <v>311633</v>
      </c>
      <c r="H170" s="46" t="str">
        <f t="shared" si="30"/>
        <v>N/A</v>
      </c>
      <c r="I170" s="12">
        <v>-49.5</v>
      </c>
      <c r="J170" s="12">
        <v>3.375</v>
      </c>
      <c r="K170" s="14" t="s">
        <v>213</v>
      </c>
      <c r="L170" s="9" t="str">
        <f t="shared" si="31"/>
        <v>N/A</v>
      </c>
    </row>
    <row r="171" spans="1:12" x14ac:dyDescent="0.2">
      <c r="A171" s="48" t="s">
        <v>1616</v>
      </c>
      <c r="B171" s="37" t="s">
        <v>213</v>
      </c>
      <c r="C171" s="49">
        <v>195798</v>
      </c>
      <c r="D171" s="46" t="str">
        <f t="shared" si="28"/>
        <v>N/A</v>
      </c>
      <c r="E171" s="49">
        <v>167246</v>
      </c>
      <c r="F171" s="46" t="str">
        <f t="shared" si="29"/>
        <v>N/A</v>
      </c>
      <c r="G171" s="49">
        <v>139464</v>
      </c>
      <c r="H171" s="46" t="str">
        <f t="shared" si="30"/>
        <v>N/A</v>
      </c>
      <c r="I171" s="12">
        <v>-14.6</v>
      </c>
      <c r="J171" s="12">
        <v>-16.600000000000001</v>
      </c>
      <c r="K171" s="14" t="s">
        <v>213</v>
      </c>
      <c r="L171" s="9" t="str">
        <f t="shared" si="31"/>
        <v>N/A</v>
      </c>
    </row>
    <row r="172" spans="1:12" x14ac:dyDescent="0.2">
      <c r="A172" s="48" t="s">
        <v>1617</v>
      </c>
      <c r="B172" s="37" t="s">
        <v>213</v>
      </c>
      <c r="C172" s="49">
        <v>8163228</v>
      </c>
      <c r="D172" s="46" t="str">
        <f t="shared" si="28"/>
        <v>N/A</v>
      </c>
      <c r="E172" s="49">
        <v>420472</v>
      </c>
      <c r="F172" s="46" t="str">
        <f t="shared" si="29"/>
        <v>N/A</v>
      </c>
      <c r="G172" s="49">
        <v>441954</v>
      </c>
      <c r="H172" s="46" t="str">
        <f t="shared" si="30"/>
        <v>N/A</v>
      </c>
      <c r="I172" s="12">
        <v>-94.8</v>
      </c>
      <c r="J172" s="12">
        <v>5.109</v>
      </c>
      <c r="K172" s="14" t="s">
        <v>213</v>
      </c>
      <c r="L172" s="9" t="str">
        <f t="shared" si="31"/>
        <v>N/A</v>
      </c>
    </row>
    <row r="173" spans="1:12" ht="25.5" x14ac:dyDescent="0.2">
      <c r="A173" s="48" t="s">
        <v>1380</v>
      </c>
      <c r="B173" s="37" t="s">
        <v>213</v>
      </c>
      <c r="C173" s="49">
        <v>3878</v>
      </c>
      <c r="D173" s="46" t="str">
        <f t="shared" ref="D173:D187" si="32">IF($B173="N/A","N/A",IF(C173&gt;10,"No",IF(C173&lt;-10,"No","Yes")))</f>
        <v>N/A</v>
      </c>
      <c r="E173" s="49">
        <v>1799</v>
      </c>
      <c r="F173" s="46" t="str">
        <f t="shared" ref="F173:F187" si="33">IF($B173="N/A","N/A",IF(E173&gt;10,"No",IF(E173&lt;-10,"No","Yes")))</f>
        <v>N/A</v>
      </c>
      <c r="G173" s="49">
        <v>1306</v>
      </c>
      <c r="H173" s="46" t="str">
        <f t="shared" ref="H173:H187" si="34">IF($B173="N/A","N/A",IF(G173&gt;10,"No",IF(G173&lt;-10,"No","Yes")))</f>
        <v>N/A</v>
      </c>
      <c r="I173" s="12">
        <v>-53.6</v>
      </c>
      <c r="J173" s="12">
        <v>-27.4</v>
      </c>
      <c r="K173" s="47" t="s">
        <v>739</v>
      </c>
      <c r="L173" s="9" t="str">
        <f t="shared" ref="L173:L187" si="35">IF(J173="Div by 0", "N/A", IF(K173="N/A","N/A", IF(J173&gt;VALUE(MID(K173,1,2)), "No", IF(J173&lt;-1*VALUE(MID(K173,1,2)), "No", "Yes"))))</f>
        <v>Yes</v>
      </c>
    </row>
    <row r="174" spans="1:12" x14ac:dyDescent="0.2">
      <c r="A174" s="48" t="s">
        <v>649</v>
      </c>
      <c r="B174" s="37" t="s">
        <v>213</v>
      </c>
      <c r="C174" s="38">
        <v>19</v>
      </c>
      <c r="D174" s="46" t="str">
        <f t="shared" si="32"/>
        <v>N/A</v>
      </c>
      <c r="E174" s="38">
        <v>12</v>
      </c>
      <c r="F174" s="46" t="str">
        <f t="shared" si="33"/>
        <v>N/A</v>
      </c>
      <c r="G174" s="38">
        <v>16</v>
      </c>
      <c r="H174" s="46" t="str">
        <f t="shared" si="34"/>
        <v>N/A</v>
      </c>
      <c r="I174" s="12">
        <v>-36.799999999999997</v>
      </c>
      <c r="J174" s="12">
        <v>33.33</v>
      </c>
      <c r="K174" s="47" t="s">
        <v>739</v>
      </c>
      <c r="L174" s="9" t="str">
        <f t="shared" si="35"/>
        <v>No</v>
      </c>
    </row>
    <row r="175" spans="1:12" ht="25.5" x14ac:dyDescent="0.2">
      <c r="A175" s="48" t="s">
        <v>1381</v>
      </c>
      <c r="B175" s="37" t="s">
        <v>213</v>
      </c>
      <c r="C175" s="49">
        <v>204.10526315999999</v>
      </c>
      <c r="D175" s="46" t="str">
        <f t="shared" si="32"/>
        <v>N/A</v>
      </c>
      <c r="E175" s="49">
        <v>149.91666667000001</v>
      </c>
      <c r="F175" s="46" t="str">
        <f t="shared" si="33"/>
        <v>N/A</v>
      </c>
      <c r="G175" s="49">
        <v>81.625</v>
      </c>
      <c r="H175" s="46" t="str">
        <f t="shared" si="34"/>
        <v>N/A</v>
      </c>
      <c r="I175" s="12">
        <v>-26.5</v>
      </c>
      <c r="J175" s="12">
        <v>-45.6</v>
      </c>
      <c r="K175" s="47" t="s">
        <v>739</v>
      </c>
      <c r="L175" s="9" t="str">
        <f t="shared" si="35"/>
        <v>No</v>
      </c>
    </row>
    <row r="176" spans="1:12" ht="25.5" x14ac:dyDescent="0.2">
      <c r="A176" s="48" t="s">
        <v>1382</v>
      </c>
      <c r="B176" s="37" t="s">
        <v>213</v>
      </c>
      <c r="C176" s="49">
        <v>0</v>
      </c>
      <c r="D176" s="46" t="str">
        <f t="shared" si="32"/>
        <v>N/A</v>
      </c>
      <c r="E176" s="49">
        <v>0</v>
      </c>
      <c r="F176" s="46" t="str">
        <f t="shared" si="33"/>
        <v>N/A</v>
      </c>
      <c r="G176" s="49">
        <v>0</v>
      </c>
      <c r="H176" s="46" t="str">
        <f t="shared" si="34"/>
        <v>N/A</v>
      </c>
      <c r="I176" s="12" t="s">
        <v>1747</v>
      </c>
      <c r="J176" s="12" t="s">
        <v>1747</v>
      </c>
      <c r="K176" s="47" t="s">
        <v>739</v>
      </c>
      <c r="L176" s="9" t="str">
        <f t="shared" si="35"/>
        <v>N/A</v>
      </c>
    </row>
    <row r="177" spans="1:12" x14ac:dyDescent="0.2">
      <c r="A177" s="48" t="s">
        <v>516</v>
      </c>
      <c r="B177" s="37" t="s">
        <v>213</v>
      </c>
      <c r="C177" s="38">
        <v>0</v>
      </c>
      <c r="D177" s="46" t="str">
        <f t="shared" si="32"/>
        <v>N/A</v>
      </c>
      <c r="E177" s="38">
        <v>0</v>
      </c>
      <c r="F177" s="46" t="str">
        <f t="shared" si="33"/>
        <v>N/A</v>
      </c>
      <c r="G177" s="38">
        <v>0</v>
      </c>
      <c r="H177" s="46" t="str">
        <f t="shared" si="34"/>
        <v>N/A</v>
      </c>
      <c r="I177" s="12" t="s">
        <v>1747</v>
      </c>
      <c r="J177" s="12" t="s">
        <v>1747</v>
      </c>
      <c r="K177" s="47" t="s">
        <v>739</v>
      </c>
      <c r="L177" s="9" t="str">
        <f t="shared" si="35"/>
        <v>N/A</v>
      </c>
    </row>
    <row r="178" spans="1:12" ht="25.5" x14ac:dyDescent="0.2">
      <c r="A178" s="48" t="s">
        <v>1383</v>
      </c>
      <c r="B178" s="37" t="s">
        <v>213</v>
      </c>
      <c r="C178" s="49" t="s">
        <v>1747</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865437</v>
      </c>
      <c r="D179" s="46" t="str">
        <f t="shared" si="32"/>
        <v>N/A</v>
      </c>
      <c r="E179" s="49">
        <v>830769</v>
      </c>
      <c r="F179" s="46" t="str">
        <f t="shared" si="33"/>
        <v>N/A</v>
      </c>
      <c r="G179" s="49">
        <v>670070</v>
      </c>
      <c r="H179" s="46" t="str">
        <f t="shared" si="34"/>
        <v>N/A</v>
      </c>
      <c r="I179" s="12">
        <v>-4.01</v>
      </c>
      <c r="J179" s="12">
        <v>-19.3</v>
      </c>
      <c r="K179" s="47" t="s">
        <v>739</v>
      </c>
      <c r="L179" s="9" t="str">
        <f t="shared" si="35"/>
        <v>Yes</v>
      </c>
    </row>
    <row r="180" spans="1:12" x14ac:dyDescent="0.2">
      <c r="A180" s="48" t="s">
        <v>517</v>
      </c>
      <c r="B180" s="37" t="s">
        <v>213</v>
      </c>
      <c r="C180" s="38">
        <v>2361</v>
      </c>
      <c r="D180" s="46" t="str">
        <f t="shared" si="32"/>
        <v>N/A</v>
      </c>
      <c r="E180" s="38">
        <v>2917</v>
      </c>
      <c r="F180" s="46" t="str">
        <f t="shared" si="33"/>
        <v>N/A</v>
      </c>
      <c r="G180" s="38">
        <v>2024</v>
      </c>
      <c r="H180" s="46" t="str">
        <f t="shared" si="34"/>
        <v>N/A</v>
      </c>
      <c r="I180" s="12">
        <v>23.55</v>
      </c>
      <c r="J180" s="12">
        <v>-30.6</v>
      </c>
      <c r="K180" s="47" t="s">
        <v>739</v>
      </c>
      <c r="L180" s="9" t="str">
        <f t="shared" si="35"/>
        <v>No</v>
      </c>
    </row>
    <row r="181" spans="1:12" ht="25.5" x14ac:dyDescent="0.2">
      <c r="A181" s="48" t="s">
        <v>1385</v>
      </c>
      <c r="B181" s="37" t="s">
        <v>213</v>
      </c>
      <c r="C181" s="49">
        <v>366.55527318999998</v>
      </c>
      <c r="D181" s="46" t="str">
        <f t="shared" si="32"/>
        <v>N/A</v>
      </c>
      <c r="E181" s="49">
        <v>284.80253685000002</v>
      </c>
      <c r="F181" s="46" t="str">
        <f t="shared" si="33"/>
        <v>N/A</v>
      </c>
      <c r="G181" s="49">
        <v>331.06225296000002</v>
      </c>
      <c r="H181" s="46" t="str">
        <f t="shared" si="34"/>
        <v>N/A</v>
      </c>
      <c r="I181" s="12">
        <v>-22.3</v>
      </c>
      <c r="J181" s="12">
        <v>16.239999999999998</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116142445</v>
      </c>
      <c r="D185" s="46" t="str">
        <f t="shared" si="32"/>
        <v>N/A</v>
      </c>
      <c r="E185" s="49">
        <v>121663417</v>
      </c>
      <c r="F185" s="46" t="str">
        <f t="shared" si="33"/>
        <v>N/A</v>
      </c>
      <c r="G185" s="49">
        <v>163527607</v>
      </c>
      <c r="H185" s="46" t="str">
        <f t="shared" si="34"/>
        <v>N/A</v>
      </c>
      <c r="I185" s="12">
        <v>4.7539999999999996</v>
      </c>
      <c r="J185" s="12">
        <v>34.409999999999997</v>
      </c>
      <c r="K185" s="47" t="s">
        <v>739</v>
      </c>
      <c r="L185" s="9" t="str">
        <f t="shared" si="35"/>
        <v>No</v>
      </c>
    </row>
    <row r="186" spans="1:12" ht="25.5" x14ac:dyDescent="0.2">
      <c r="A186" s="48" t="s">
        <v>519</v>
      </c>
      <c r="B186" s="37" t="s">
        <v>213</v>
      </c>
      <c r="C186" s="38">
        <v>3163</v>
      </c>
      <c r="D186" s="46" t="str">
        <f t="shared" si="32"/>
        <v>N/A</v>
      </c>
      <c r="E186" s="38">
        <v>3414</v>
      </c>
      <c r="F186" s="46" t="str">
        <f t="shared" si="33"/>
        <v>N/A</v>
      </c>
      <c r="G186" s="38">
        <v>5575</v>
      </c>
      <c r="H186" s="46" t="str">
        <f t="shared" si="34"/>
        <v>N/A</v>
      </c>
      <c r="I186" s="12">
        <v>7.9359999999999999</v>
      </c>
      <c r="J186" s="12">
        <v>63.3</v>
      </c>
      <c r="K186" s="47" t="s">
        <v>739</v>
      </c>
      <c r="L186" s="9" t="str">
        <f t="shared" si="35"/>
        <v>No</v>
      </c>
    </row>
    <row r="187" spans="1:12" ht="25.5" x14ac:dyDescent="0.2">
      <c r="A187" s="48" t="s">
        <v>1389</v>
      </c>
      <c r="B187" s="37" t="s">
        <v>213</v>
      </c>
      <c r="C187" s="49">
        <v>36719.078407000001</v>
      </c>
      <c r="D187" s="46" t="str">
        <f t="shared" si="32"/>
        <v>N/A</v>
      </c>
      <c r="E187" s="49">
        <v>35636.618922000001</v>
      </c>
      <c r="F187" s="46" t="str">
        <f t="shared" si="33"/>
        <v>N/A</v>
      </c>
      <c r="G187" s="49">
        <v>29332.306187999999</v>
      </c>
      <c r="H187" s="46" t="str">
        <f t="shared" si="34"/>
        <v>N/A</v>
      </c>
      <c r="I187" s="12">
        <v>-2.95</v>
      </c>
      <c r="J187" s="12">
        <v>-17.7</v>
      </c>
      <c r="K187" s="47" t="s">
        <v>739</v>
      </c>
      <c r="L187" s="9" t="str">
        <f t="shared" si="35"/>
        <v>Yes</v>
      </c>
    </row>
    <row r="188" spans="1:12" x14ac:dyDescent="0.2">
      <c r="A188" s="4" t="s">
        <v>1390</v>
      </c>
      <c r="B188" s="37" t="s">
        <v>213</v>
      </c>
      <c r="C188" s="49">
        <v>179730026</v>
      </c>
      <c r="D188" s="46" t="str">
        <f t="shared" ref="D188:D203" si="36">IF($B188="N/A","N/A",IF(C188&gt;10,"No",IF(C188&lt;-10,"No","Yes")))</f>
        <v>N/A</v>
      </c>
      <c r="E188" s="49">
        <v>199706486</v>
      </c>
      <c r="F188" s="46" t="str">
        <f t="shared" ref="F188:F203" si="37">IF($B188="N/A","N/A",IF(E188&gt;10,"No",IF(E188&lt;-10,"No","Yes")))</f>
        <v>N/A</v>
      </c>
      <c r="G188" s="49">
        <v>217915629</v>
      </c>
      <c r="H188" s="46" t="str">
        <f t="shared" ref="H188:H203" si="38">IF($B188="N/A","N/A",IF(G188&gt;10,"No",IF(G188&lt;-10,"No","Yes")))</f>
        <v>N/A</v>
      </c>
      <c r="I188" s="12">
        <v>11.11</v>
      </c>
      <c r="J188" s="12">
        <v>9.1180000000000003</v>
      </c>
      <c r="K188" s="47" t="s">
        <v>739</v>
      </c>
      <c r="L188" s="9" t="str">
        <f t="shared" ref="L188:L203" si="39">IF(J188="Div by 0", "N/A", IF(K188="N/A","N/A", IF(J188&gt;VALUE(MID(K188,1,2)), "No", IF(J188&lt;-1*VALUE(MID(K188,1,2)), "No", "Yes"))))</f>
        <v>Yes</v>
      </c>
    </row>
    <row r="189" spans="1:12" x14ac:dyDescent="0.2">
      <c r="A189" s="4" t="s">
        <v>1487</v>
      </c>
      <c r="B189" s="37" t="s">
        <v>213</v>
      </c>
      <c r="C189" s="38">
        <v>4688</v>
      </c>
      <c r="D189" s="46" t="str">
        <f t="shared" si="36"/>
        <v>N/A</v>
      </c>
      <c r="E189" s="38">
        <v>5432</v>
      </c>
      <c r="F189" s="46" t="str">
        <f t="shared" si="37"/>
        <v>N/A</v>
      </c>
      <c r="G189" s="38">
        <v>6932</v>
      </c>
      <c r="H189" s="46" t="str">
        <f t="shared" si="38"/>
        <v>N/A</v>
      </c>
      <c r="I189" s="12">
        <v>15.87</v>
      </c>
      <c r="J189" s="12">
        <v>27.61</v>
      </c>
      <c r="K189" s="47" t="s">
        <v>739</v>
      </c>
      <c r="L189" s="9" t="str">
        <f t="shared" si="39"/>
        <v>Yes</v>
      </c>
    </row>
    <row r="190" spans="1:12" x14ac:dyDescent="0.2">
      <c r="A190" s="4" t="s">
        <v>1488</v>
      </c>
      <c r="B190" s="37" t="s">
        <v>213</v>
      </c>
      <c r="C190" s="49">
        <v>38338.316125999998</v>
      </c>
      <c r="D190" s="46" t="str">
        <f t="shared" si="36"/>
        <v>N/A</v>
      </c>
      <c r="E190" s="49">
        <v>36764.817009999999</v>
      </c>
      <c r="F190" s="46" t="str">
        <f t="shared" si="37"/>
        <v>N/A</v>
      </c>
      <c r="G190" s="49">
        <v>31436.184217999999</v>
      </c>
      <c r="H190" s="46" t="str">
        <f t="shared" si="38"/>
        <v>N/A</v>
      </c>
      <c r="I190" s="12">
        <v>-4.0999999999999996</v>
      </c>
      <c r="J190" s="12">
        <v>-14.5</v>
      </c>
      <c r="K190" s="47" t="s">
        <v>739</v>
      </c>
      <c r="L190" s="9" t="str">
        <f t="shared" si="39"/>
        <v>Yes</v>
      </c>
    </row>
    <row r="191" spans="1:12" x14ac:dyDescent="0.2">
      <c r="A191" s="4" t="s">
        <v>1489</v>
      </c>
      <c r="B191" s="37" t="s">
        <v>213</v>
      </c>
      <c r="C191" s="49">
        <v>31971.145630999999</v>
      </c>
      <c r="D191" s="46" t="str">
        <f t="shared" si="36"/>
        <v>N/A</v>
      </c>
      <c r="E191" s="49">
        <v>19923.073434000002</v>
      </c>
      <c r="F191" s="46" t="str">
        <f t="shared" si="37"/>
        <v>N/A</v>
      </c>
      <c r="G191" s="49">
        <v>12030.201349000001</v>
      </c>
      <c r="H191" s="46" t="str">
        <f t="shared" si="38"/>
        <v>N/A</v>
      </c>
      <c r="I191" s="12">
        <v>-37.700000000000003</v>
      </c>
      <c r="J191" s="12">
        <v>-39.6</v>
      </c>
      <c r="K191" s="47" t="s">
        <v>739</v>
      </c>
      <c r="L191" s="9" t="str">
        <f t="shared" si="39"/>
        <v>No</v>
      </c>
    </row>
    <row r="192" spans="1:12" x14ac:dyDescent="0.2">
      <c r="A192" s="4" t="s">
        <v>1490</v>
      </c>
      <c r="B192" s="37" t="s">
        <v>213</v>
      </c>
      <c r="C192" s="49">
        <v>45823.058124000003</v>
      </c>
      <c r="D192" s="46" t="str">
        <f t="shared" si="36"/>
        <v>N/A</v>
      </c>
      <c r="E192" s="49">
        <v>40425.725112</v>
      </c>
      <c r="F192" s="46" t="str">
        <f t="shared" si="37"/>
        <v>N/A</v>
      </c>
      <c r="G192" s="49">
        <v>35085.688238000002</v>
      </c>
      <c r="H192" s="46" t="str">
        <f t="shared" si="38"/>
        <v>N/A</v>
      </c>
      <c r="I192" s="12">
        <v>-11.8</v>
      </c>
      <c r="J192" s="12">
        <v>-13.2</v>
      </c>
      <c r="K192" s="47" t="s">
        <v>739</v>
      </c>
      <c r="L192" s="9" t="str">
        <f t="shared" si="39"/>
        <v>Yes</v>
      </c>
    </row>
    <row r="193" spans="1:12" x14ac:dyDescent="0.2">
      <c r="A193" s="48" t="s">
        <v>1491</v>
      </c>
      <c r="B193" s="37" t="s">
        <v>213</v>
      </c>
      <c r="C193" s="9">
        <v>23.455245909999999</v>
      </c>
      <c r="D193" s="46" t="str">
        <f t="shared" si="36"/>
        <v>N/A</v>
      </c>
      <c r="E193" s="9">
        <v>26.057756884</v>
      </c>
      <c r="F193" s="46" t="str">
        <f t="shared" si="37"/>
        <v>N/A</v>
      </c>
      <c r="G193" s="9">
        <v>32.143188352000003</v>
      </c>
      <c r="H193" s="46" t="str">
        <f t="shared" si="38"/>
        <v>N/A</v>
      </c>
      <c r="I193" s="12">
        <v>11.1</v>
      </c>
      <c r="J193" s="12">
        <v>23.35</v>
      </c>
      <c r="K193" s="47" t="s">
        <v>739</v>
      </c>
      <c r="L193" s="9" t="str">
        <f t="shared" si="39"/>
        <v>Yes</v>
      </c>
    </row>
    <row r="194" spans="1:12" x14ac:dyDescent="0.2">
      <c r="A194" s="48" t="s">
        <v>1492</v>
      </c>
      <c r="B194" s="37" t="s">
        <v>213</v>
      </c>
      <c r="C194" s="9">
        <v>27.635550587000001</v>
      </c>
      <c r="D194" s="46" t="str">
        <f t="shared" si="36"/>
        <v>N/A</v>
      </c>
      <c r="E194" s="9">
        <v>12.468022081999999</v>
      </c>
      <c r="F194" s="46" t="str">
        <f t="shared" si="37"/>
        <v>N/A</v>
      </c>
      <c r="G194" s="9">
        <v>13.719270420000001</v>
      </c>
      <c r="H194" s="46" t="str">
        <f t="shared" si="38"/>
        <v>N/A</v>
      </c>
      <c r="I194" s="12">
        <v>-54.9</v>
      </c>
      <c r="J194" s="12">
        <v>10.039999999999999</v>
      </c>
      <c r="K194" s="47" t="s">
        <v>739</v>
      </c>
      <c r="L194" s="9" t="str">
        <f t="shared" si="39"/>
        <v>Yes</v>
      </c>
    </row>
    <row r="195" spans="1:12" x14ac:dyDescent="0.2">
      <c r="A195" s="48" t="s">
        <v>1493</v>
      </c>
      <c r="B195" s="37" t="s">
        <v>213</v>
      </c>
      <c r="C195" s="9">
        <v>20.543437382</v>
      </c>
      <c r="D195" s="46" t="str">
        <f t="shared" si="36"/>
        <v>N/A</v>
      </c>
      <c r="E195" s="9">
        <v>34.405615984000001</v>
      </c>
      <c r="F195" s="46" t="str">
        <f t="shared" si="37"/>
        <v>N/A</v>
      </c>
      <c r="G195" s="9">
        <v>43.024454919999997</v>
      </c>
      <c r="H195" s="46" t="str">
        <f t="shared" si="38"/>
        <v>N/A</v>
      </c>
      <c r="I195" s="12">
        <v>67.48</v>
      </c>
      <c r="J195" s="12">
        <v>25.05</v>
      </c>
      <c r="K195" s="47" t="s">
        <v>739</v>
      </c>
      <c r="L195" s="9" t="str">
        <f t="shared" si="39"/>
        <v>Yes</v>
      </c>
    </row>
    <row r="196" spans="1:12" ht="25.5" x14ac:dyDescent="0.2">
      <c r="A196" s="4" t="s">
        <v>1402</v>
      </c>
      <c r="B196" s="37" t="s">
        <v>213</v>
      </c>
      <c r="C196" s="49">
        <v>116142445</v>
      </c>
      <c r="D196" s="46" t="str">
        <f t="shared" si="36"/>
        <v>N/A</v>
      </c>
      <c r="E196" s="49">
        <v>121663417</v>
      </c>
      <c r="F196" s="46" t="str">
        <f t="shared" si="37"/>
        <v>N/A</v>
      </c>
      <c r="G196" s="49">
        <v>163261982</v>
      </c>
      <c r="H196" s="46" t="str">
        <f t="shared" si="38"/>
        <v>N/A</v>
      </c>
      <c r="I196" s="12">
        <v>4.7539999999999996</v>
      </c>
      <c r="J196" s="12">
        <v>34.19</v>
      </c>
      <c r="K196" s="47" t="s">
        <v>739</v>
      </c>
      <c r="L196" s="9" t="str">
        <f t="shared" si="39"/>
        <v>No</v>
      </c>
    </row>
    <row r="197" spans="1:12" x14ac:dyDescent="0.2">
      <c r="A197" s="4" t="s">
        <v>1494</v>
      </c>
      <c r="B197" s="37" t="s">
        <v>213</v>
      </c>
      <c r="C197" s="38">
        <v>3163</v>
      </c>
      <c r="D197" s="46" t="str">
        <f t="shared" si="36"/>
        <v>N/A</v>
      </c>
      <c r="E197" s="38">
        <v>3414</v>
      </c>
      <c r="F197" s="46" t="str">
        <f t="shared" si="37"/>
        <v>N/A</v>
      </c>
      <c r="G197" s="38">
        <v>5552</v>
      </c>
      <c r="H197" s="46" t="str">
        <f t="shared" si="38"/>
        <v>N/A</v>
      </c>
      <c r="I197" s="12">
        <v>7.9359999999999999</v>
      </c>
      <c r="J197" s="12">
        <v>62.62</v>
      </c>
      <c r="K197" s="47" t="s">
        <v>739</v>
      </c>
      <c r="L197" s="9" t="str">
        <f t="shared" si="39"/>
        <v>No</v>
      </c>
    </row>
    <row r="198" spans="1:12" ht="25.5" x14ac:dyDescent="0.2">
      <c r="A198" s="4" t="s">
        <v>1495</v>
      </c>
      <c r="B198" s="37" t="s">
        <v>213</v>
      </c>
      <c r="C198" s="49">
        <v>36719.078407000001</v>
      </c>
      <c r="D198" s="46" t="str">
        <f t="shared" si="36"/>
        <v>N/A</v>
      </c>
      <c r="E198" s="49">
        <v>35636.618922000001</v>
      </c>
      <c r="F198" s="46" t="str">
        <f t="shared" si="37"/>
        <v>N/A</v>
      </c>
      <c r="G198" s="49">
        <v>29405.976585</v>
      </c>
      <c r="H198" s="46" t="str">
        <f t="shared" si="38"/>
        <v>N/A</v>
      </c>
      <c r="I198" s="12">
        <v>-2.95</v>
      </c>
      <c r="J198" s="12">
        <v>-17.5</v>
      </c>
      <c r="K198" s="47" t="s">
        <v>739</v>
      </c>
      <c r="L198" s="9" t="str">
        <f t="shared" si="39"/>
        <v>Yes</v>
      </c>
    </row>
    <row r="199" spans="1:12" ht="25.5" x14ac:dyDescent="0.2">
      <c r="A199" s="4" t="s">
        <v>1496</v>
      </c>
      <c r="B199" s="37" t="s">
        <v>213</v>
      </c>
      <c r="C199" s="49">
        <v>24933.234332</v>
      </c>
      <c r="D199" s="46" t="str">
        <f t="shared" si="36"/>
        <v>N/A</v>
      </c>
      <c r="E199" s="49">
        <v>7312.9</v>
      </c>
      <c r="F199" s="46" t="str">
        <f t="shared" si="37"/>
        <v>N/A</v>
      </c>
      <c r="G199" s="49">
        <v>5058.8045775000001</v>
      </c>
      <c r="H199" s="46" t="str">
        <f t="shared" si="38"/>
        <v>N/A</v>
      </c>
      <c r="I199" s="12">
        <v>-70.7</v>
      </c>
      <c r="J199" s="12">
        <v>-30.8</v>
      </c>
      <c r="K199" s="47" t="s">
        <v>739</v>
      </c>
      <c r="L199" s="9" t="str">
        <f t="shared" si="39"/>
        <v>No</v>
      </c>
    </row>
    <row r="200" spans="1:12" ht="25.5" x14ac:dyDescent="0.2">
      <c r="A200" s="4" t="s">
        <v>1497</v>
      </c>
      <c r="B200" s="37" t="s">
        <v>213</v>
      </c>
      <c r="C200" s="49">
        <v>53385.748102999998</v>
      </c>
      <c r="D200" s="46" t="str">
        <f t="shared" si="36"/>
        <v>N/A</v>
      </c>
      <c r="E200" s="49">
        <v>38326.334402</v>
      </c>
      <c r="F200" s="46" t="str">
        <f t="shared" si="37"/>
        <v>N/A</v>
      </c>
      <c r="G200" s="49">
        <v>32387.324176999999</v>
      </c>
      <c r="H200" s="46" t="str">
        <f t="shared" si="38"/>
        <v>N/A</v>
      </c>
      <c r="I200" s="12">
        <v>-28.2</v>
      </c>
      <c r="J200" s="12">
        <v>-15.5</v>
      </c>
      <c r="K200" s="47" t="s">
        <v>739</v>
      </c>
      <c r="L200" s="9" t="str">
        <f t="shared" si="39"/>
        <v>Yes</v>
      </c>
    </row>
    <row r="201" spans="1:12" ht="25.5" x14ac:dyDescent="0.2">
      <c r="A201" s="4" t="s">
        <v>1498</v>
      </c>
      <c r="B201" s="37" t="s">
        <v>213</v>
      </c>
      <c r="C201" s="9">
        <v>15.825286436000001</v>
      </c>
      <c r="D201" s="46" t="str">
        <f t="shared" si="36"/>
        <v>N/A</v>
      </c>
      <c r="E201" s="9">
        <v>16.377242635999998</v>
      </c>
      <c r="F201" s="46" t="str">
        <f t="shared" si="37"/>
        <v>N/A</v>
      </c>
      <c r="G201" s="9">
        <v>25.744227024000001</v>
      </c>
      <c r="H201" s="46" t="str">
        <f t="shared" si="38"/>
        <v>N/A</v>
      </c>
      <c r="I201" s="12">
        <v>3.488</v>
      </c>
      <c r="J201" s="12">
        <v>57.2</v>
      </c>
      <c r="K201" s="47" t="s">
        <v>739</v>
      </c>
      <c r="L201" s="9" t="str">
        <f t="shared" si="39"/>
        <v>No</v>
      </c>
    </row>
    <row r="202" spans="1:12" ht="25.5" x14ac:dyDescent="0.2">
      <c r="A202" s="4" t="s">
        <v>1499</v>
      </c>
      <c r="B202" s="37" t="s">
        <v>213</v>
      </c>
      <c r="C202" s="9">
        <v>20.514253773</v>
      </c>
      <c r="D202" s="46" t="str">
        <f t="shared" si="36"/>
        <v>N/A</v>
      </c>
      <c r="E202" s="9">
        <v>3.9046721421999999</v>
      </c>
      <c r="F202" s="46" t="str">
        <f t="shared" si="37"/>
        <v>N/A</v>
      </c>
      <c r="G202" s="9">
        <v>7.5072693628999998</v>
      </c>
      <c r="H202" s="46" t="str">
        <f t="shared" si="38"/>
        <v>N/A</v>
      </c>
      <c r="I202" s="12">
        <v>-81</v>
      </c>
      <c r="J202" s="12">
        <v>92.26</v>
      </c>
      <c r="K202" s="47" t="s">
        <v>739</v>
      </c>
      <c r="L202" s="9" t="str">
        <f t="shared" si="39"/>
        <v>No</v>
      </c>
    </row>
    <row r="203" spans="1:12" ht="25.5" x14ac:dyDescent="0.2">
      <c r="A203" s="4" t="s">
        <v>1500</v>
      </c>
      <c r="B203" s="37" t="s">
        <v>213</v>
      </c>
      <c r="C203" s="9">
        <v>12.391876645</v>
      </c>
      <c r="D203" s="46" t="str">
        <f t="shared" si="36"/>
        <v>N/A</v>
      </c>
      <c r="E203" s="9">
        <v>24.060788398</v>
      </c>
      <c r="F203" s="46" t="str">
        <f t="shared" si="37"/>
        <v>N/A</v>
      </c>
      <c r="G203" s="9">
        <v>36.468768415</v>
      </c>
      <c r="H203" s="46" t="str">
        <f t="shared" si="38"/>
        <v>N/A</v>
      </c>
      <c r="I203" s="12">
        <v>94.17</v>
      </c>
      <c r="J203" s="12">
        <v>51.57</v>
      </c>
      <c r="K203" s="47" t="s">
        <v>739</v>
      </c>
      <c r="L203" s="9" t="str">
        <f t="shared" si="39"/>
        <v>No</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53301</v>
      </c>
      <c r="D6" s="46" t="str">
        <f>IF($B6="N/A","N/A",IF(C6&gt;10,"No",IF(C6&lt;-10,"No","Yes")))</f>
        <v>N/A</v>
      </c>
      <c r="E6" s="38">
        <v>59516</v>
      </c>
      <c r="F6" s="46" t="str">
        <f>IF($B6="N/A","N/A",IF(E6&gt;10,"No",IF(E6&lt;-10,"No","Yes")))</f>
        <v>N/A</v>
      </c>
      <c r="G6" s="38">
        <v>57791</v>
      </c>
      <c r="H6" s="46" t="str">
        <f>IF($B6="N/A","N/A",IF(G6&gt;10,"No",IF(G6&lt;-10,"No","Yes")))</f>
        <v>N/A</v>
      </c>
      <c r="I6" s="12">
        <v>11.66</v>
      </c>
      <c r="J6" s="12">
        <v>-2.9</v>
      </c>
      <c r="K6" s="47" t="s">
        <v>739</v>
      </c>
      <c r="L6" s="9" t="str">
        <f t="shared" ref="L6:L46" si="0">IF(J6="Div by 0", "N/A", IF(K6="N/A","N/A", IF(J6&gt;VALUE(MID(K6,1,2)), "No", IF(J6&lt;-1*VALUE(MID(K6,1,2)), "No", "Yes"))))</f>
        <v>Yes</v>
      </c>
    </row>
    <row r="7" spans="1:12" x14ac:dyDescent="0.2">
      <c r="A7" s="48" t="s">
        <v>10</v>
      </c>
      <c r="B7" s="37" t="s">
        <v>213</v>
      </c>
      <c r="C7" s="38">
        <v>43628</v>
      </c>
      <c r="D7" s="46" t="str">
        <f>IF($B7="N/A","N/A",IF(C7&gt;10,"No",IF(C7&lt;-10,"No","Yes")))</f>
        <v>N/A</v>
      </c>
      <c r="E7" s="38">
        <v>46675</v>
      </c>
      <c r="F7" s="46" t="str">
        <f>IF($B7="N/A","N/A",IF(E7&gt;10,"No",IF(E7&lt;-10,"No","Yes")))</f>
        <v>N/A</v>
      </c>
      <c r="G7" s="38">
        <v>45186</v>
      </c>
      <c r="H7" s="46" t="str">
        <f>IF($B7="N/A","N/A",IF(G7&gt;10,"No",IF(G7&lt;-10,"No","Yes")))</f>
        <v>N/A</v>
      </c>
      <c r="I7" s="12">
        <v>6.984</v>
      </c>
      <c r="J7" s="12">
        <v>-3.19</v>
      </c>
      <c r="K7" s="47" t="s">
        <v>739</v>
      </c>
      <c r="L7" s="9" t="str">
        <f t="shared" si="0"/>
        <v>Yes</v>
      </c>
    </row>
    <row r="8" spans="1:12" x14ac:dyDescent="0.2">
      <c r="A8" s="48" t="s">
        <v>91</v>
      </c>
      <c r="B8" s="9" t="s">
        <v>297</v>
      </c>
      <c r="C8" s="8">
        <v>81.852122848999997</v>
      </c>
      <c r="D8" s="46" t="str">
        <f>IF($B8="N/A","N/A",IF(C8&gt;90,"No",IF(C8&lt;65,"No","Yes")))</f>
        <v>Yes</v>
      </c>
      <c r="E8" s="8">
        <v>78.424289267000006</v>
      </c>
      <c r="F8" s="46" t="str">
        <f>IF($B8="N/A","N/A",IF(E8&gt;90,"No",IF(E8&lt;65,"No","Yes")))</f>
        <v>Yes</v>
      </c>
      <c r="G8" s="8">
        <v>78.188645291</v>
      </c>
      <c r="H8" s="46" t="str">
        <f>IF($B8="N/A","N/A",IF(G8&gt;90,"No",IF(G8&lt;65,"No","Yes")))</f>
        <v>Yes</v>
      </c>
      <c r="I8" s="12">
        <v>-4.1900000000000004</v>
      </c>
      <c r="J8" s="12">
        <v>-0.3</v>
      </c>
      <c r="K8" s="47" t="s">
        <v>739</v>
      </c>
      <c r="L8" s="9" t="str">
        <f t="shared" si="0"/>
        <v>Yes</v>
      </c>
    </row>
    <row r="9" spans="1:12" x14ac:dyDescent="0.2">
      <c r="A9" s="48" t="s">
        <v>92</v>
      </c>
      <c r="B9" s="9" t="s">
        <v>298</v>
      </c>
      <c r="C9" s="8">
        <v>87.289663461999993</v>
      </c>
      <c r="D9" s="46" t="str">
        <f>IF($B9="N/A","N/A",IF(C9&gt;100,"No",IF(C9&lt;90,"No","Yes")))</f>
        <v>No</v>
      </c>
      <c r="E9" s="8">
        <v>85.610568912000005</v>
      </c>
      <c r="F9" s="46" t="str">
        <f>IF($B9="N/A","N/A",IF(E9&gt;100,"No",IF(E9&lt;90,"No","Yes")))</f>
        <v>No</v>
      </c>
      <c r="G9" s="8">
        <v>84.596662030999994</v>
      </c>
      <c r="H9" s="46" t="str">
        <f>IF($B9="N/A","N/A",IF(G9&gt;100,"No",IF(G9&lt;90,"No","Yes")))</f>
        <v>No</v>
      </c>
      <c r="I9" s="12">
        <v>-1.92</v>
      </c>
      <c r="J9" s="12">
        <v>-1.18</v>
      </c>
      <c r="K9" s="47" t="s">
        <v>739</v>
      </c>
      <c r="L9" s="9" t="str">
        <f t="shared" si="0"/>
        <v>Yes</v>
      </c>
    </row>
    <row r="10" spans="1:12" x14ac:dyDescent="0.2">
      <c r="A10" s="48" t="s">
        <v>93</v>
      </c>
      <c r="B10" s="9" t="s">
        <v>299</v>
      </c>
      <c r="C10" s="8">
        <v>86.565688867999995</v>
      </c>
      <c r="D10" s="46" t="str">
        <f>IF($B10="N/A","N/A",IF(C10&gt;100,"No",IF(C10&lt;85,"No","Yes")))</f>
        <v>Yes</v>
      </c>
      <c r="E10" s="8">
        <v>88.670633773999995</v>
      </c>
      <c r="F10" s="46" t="str">
        <f>IF($B10="N/A","N/A",IF(E10&gt;100,"No",IF(E10&lt;85,"No","Yes")))</f>
        <v>Yes</v>
      </c>
      <c r="G10" s="8">
        <v>87.978517081999996</v>
      </c>
      <c r="H10" s="46" t="str">
        <f>IF($B10="N/A","N/A",IF(G10&gt;100,"No",IF(G10&lt;85,"No","Yes")))</f>
        <v>Yes</v>
      </c>
      <c r="I10" s="12">
        <v>2.4319999999999999</v>
      </c>
      <c r="J10" s="12">
        <v>-0.78100000000000003</v>
      </c>
      <c r="K10" s="47" t="s">
        <v>739</v>
      </c>
      <c r="L10" s="9" t="str">
        <f t="shared" si="0"/>
        <v>Yes</v>
      </c>
    </row>
    <row r="11" spans="1:12" x14ac:dyDescent="0.2">
      <c r="A11" s="48" t="s">
        <v>94</v>
      </c>
      <c r="B11" s="9" t="s">
        <v>300</v>
      </c>
      <c r="C11" s="8">
        <v>59.352740787000002</v>
      </c>
      <c r="D11" s="46" t="str">
        <f>IF($B11="N/A","N/A",IF(C11&gt;100,"No",IF(C11&lt;80,"No","Yes")))</f>
        <v>No</v>
      </c>
      <c r="E11" s="8">
        <v>59.859243433000003</v>
      </c>
      <c r="F11" s="46" t="str">
        <f>IF($B11="N/A","N/A",IF(E11&gt;100,"No",IF(E11&lt;80,"No","Yes")))</f>
        <v>No</v>
      </c>
      <c r="G11" s="8">
        <v>58.518902122999997</v>
      </c>
      <c r="H11" s="46" t="str">
        <f>IF($B11="N/A","N/A",IF(G11&gt;100,"No",IF(G11&lt;80,"No","Yes")))</f>
        <v>No</v>
      </c>
      <c r="I11" s="12">
        <v>0.85340000000000005</v>
      </c>
      <c r="J11" s="12">
        <v>-2.2400000000000002</v>
      </c>
      <c r="K11" s="47" t="s">
        <v>739</v>
      </c>
      <c r="L11" s="9" t="str">
        <f t="shared" si="0"/>
        <v>Yes</v>
      </c>
    </row>
    <row r="12" spans="1:12" x14ac:dyDescent="0.2">
      <c r="A12" s="48" t="s">
        <v>95</v>
      </c>
      <c r="B12" s="9" t="s">
        <v>300</v>
      </c>
      <c r="C12" s="8">
        <v>52.965069049999997</v>
      </c>
      <c r="D12" s="46" t="str">
        <f>IF($B12="N/A","N/A",IF(C12&gt;100,"No",IF(C12&lt;80,"No","Yes")))</f>
        <v>No</v>
      </c>
      <c r="E12" s="8">
        <v>47.113245110999998</v>
      </c>
      <c r="F12" s="46" t="str">
        <f>IF($B12="N/A","N/A",IF(E12&gt;100,"No",IF(E12&lt;80,"No","Yes")))</f>
        <v>No</v>
      </c>
      <c r="G12" s="8">
        <v>48.977788994999997</v>
      </c>
      <c r="H12" s="46" t="str">
        <f>IF($B12="N/A","N/A",IF(G12&gt;100,"No",IF(G12&lt;80,"No","Yes")))</f>
        <v>No</v>
      </c>
      <c r="I12" s="12">
        <v>-11</v>
      </c>
      <c r="J12" s="12">
        <v>3.9580000000000002</v>
      </c>
      <c r="K12" s="47" t="s">
        <v>739</v>
      </c>
      <c r="L12" s="9" t="str">
        <f t="shared" si="0"/>
        <v>Yes</v>
      </c>
    </row>
    <row r="13" spans="1:12" x14ac:dyDescent="0.2">
      <c r="A13" s="3" t="s">
        <v>96</v>
      </c>
      <c r="B13" s="37" t="s">
        <v>213</v>
      </c>
      <c r="C13" s="38">
        <v>43541.72</v>
      </c>
      <c r="D13" s="46" t="str">
        <f t="shared" ref="D13:D44" si="1">IF($B13="N/A","N/A",IF(C13&gt;10,"No",IF(C13&lt;-10,"No","Yes")))</f>
        <v>N/A</v>
      </c>
      <c r="E13" s="38">
        <v>48087.25</v>
      </c>
      <c r="F13" s="46" t="str">
        <f t="shared" ref="F13:F44" si="2">IF($B13="N/A","N/A",IF(E13&gt;10,"No",IF(E13&lt;-10,"No","Yes")))</f>
        <v>N/A</v>
      </c>
      <c r="G13" s="38">
        <v>46965.17</v>
      </c>
      <c r="H13" s="46" t="str">
        <f t="shared" ref="H13:H44" si="3">IF($B13="N/A","N/A",IF(G13&gt;10,"No",IF(G13&lt;-10,"No","Yes")))</f>
        <v>N/A</v>
      </c>
      <c r="I13" s="12">
        <v>10.44</v>
      </c>
      <c r="J13" s="12">
        <v>-2.33</v>
      </c>
      <c r="K13" s="47" t="s">
        <v>739</v>
      </c>
      <c r="L13" s="9" t="str">
        <f t="shared" si="0"/>
        <v>Yes</v>
      </c>
    </row>
    <row r="14" spans="1:12" x14ac:dyDescent="0.2">
      <c r="A14" s="3" t="s">
        <v>100</v>
      </c>
      <c r="B14" s="37" t="s">
        <v>213</v>
      </c>
      <c r="C14" s="38">
        <v>9984</v>
      </c>
      <c r="D14" s="46" t="str">
        <f t="shared" si="1"/>
        <v>N/A</v>
      </c>
      <c r="E14" s="38">
        <v>8402</v>
      </c>
      <c r="F14" s="46" t="str">
        <f t="shared" si="2"/>
        <v>N/A</v>
      </c>
      <c r="G14" s="38">
        <v>8628</v>
      </c>
      <c r="H14" s="46" t="str">
        <f t="shared" si="3"/>
        <v>N/A</v>
      </c>
      <c r="I14" s="12">
        <v>-15.8</v>
      </c>
      <c r="J14" s="12">
        <v>2.69</v>
      </c>
      <c r="K14" s="47" t="s">
        <v>739</v>
      </c>
      <c r="L14" s="9" t="str">
        <f t="shared" si="0"/>
        <v>Yes</v>
      </c>
    </row>
    <row r="15" spans="1:12" x14ac:dyDescent="0.2">
      <c r="A15" s="3" t="s">
        <v>991</v>
      </c>
      <c r="B15" s="37" t="s">
        <v>213</v>
      </c>
      <c r="C15" s="38">
        <v>2290</v>
      </c>
      <c r="D15" s="46" t="str">
        <f t="shared" si="1"/>
        <v>N/A</v>
      </c>
      <c r="E15" s="38">
        <v>2326</v>
      </c>
      <c r="F15" s="46" t="str">
        <f t="shared" si="2"/>
        <v>N/A</v>
      </c>
      <c r="G15" s="38">
        <v>2302</v>
      </c>
      <c r="H15" s="46" t="str">
        <f t="shared" si="3"/>
        <v>N/A</v>
      </c>
      <c r="I15" s="12">
        <v>1.5720000000000001</v>
      </c>
      <c r="J15" s="12">
        <v>-1.03</v>
      </c>
      <c r="K15" s="47" t="s">
        <v>739</v>
      </c>
      <c r="L15" s="9" t="str">
        <f t="shared" si="0"/>
        <v>Yes</v>
      </c>
    </row>
    <row r="16" spans="1:12" x14ac:dyDescent="0.2">
      <c r="A16" s="3" t="s">
        <v>992</v>
      </c>
      <c r="B16" s="37" t="s">
        <v>213</v>
      </c>
      <c r="C16" s="38">
        <v>619</v>
      </c>
      <c r="D16" s="46" t="str">
        <f t="shared" si="1"/>
        <v>N/A</v>
      </c>
      <c r="E16" s="38">
        <v>2260</v>
      </c>
      <c r="F16" s="46" t="str">
        <f t="shared" si="2"/>
        <v>N/A</v>
      </c>
      <c r="G16" s="38">
        <v>2315</v>
      </c>
      <c r="H16" s="46" t="str">
        <f t="shared" si="3"/>
        <v>N/A</v>
      </c>
      <c r="I16" s="12">
        <v>265.10000000000002</v>
      </c>
      <c r="J16" s="12">
        <v>2.4340000000000002</v>
      </c>
      <c r="K16" s="47" t="s">
        <v>739</v>
      </c>
      <c r="L16" s="9" t="str">
        <f t="shared" si="0"/>
        <v>Yes</v>
      </c>
    </row>
    <row r="17" spans="1:12" x14ac:dyDescent="0.2">
      <c r="A17" s="3" t="s">
        <v>993</v>
      </c>
      <c r="B17" s="37" t="s">
        <v>213</v>
      </c>
      <c r="C17" s="38">
        <v>2273</v>
      </c>
      <c r="D17" s="46" t="str">
        <f t="shared" si="1"/>
        <v>N/A</v>
      </c>
      <c r="E17" s="38">
        <v>2292</v>
      </c>
      <c r="F17" s="46" t="str">
        <f t="shared" si="2"/>
        <v>N/A</v>
      </c>
      <c r="G17" s="38">
        <v>2392</v>
      </c>
      <c r="H17" s="46" t="str">
        <f t="shared" si="3"/>
        <v>N/A</v>
      </c>
      <c r="I17" s="12">
        <v>0.83589999999999998</v>
      </c>
      <c r="J17" s="12">
        <v>4.3630000000000004</v>
      </c>
      <c r="K17" s="47" t="s">
        <v>739</v>
      </c>
      <c r="L17" s="9" t="str">
        <f t="shared" si="0"/>
        <v>Yes</v>
      </c>
    </row>
    <row r="18" spans="1:12" x14ac:dyDescent="0.2">
      <c r="A18" s="3" t="s">
        <v>994</v>
      </c>
      <c r="B18" s="37" t="s">
        <v>213</v>
      </c>
      <c r="C18" s="38">
        <v>4802</v>
      </c>
      <c r="D18" s="46" t="str">
        <f t="shared" si="1"/>
        <v>N/A</v>
      </c>
      <c r="E18" s="38">
        <v>1524</v>
      </c>
      <c r="F18" s="46" t="str">
        <f t="shared" si="2"/>
        <v>N/A</v>
      </c>
      <c r="G18" s="38">
        <v>1619</v>
      </c>
      <c r="H18" s="46" t="str">
        <f t="shared" si="3"/>
        <v>N/A</v>
      </c>
      <c r="I18" s="12">
        <v>-68.3</v>
      </c>
      <c r="J18" s="12">
        <v>6.234</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34397</v>
      </c>
      <c r="D20" s="46" t="str">
        <f t="shared" si="1"/>
        <v>N/A</v>
      </c>
      <c r="E20" s="38">
        <v>34618</v>
      </c>
      <c r="F20" s="46" t="str">
        <f t="shared" si="2"/>
        <v>N/A</v>
      </c>
      <c r="G20" s="38">
        <v>33515</v>
      </c>
      <c r="H20" s="46" t="str">
        <f t="shared" si="3"/>
        <v>N/A</v>
      </c>
      <c r="I20" s="12">
        <v>0.64249999999999996</v>
      </c>
      <c r="J20" s="12">
        <v>-3.19</v>
      </c>
      <c r="K20" s="47" t="s">
        <v>739</v>
      </c>
      <c r="L20" s="9" t="str">
        <f t="shared" si="0"/>
        <v>Yes</v>
      </c>
    </row>
    <row r="21" spans="1:12" x14ac:dyDescent="0.2">
      <c r="A21" s="3" t="s">
        <v>996</v>
      </c>
      <c r="B21" s="37" t="s">
        <v>213</v>
      </c>
      <c r="C21" s="38">
        <v>20611</v>
      </c>
      <c r="D21" s="46" t="str">
        <f t="shared" si="1"/>
        <v>N/A</v>
      </c>
      <c r="E21" s="38">
        <v>20602</v>
      </c>
      <c r="F21" s="46" t="str">
        <f t="shared" si="2"/>
        <v>N/A</v>
      </c>
      <c r="G21" s="38">
        <v>20263</v>
      </c>
      <c r="H21" s="46" t="str">
        <f t="shared" si="3"/>
        <v>N/A</v>
      </c>
      <c r="I21" s="12">
        <v>-4.3999999999999997E-2</v>
      </c>
      <c r="J21" s="12">
        <v>-1.65</v>
      </c>
      <c r="K21" s="47" t="s">
        <v>739</v>
      </c>
      <c r="L21" s="9" t="str">
        <f t="shared" si="0"/>
        <v>Yes</v>
      </c>
    </row>
    <row r="22" spans="1:12" x14ac:dyDescent="0.2">
      <c r="A22" s="3" t="s">
        <v>997</v>
      </c>
      <c r="B22" s="37" t="s">
        <v>213</v>
      </c>
      <c r="C22" s="38">
        <v>7629</v>
      </c>
      <c r="D22" s="46" t="str">
        <f t="shared" si="1"/>
        <v>N/A</v>
      </c>
      <c r="E22" s="38">
        <v>5397</v>
      </c>
      <c r="F22" s="46" t="str">
        <f t="shared" si="2"/>
        <v>N/A</v>
      </c>
      <c r="G22" s="38">
        <v>3683</v>
      </c>
      <c r="H22" s="46" t="str">
        <f t="shared" si="3"/>
        <v>N/A</v>
      </c>
      <c r="I22" s="12">
        <v>-29.3</v>
      </c>
      <c r="J22" s="12">
        <v>-31.8</v>
      </c>
      <c r="K22" s="47" t="s">
        <v>739</v>
      </c>
      <c r="L22" s="9" t="str">
        <f t="shared" si="0"/>
        <v>No</v>
      </c>
    </row>
    <row r="23" spans="1:12" x14ac:dyDescent="0.2">
      <c r="A23" s="3" t="s">
        <v>998</v>
      </c>
      <c r="B23" s="37" t="s">
        <v>213</v>
      </c>
      <c r="C23" s="38">
        <v>3206</v>
      </c>
      <c r="D23" s="46" t="str">
        <f t="shared" si="1"/>
        <v>N/A</v>
      </c>
      <c r="E23" s="38">
        <v>3134</v>
      </c>
      <c r="F23" s="46" t="str">
        <f t="shared" si="2"/>
        <v>N/A</v>
      </c>
      <c r="G23" s="38">
        <v>3146</v>
      </c>
      <c r="H23" s="46" t="str">
        <f t="shared" si="3"/>
        <v>N/A</v>
      </c>
      <c r="I23" s="12">
        <v>-2.25</v>
      </c>
      <c r="J23" s="12">
        <v>0.38290000000000002</v>
      </c>
      <c r="K23" s="47" t="s">
        <v>739</v>
      </c>
      <c r="L23" s="9" t="str">
        <f t="shared" si="0"/>
        <v>Yes</v>
      </c>
    </row>
    <row r="24" spans="1:12" x14ac:dyDescent="0.2">
      <c r="A24" s="3" t="s">
        <v>999</v>
      </c>
      <c r="B24" s="37" t="s">
        <v>213</v>
      </c>
      <c r="C24" s="38">
        <v>2951</v>
      </c>
      <c r="D24" s="46" t="str">
        <f t="shared" si="1"/>
        <v>N/A</v>
      </c>
      <c r="E24" s="38">
        <v>5485</v>
      </c>
      <c r="F24" s="46" t="str">
        <f t="shared" si="2"/>
        <v>N/A</v>
      </c>
      <c r="G24" s="38">
        <v>6423</v>
      </c>
      <c r="H24" s="46" t="str">
        <f t="shared" si="3"/>
        <v>N/A</v>
      </c>
      <c r="I24" s="12">
        <v>85.87</v>
      </c>
      <c r="J24" s="12">
        <v>17.100000000000001</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6458</v>
      </c>
      <c r="D26" s="46" t="str">
        <f t="shared" si="1"/>
        <v>N/A</v>
      </c>
      <c r="E26" s="38">
        <v>7957</v>
      </c>
      <c r="F26" s="46" t="str">
        <f t="shared" si="2"/>
        <v>N/A</v>
      </c>
      <c r="G26" s="38">
        <v>7724</v>
      </c>
      <c r="H26" s="46" t="str">
        <f t="shared" si="3"/>
        <v>N/A</v>
      </c>
      <c r="I26" s="12">
        <v>23.21</v>
      </c>
      <c r="J26" s="12">
        <v>-2.93</v>
      </c>
      <c r="K26" s="47" t="s">
        <v>739</v>
      </c>
      <c r="L26" s="9" t="str">
        <f t="shared" si="0"/>
        <v>Yes</v>
      </c>
    </row>
    <row r="27" spans="1:12" x14ac:dyDescent="0.2">
      <c r="A27" s="3" t="s">
        <v>1001</v>
      </c>
      <c r="B27" s="37" t="s">
        <v>213</v>
      </c>
      <c r="C27" s="38">
        <v>750</v>
      </c>
      <c r="D27" s="46" t="str">
        <f t="shared" si="1"/>
        <v>N/A</v>
      </c>
      <c r="E27" s="38">
        <v>838</v>
      </c>
      <c r="F27" s="46" t="str">
        <f t="shared" si="2"/>
        <v>N/A</v>
      </c>
      <c r="G27" s="38">
        <v>838</v>
      </c>
      <c r="H27" s="46" t="str">
        <f t="shared" si="3"/>
        <v>N/A</v>
      </c>
      <c r="I27" s="12">
        <v>11.73</v>
      </c>
      <c r="J27" s="12">
        <v>0</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1311</v>
      </c>
      <c r="D29" s="46" t="str">
        <f t="shared" si="1"/>
        <v>N/A</v>
      </c>
      <c r="E29" s="38">
        <v>1207</v>
      </c>
      <c r="F29" s="46" t="str">
        <f t="shared" si="2"/>
        <v>N/A</v>
      </c>
      <c r="G29" s="121">
        <v>1205</v>
      </c>
      <c r="H29" s="46" t="str">
        <f t="shared" si="3"/>
        <v>N/A</v>
      </c>
      <c r="I29" s="12">
        <v>-7.93</v>
      </c>
      <c r="J29" s="12">
        <v>-0.16600000000000001</v>
      </c>
      <c r="K29" s="47" t="s">
        <v>739</v>
      </c>
      <c r="L29" s="9" t="str">
        <f t="shared" si="0"/>
        <v>Yes</v>
      </c>
    </row>
    <row r="30" spans="1:12" x14ac:dyDescent="0.2">
      <c r="A30" s="3" t="s">
        <v>1004</v>
      </c>
      <c r="B30" s="37" t="s">
        <v>213</v>
      </c>
      <c r="C30" s="38">
        <v>828</v>
      </c>
      <c r="D30" s="46" t="str">
        <f t="shared" si="1"/>
        <v>N/A</v>
      </c>
      <c r="E30" s="38">
        <v>873</v>
      </c>
      <c r="F30" s="46" t="str">
        <f t="shared" si="2"/>
        <v>N/A</v>
      </c>
      <c r="G30" s="38">
        <v>872</v>
      </c>
      <c r="H30" s="46" t="str">
        <f t="shared" si="3"/>
        <v>N/A</v>
      </c>
      <c r="I30" s="12">
        <v>5.4349999999999996</v>
      </c>
      <c r="J30" s="12">
        <v>-0.115</v>
      </c>
      <c r="K30" s="47" t="s">
        <v>739</v>
      </c>
      <c r="L30" s="9" t="str">
        <f t="shared" si="0"/>
        <v>Yes</v>
      </c>
    </row>
    <row r="31" spans="1:12" x14ac:dyDescent="0.2">
      <c r="A31" s="3" t="s">
        <v>1005</v>
      </c>
      <c r="B31" s="37" t="s">
        <v>213</v>
      </c>
      <c r="C31" s="38">
        <v>11</v>
      </c>
      <c r="D31" s="46" t="str">
        <f t="shared" si="1"/>
        <v>N/A</v>
      </c>
      <c r="E31" s="38">
        <v>11</v>
      </c>
      <c r="F31" s="46" t="str">
        <f t="shared" si="2"/>
        <v>N/A</v>
      </c>
      <c r="G31" s="38">
        <v>11</v>
      </c>
      <c r="H31" s="46" t="str">
        <f t="shared" si="3"/>
        <v>N/A</v>
      </c>
      <c r="I31" s="12">
        <v>166.7</v>
      </c>
      <c r="J31" s="12">
        <v>-37.5</v>
      </c>
      <c r="K31" s="47" t="s">
        <v>739</v>
      </c>
      <c r="L31" s="9" t="str">
        <f t="shared" si="0"/>
        <v>No</v>
      </c>
    </row>
    <row r="32" spans="1:12" x14ac:dyDescent="0.2">
      <c r="A32" s="3" t="s">
        <v>1006</v>
      </c>
      <c r="B32" s="37" t="s">
        <v>213</v>
      </c>
      <c r="C32" s="38">
        <v>3566</v>
      </c>
      <c r="D32" s="46" t="str">
        <f t="shared" si="1"/>
        <v>N/A</v>
      </c>
      <c r="E32" s="38">
        <v>5031</v>
      </c>
      <c r="F32" s="46" t="str">
        <f t="shared" si="2"/>
        <v>N/A</v>
      </c>
      <c r="G32" s="38">
        <v>4804</v>
      </c>
      <c r="H32" s="46" t="str">
        <f t="shared" si="3"/>
        <v>N/A</v>
      </c>
      <c r="I32" s="12">
        <v>41.08</v>
      </c>
      <c r="J32" s="12">
        <v>-4.51</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2462</v>
      </c>
      <c r="D34" s="46" t="str">
        <f t="shared" si="1"/>
        <v>N/A</v>
      </c>
      <c r="E34" s="38">
        <v>8539</v>
      </c>
      <c r="F34" s="46" t="str">
        <f t="shared" si="2"/>
        <v>N/A</v>
      </c>
      <c r="G34" s="38">
        <v>7924</v>
      </c>
      <c r="H34" s="46" t="str">
        <f t="shared" si="3"/>
        <v>N/A</v>
      </c>
      <c r="I34" s="12">
        <v>246.8</v>
      </c>
      <c r="J34" s="12">
        <v>-7.2</v>
      </c>
      <c r="K34" s="47" t="s">
        <v>739</v>
      </c>
      <c r="L34" s="9" t="str">
        <f t="shared" si="0"/>
        <v>Yes</v>
      </c>
    </row>
    <row r="35" spans="1:12" x14ac:dyDescent="0.2">
      <c r="A35" s="3" t="s">
        <v>1008</v>
      </c>
      <c r="B35" s="37" t="s">
        <v>213</v>
      </c>
      <c r="C35" s="38">
        <v>1137</v>
      </c>
      <c r="D35" s="46" t="str">
        <f t="shared" si="1"/>
        <v>N/A</v>
      </c>
      <c r="E35" s="38">
        <v>1285</v>
      </c>
      <c r="F35" s="46" t="str">
        <f t="shared" si="2"/>
        <v>N/A</v>
      </c>
      <c r="G35" s="38">
        <v>1306</v>
      </c>
      <c r="H35" s="46" t="str">
        <f t="shared" si="3"/>
        <v>N/A</v>
      </c>
      <c r="I35" s="12">
        <v>13.02</v>
      </c>
      <c r="J35" s="12">
        <v>1.6339999999999999</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562</v>
      </c>
      <c r="D37" s="46" t="str">
        <f t="shared" si="1"/>
        <v>N/A</v>
      </c>
      <c r="E37" s="38">
        <v>510</v>
      </c>
      <c r="F37" s="46" t="str">
        <f t="shared" si="2"/>
        <v>N/A</v>
      </c>
      <c r="G37" s="38">
        <v>566</v>
      </c>
      <c r="H37" s="46" t="str">
        <f t="shared" si="3"/>
        <v>N/A</v>
      </c>
      <c r="I37" s="12">
        <v>-9.25</v>
      </c>
      <c r="J37" s="12">
        <v>10.98</v>
      </c>
      <c r="K37" s="47" t="s">
        <v>739</v>
      </c>
      <c r="L37" s="9" t="str">
        <f t="shared" si="0"/>
        <v>Yes</v>
      </c>
    </row>
    <row r="38" spans="1:12" x14ac:dyDescent="0.2">
      <c r="A38" s="3" t="s">
        <v>1011</v>
      </c>
      <c r="B38" s="37" t="s">
        <v>213</v>
      </c>
      <c r="C38" s="38">
        <v>135</v>
      </c>
      <c r="D38" s="46" t="str">
        <f t="shared" si="1"/>
        <v>N/A</v>
      </c>
      <c r="E38" s="38">
        <v>75</v>
      </c>
      <c r="F38" s="46" t="str">
        <f t="shared" si="2"/>
        <v>N/A</v>
      </c>
      <c r="G38" s="38">
        <v>57</v>
      </c>
      <c r="H38" s="46" t="str">
        <f t="shared" si="3"/>
        <v>N/A</v>
      </c>
      <c r="I38" s="12">
        <v>-44.4</v>
      </c>
      <c r="J38" s="12">
        <v>-24</v>
      </c>
      <c r="K38" s="47" t="s">
        <v>739</v>
      </c>
      <c r="L38" s="9" t="str">
        <f t="shared" si="0"/>
        <v>Yes</v>
      </c>
    </row>
    <row r="39" spans="1:12" x14ac:dyDescent="0.2">
      <c r="A39" s="3" t="s">
        <v>1012</v>
      </c>
      <c r="B39" s="37" t="s">
        <v>213</v>
      </c>
      <c r="C39" s="38">
        <v>272</v>
      </c>
      <c r="D39" s="46" t="str">
        <f t="shared" si="1"/>
        <v>N/A</v>
      </c>
      <c r="E39" s="38">
        <v>6318</v>
      </c>
      <c r="F39" s="46" t="str">
        <f t="shared" si="2"/>
        <v>N/A</v>
      </c>
      <c r="G39" s="38">
        <v>5519</v>
      </c>
      <c r="H39" s="46" t="str">
        <f t="shared" si="3"/>
        <v>N/A</v>
      </c>
      <c r="I39" s="12">
        <v>2223</v>
      </c>
      <c r="J39" s="12">
        <v>-12.6</v>
      </c>
      <c r="K39" s="47" t="s">
        <v>739</v>
      </c>
      <c r="L39" s="9" t="str">
        <f t="shared" si="0"/>
        <v>Yes</v>
      </c>
    </row>
    <row r="40" spans="1:12" x14ac:dyDescent="0.2">
      <c r="A40" s="3" t="s">
        <v>1013</v>
      </c>
      <c r="B40" s="37" t="s">
        <v>213</v>
      </c>
      <c r="C40" s="38">
        <v>356</v>
      </c>
      <c r="D40" s="46" t="str">
        <f t="shared" si="1"/>
        <v>N/A</v>
      </c>
      <c r="E40" s="38">
        <v>351</v>
      </c>
      <c r="F40" s="46" t="str">
        <f t="shared" si="2"/>
        <v>N/A</v>
      </c>
      <c r="G40" s="38">
        <v>476</v>
      </c>
      <c r="H40" s="46" t="str">
        <f t="shared" si="3"/>
        <v>N/A</v>
      </c>
      <c r="I40" s="12">
        <v>-1.4</v>
      </c>
      <c r="J40" s="12">
        <v>35.61</v>
      </c>
      <c r="K40" s="47" t="s">
        <v>739</v>
      </c>
      <c r="L40" s="9" t="str">
        <f t="shared" si="0"/>
        <v>No</v>
      </c>
    </row>
    <row r="41" spans="1:12" x14ac:dyDescent="0.2">
      <c r="A41" s="48" t="s">
        <v>84</v>
      </c>
      <c r="B41" s="37" t="s">
        <v>213</v>
      </c>
      <c r="C41" s="49">
        <v>1296040234</v>
      </c>
      <c r="D41" s="46" t="str">
        <f t="shared" si="1"/>
        <v>N/A</v>
      </c>
      <c r="E41" s="49">
        <v>1171624043</v>
      </c>
      <c r="F41" s="46" t="str">
        <f t="shared" si="2"/>
        <v>N/A</v>
      </c>
      <c r="G41" s="49">
        <v>1186788306</v>
      </c>
      <c r="H41" s="46" t="str">
        <f t="shared" si="3"/>
        <v>N/A</v>
      </c>
      <c r="I41" s="12">
        <v>-9.6</v>
      </c>
      <c r="J41" s="12">
        <v>1.294</v>
      </c>
      <c r="K41" s="47" t="s">
        <v>739</v>
      </c>
      <c r="L41" s="9" t="str">
        <f t="shared" si="0"/>
        <v>Yes</v>
      </c>
    </row>
    <row r="42" spans="1:12" x14ac:dyDescent="0.2">
      <c r="A42" s="48" t="s">
        <v>1501</v>
      </c>
      <c r="B42" s="37" t="s">
        <v>213</v>
      </c>
      <c r="C42" s="49">
        <v>24315.495656999999</v>
      </c>
      <c r="D42" s="46" t="str">
        <f t="shared" si="1"/>
        <v>N/A</v>
      </c>
      <c r="E42" s="49">
        <v>19685.866708000001</v>
      </c>
      <c r="F42" s="46" t="str">
        <f t="shared" si="2"/>
        <v>N/A</v>
      </c>
      <c r="G42" s="49">
        <v>20535.867279999999</v>
      </c>
      <c r="H42" s="46" t="str">
        <f t="shared" si="3"/>
        <v>N/A</v>
      </c>
      <c r="I42" s="12">
        <v>-19</v>
      </c>
      <c r="J42" s="12">
        <v>4.3179999999999996</v>
      </c>
      <c r="K42" s="47" t="s">
        <v>739</v>
      </c>
      <c r="L42" s="9" t="str">
        <f t="shared" si="0"/>
        <v>Yes</v>
      </c>
    </row>
    <row r="43" spans="1:12" x14ac:dyDescent="0.2">
      <c r="A43" s="48" t="s">
        <v>1502</v>
      </c>
      <c r="B43" s="37" t="s">
        <v>213</v>
      </c>
      <c r="C43" s="49">
        <v>29706.615796999999</v>
      </c>
      <c r="D43" s="46" t="str">
        <f t="shared" si="1"/>
        <v>N/A</v>
      </c>
      <c r="E43" s="49">
        <v>25101.747038000001</v>
      </c>
      <c r="F43" s="46" t="str">
        <f t="shared" si="2"/>
        <v>N/A</v>
      </c>
      <c r="G43" s="49">
        <v>26264.513478000001</v>
      </c>
      <c r="H43" s="46" t="str">
        <f t="shared" si="3"/>
        <v>N/A</v>
      </c>
      <c r="I43" s="12">
        <v>-15.5</v>
      </c>
      <c r="J43" s="12">
        <v>4.6319999999999997</v>
      </c>
      <c r="K43" s="47" t="s">
        <v>739</v>
      </c>
      <c r="L43" s="9" t="str">
        <f t="shared" si="0"/>
        <v>Yes</v>
      </c>
    </row>
    <row r="44" spans="1:12" x14ac:dyDescent="0.2">
      <c r="A44" s="4" t="s">
        <v>107</v>
      </c>
      <c r="B44" s="37" t="s">
        <v>213</v>
      </c>
      <c r="C44" s="49">
        <v>16996254</v>
      </c>
      <c r="D44" s="46" t="str">
        <f t="shared" si="1"/>
        <v>N/A</v>
      </c>
      <c r="E44" s="49">
        <v>20973016</v>
      </c>
      <c r="F44" s="46" t="str">
        <f t="shared" si="2"/>
        <v>N/A</v>
      </c>
      <c r="G44" s="49">
        <v>21237799</v>
      </c>
      <c r="H44" s="46" t="str">
        <f t="shared" si="3"/>
        <v>N/A</v>
      </c>
      <c r="I44" s="12">
        <v>23.4</v>
      </c>
      <c r="J44" s="12">
        <v>1.262</v>
      </c>
      <c r="K44" s="47" t="s">
        <v>739</v>
      </c>
      <c r="L44" s="9" t="str">
        <f t="shared" si="0"/>
        <v>Yes</v>
      </c>
    </row>
    <row r="45" spans="1:12" x14ac:dyDescent="0.2">
      <c r="A45" s="48" t="s">
        <v>158</v>
      </c>
      <c r="B45" s="50" t="s">
        <v>217</v>
      </c>
      <c r="C45" s="1">
        <v>494</v>
      </c>
      <c r="D45" s="46" t="str">
        <f>IF($B45="N/A","N/A",IF(C45&gt;0,"No",IF(C45&lt;0,"No","Yes")))</f>
        <v>No</v>
      </c>
      <c r="E45" s="1">
        <v>1568</v>
      </c>
      <c r="F45" s="46" t="str">
        <f>IF($B45="N/A","N/A",IF(E45&gt;0,"No",IF(E45&lt;0,"No","Yes")))</f>
        <v>No</v>
      </c>
      <c r="G45" s="1">
        <v>1048</v>
      </c>
      <c r="H45" s="46" t="str">
        <f>IF($B45="N/A","N/A",IF(G45&gt;0,"No",IF(G45&lt;0,"No","Yes")))</f>
        <v>No</v>
      </c>
      <c r="I45" s="12">
        <v>217.4</v>
      </c>
      <c r="J45" s="12">
        <v>-33.200000000000003</v>
      </c>
      <c r="K45" s="47" t="s">
        <v>739</v>
      </c>
      <c r="L45" s="9" t="str">
        <f t="shared" si="0"/>
        <v>No</v>
      </c>
    </row>
    <row r="46" spans="1:12" x14ac:dyDescent="0.2">
      <c r="A46" s="48" t="s">
        <v>156</v>
      </c>
      <c r="B46" s="37" t="s">
        <v>213</v>
      </c>
      <c r="C46" s="49">
        <v>1532723</v>
      </c>
      <c r="D46" s="46" t="str">
        <f t="shared" ref="D46:D47" si="4">IF($B46="N/A","N/A",IF(C46&gt;10,"No",IF(C46&lt;-10,"No","Yes")))</f>
        <v>N/A</v>
      </c>
      <c r="E46" s="49">
        <v>3492846</v>
      </c>
      <c r="F46" s="46" t="str">
        <f t="shared" ref="F46:F47" si="5">IF($B46="N/A","N/A",IF(E46&gt;10,"No",IF(E46&lt;-10,"No","Yes")))</f>
        <v>N/A</v>
      </c>
      <c r="G46" s="49">
        <v>1936874</v>
      </c>
      <c r="H46" s="46" t="str">
        <f t="shared" ref="H46:H47" si="6">IF($B46="N/A","N/A",IF(G46&gt;10,"No",IF(G46&lt;-10,"No","Yes")))</f>
        <v>N/A</v>
      </c>
      <c r="I46" s="12">
        <v>127.9</v>
      </c>
      <c r="J46" s="12">
        <v>-44.5</v>
      </c>
      <c r="K46" s="47" t="s">
        <v>739</v>
      </c>
      <c r="L46" s="9" t="str">
        <f t="shared" si="0"/>
        <v>No</v>
      </c>
    </row>
    <row r="47" spans="1:12" x14ac:dyDescent="0.2">
      <c r="A47" s="48" t="s">
        <v>1304</v>
      </c>
      <c r="B47" s="37" t="s">
        <v>213</v>
      </c>
      <c r="C47" s="49">
        <v>3102.6781377000002</v>
      </c>
      <c r="D47" s="46" t="str">
        <f t="shared" si="4"/>
        <v>N/A</v>
      </c>
      <c r="E47" s="49">
        <v>2227.5803571000001</v>
      </c>
      <c r="F47" s="46" t="str">
        <f t="shared" si="5"/>
        <v>N/A</v>
      </c>
      <c r="G47" s="49">
        <v>1848.1622136999999</v>
      </c>
      <c r="H47" s="46" t="str">
        <f t="shared" si="6"/>
        <v>N/A</v>
      </c>
      <c r="I47" s="12">
        <v>-28.2</v>
      </c>
      <c r="J47" s="12">
        <v>-17</v>
      </c>
      <c r="K47" s="47" t="s">
        <v>739</v>
      </c>
      <c r="L47" s="9" t="str">
        <f>IF(J47="Div by 0", "N/A", IF(OR(J47="N/A",K47="N/A"),"N/A", IF(J47&gt;VALUE(MID(K47,1,2)), "No", IF(J47&lt;-1*VALUE(MID(K47,1,2)), "No", "Yes"))))</f>
        <v>Yes</v>
      </c>
    </row>
    <row r="48" spans="1:12" x14ac:dyDescent="0.2">
      <c r="A48" s="48" t="s">
        <v>1503</v>
      </c>
      <c r="B48" s="37" t="s">
        <v>213</v>
      </c>
      <c r="C48" s="49">
        <v>32909.608373000003</v>
      </c>
      <c r="D48" s="46" t="str">
        <f t="shared" ref="D48:D74" si="7">IF($B48="N/A","N/A",IF(C48&gt;10,"No",IF(C48&lt;-10,"No","Yes")))</f>
        <v>N/A</v>
      </c>
      <c r="E48" s="49">
        <v>22512.267911999999</v>
      </c>
      <c r="F48" s="46" t="str">
        <f t="shared" ref="F48:F74" si="8">IF($B48="N/A","N/A",IF(E48&gt;10,"No",IF(E48&lt;-10,"No","Yes")))</f>
        <v>N/A</v>
      </c>
      <c r="G48" s="49">
        <v>21998.921302999999</v>
      </c>
      <c r="H48" s="46" t="str">
        <f t="shared" ref="H48:H74" si="9">IF($B48="N/A","N/A",IF(G48&gt;10,"No",IF(G48&lt;-10,"No","Yes")))</f>
        <v>N/A</v>
      </c>
      <c r="I48" s="12">
        <v>-31.6</v>
      </c>
      <c r="J48" s="12">
        <v>-2.2799999999999998</v>
      </c>
      <c r="K48" s="47" t="s">
        <v>739</v>
      </c>
      <c r="L48" s="9" t="str">
        <f t="shared" ref="L48:L74" si="10">IF(J48="Div by 0", "N/A", IF(K48="N/A","N/A", IF(J48&gt;VALUE(MID(K48,1,2)), "No", IF(J48&lt;-1*VALUE(MID(K48,1,2)), "No", "Yes"))))</f>
        <v>Yes</v>
      </c>
    </row>
    <row r="49" spans="1:12" x14ac:dyDescent="0.2">
      <c r="A49" s="48" t="s">
        <v>1504</v>
      </c>
      <c r="B49" s="37" t="s">
        <v>213</v>
      </c>
      <c r="C49" s="49">
        <v>21405.289519999998</v>
      </c>
      <c r="D49" s="46" t="str">
        <f t="shared" si="7"/>
        <v>N/A</v>
      </c>
      <c r="E49" s="49">
        <v>15632.831039999999</v>
      </c>
      <c r="F49" s="46" t="str">
        <f t="shared" si="8"/>
        <v>N/A</v>
      </c>
      <c r="G49" s="49">
        <v>15193.173328000001</v>
      </c>
      <c r="H49" s="46" t="str">
        <f t="shared" si="9"/>
        <v>N/A</v>
      </c>
      <c r="I49" s="12">
        <v>-27</v>
      </c>
      <c r="J49" s="12">
        <v>-2.81</v>
      </c>
      <c r="K49" s="47" t="s">
        <v>739</v>
      </c>
      <c r="L49" s="9" t="str">
        <f t="shared" si="10"/>
        <v>Yes</v>
      </c>
    </row>
    <row r="50" spans="1:12" x14ac:dyDescent="0.2">
      <c r="A50" s="48" t="s">
        <v>1505</v>
      </c>
      <c r="B50" s="37" t="s">
        <v>213</v>
      </c>
      <c r="C50" s="49">
        <v>91015.578351999997</v>
      </c>
      <c r="D50" s="46" t="str">
        <f t="shared" si="7"/>
        <v>N/A</v>
      </c>
      <c r="E50" s="49">
        <v>22893.225664000001</v>
      </c>
      <c r="F50" s="46" t="str">
        <f t="shared" si="8"/>
        <v>N/A</v>
      </c>
      <c r="G50" s="49">
        <v>21629.090281000001</v>
      </c>
      <c r="H50" s="46" t="str">
        <f t="shared" si="9"/>
        <v>N/A</v>
      </c>
      <c r="I50" s="12">
        <v>-74.8</v>
      </c>
      <c r="J50" s="12">
        <v>-5.52</v>
      </c>
      <c r="K50" s="47" t="s">
        <v>739</v>
      </c>
      <c r="L50" s="9" t="str">
        <f t="shared" si="10"/>
        <v>Yes</v>
      </c>
    </row>
    <row r="51" spans="1:12" x14ac:dyDescent="0.2">
      <c r="A51" s="48" t="s">
        <v>1506</v>
      </c>
      <c r="B51" s="37" t="s">
        <v>213</v>
      </c>
      <c r="C51" s="49">
        <v>10957.453146</v>
      </c>
      <c r="D51" s="46" t="str">
        <f t="shared" si="7"/>
        <v>N/A</v>
      </c>
      <c r="E51" s="49">
        <v>5346.3861256999999</v>
      </c>
      <c r="F51" s="46" t="str">
        <f t="shared" si="8"/>
        <v>N/A</v>
      </c>
      <c r="G51" s="49">
        <v>4713.9414716000001</v>
      </c>
      <c r="H51" s="46" t="str">
        <f t="shared" si="9"/>
        <v>N/A</v>
      </c>
      <c r="I51" s="12">
        <v>-51.2</v>
      </c>
      <c r="J51" s="12">
        <v>-11.8</v>
      </c>
      <c r="K51" s="47" t="s">
        <v>739</v>
      </c>
      <c r="L51" s="9" t="str">
        <f t="shared" si="10"/>
        <v>Yes</v>
      </c>
    </row>
    <row r="52" spans="1:12" x14ac:dyDescent="0.2">
      <c r="A52" s="48" t="s">
        <v>1507</v>
      </c>
      <c r="B52" s="37" t="s">
        <v>213</v>
      </c>
      <c r="C52" s="49">
        <v>41296.643689999997</v>
      </c>
      <c r="D52" s="46" t="str">
        <f t="shared" si="7"/>
        <v>N/A</v>
      </c>
      <c r="E52" s="49">
        <v>58263.453412000003</v>
      </c>
      <c r="F52" s="46" t="str">
        <f t="shared" si="8"/>
        <v>N/A</v>
      </c>
      <c r="G52" s="49">
        <v>57742.381716999997</v>
      </c>
      <c r="H52" s="46" t="str">
        <f t="shared" si="9"/>
        <v>N/A</v>
      </c>
      <c r="I52" s="12">
        <v>41.09</v>
      </c>
      <c r="J52" s="12">
        <v>-0.89400000000000002</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26452.119602999999</v>
      </c>
      <c r="D54" s="46" t="str">
        <f t="shared" si="7"/>
        <v>N/A</v>
      </c>
      <c r="E54" s="49">
        <v>26587.524004999999</v>
      </c>
      <c r="F54" s="46" t="str">
        <f t="shared" si="8"/>
        <v>N/A</v>
      </c>
      <c r="G54" s="49">
        <v>27903.212920000002</v>
      </c>
      <c r="H54" s="46" t="str">
        <f t="shared" si="9"/>
        <v>N/A</v>
      </c>
      <c r="I54" s="12">
        <v>0.51190000000000002</v>
      </c>
      <c r="J54" s="12">
        <v>4.9489999999999998</v>
      </c>
      <c r="K54" s="47" t="s">
        <v>739</v>
      </c>
      <c r="L54" s="9" t="str">
        <f t="shared" si="10"/>
        <v>Yes</v>
      </c>
    </row>
    <row r="55" spans="1:12" x14ac:dyDescent="0.2">
      <c r="A55" s="48" t="s">
        <v>1510</v>
      </c>
      <c r="B55" s="37" t="s">
        <v>213</v>
      </c>
      <c r="C55" s="49">
        <v>21620.328805000001</v>
      </c>
      <c r="D55" s="46" t="str">
        <f t="shared" si="7"/>
        <v>N/A</v>
      </c>
      <c r="E55" s="49">
        <v>20701.693815999999</v>
      </c>
      <c r="F55" s="46" t="str">
        <f t="shared" si="8"/>
        <v>N/A</v>
      </c>
      <c r="G55" s="49">
        <v>20315.090164000001</v>
      </c>
      <c r="H55" s="46" t="str">
        <f t="shared" si="9"/>
        <v>N/A</v>
      </c>
      <c r="I55" s="12">
        <v>-4.25</v>
      </c>
      <c r="J55" s="12">
        <v>-1.87</v>
      </c>
      <c r="K55" s="47" t="s">
        <v>739</v>
      </c>
      <c r="L55" s="9" t="str">
        <f t="shared" si="10"/>
        <v>Yes</v>
      </c>
    </row>
    <row r="56" spans="1:12" ht="25.5" x14ac:dyDescent="0.2">
      <c r="A56" s="48" t="s">
        <v>1511</v>
      </c>
      <c r="B56" s="37" t="s">
        <v>213</v>
      </c>
      <c r="C56" s="49">
        <v>26654.508978999998</v>
      </c>
      <c r="D56" s="46" t="str">
        <f t="shared" si="7"/>
        <v>N/A</v>
      </c>
      <c r="E56" s="49">
        <v>29280.937927999999</v>
      </c>
      <c r="F56" s="46" t="str">
        <f t="shared" si="8"/>
        <v>N/A</v>
      </c>
      <c r="G56" s="49">
        <v>33904.885691000003</v>
      </c>
      <c r="H56" s="46" t="str">
        <f t="shared" si="9"/>
        <v>N/A</v>
      </c>
      <c r="I56" s="12">
        <v>9.8539999999999992</v>
      </c>
      <c r="J56" s="12">
        <v>15.79</v>
      </c>
      <c r="K56" s="47" t="s">
        <v>739</v>
      </c>
      <c r="L56" s="9" t="str">
        <f t="shared" si="10"/>
        <v>Yes</v>
      </c>
    </row>
    <row r="57" spans="1:12" x14ac:dyDescent="0.2">
      <c r="A57" s="48" t="s">
        <v>1512</v>
      </c>
      <c r="B57" s="37" t="s">
        <v>213</v>
      </c>
      <c r="C57" s="49">
        <v>14651.329382</v>
      </c>
      <c r="D57" s="46" t="str">
        <f t="shared" si="7"/>
        <v>N/A</v>
      </c>
      <c r="E57" s="49">
        <v>8354.3873643999996</v>
      </c>
      <c r="F57" s="46" t="str">
        <f t="shared" si="8"/>
        <v>N/A</v>
      </c>
      <c r="G57" s="49">
        <v>7501.4901461999998</v>
      </c>
      <c r="H57" s="46" t="str">
        <f t="shared" si="9"/>
        <v>N/A</v>
      </c>
      <c r="I57" s="12">
        <v>-43</v>
      </c>
      <c r="J57" s="12">
        <v>-10.199999999999999</v>
      </c>
      <c r="K57" s="47" t="s">
        <v>739</v>
      </c>
      <c r="L57" s="9" t="str">
        <f t="shared" si="10"/>
        <v>Yes</v>
      </c>
    </row>
    <row r="58" spans="1:12" x14ac:dyDescent="0.2">
      <c r="A58" s="48" t="s">
        <v>1513</v>
      </c>
      <c r="B58" s="37" t="s">
        <v>213</v>
      </c>
      <c r="C58" s="49">
        <v>72496.628261999998</v>
      </c>
      <c r="D58" s="46" t="str">
        <f t="shared" si="7"/>
        <v>N/A</v>
      </c>
      <c r="E58" s="49">
        <v>56462.851047999997</v>
      </c>
      <c r="F58" s="46" t="str">
        <f t="shared" si="8"/>
        <v>N/A</v>
      </c>
      <c r="G58" s="49">
        <v>58393.293943999997</v>
      </c>
      <c r="H58" s="46" t="str">
        <f t="shared" si="9"/>
        <v>N/A</v>
      </c>
      <c r="I58" s="12">
        <v>-22.1</v>
      </c>
      <c r="J58" s="12">
        <v>3.419</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6094.4722824</v>
      </c>
      <c r="D60" s="46" t="str">
        <f t="shared" si="7"/>
        <v>N/A</v>
      </c>
      <c r="E60" s="49">
        <v>4877.8339827</v>
      </c>
      <c r="F60" s="46" t="str">
        <f t="shared" si="8"/>
        <v>N/A</v>
      </c>
      <c r="G60" s="49">
        <v>4724.3258673999999</v>
      </c>
      <c r="H60" s="46" t="str">
        <f t="shared" si="9"/>
        <v>N/A</v>
      </c>
      <c r="I60" s="12">
        <v>-20</v>
      </c>
      <c r="J60" s="12">
        <v>-3.15</v>
      </c>
      <c r="K60" s="47" t="s">
        <v>739</v>
      </c>
      <c r="L60" s="9" t="str">
        <f t="shared" si="10"/>
        <v>Yes</v>
      </c>
    </row>
    <row r="61" spans="1:12" x14ac:dyDescent="0.2">
      <c r="A61" s="48" t="s">
        <v>1516</v>
      </c>
      <c r="B61" s="37" t="s">
        <v>213</v>
      </c>
      <c r="C61" s="49">
        <v>2128.9213332999998</v>
      </c>
      <c r="D61" s="46" t="str">
        <f t="shared" si="7"/>
        <v>N/A</v>
      </c>
      <c r="E61" s="49">
        <v>2645.0214796999999</v>
      </c>
      <c r="F61" s="46" t="str">
        <f t="shared" si="8"/>
        <v>N/A</v>
      </c>
      <c r="G61" s="49">
        <v>4085.7625297999998</v>
      </c>
      <c r="H61" s="46" t="str">
        <f t="shared" si="9"/>
        <v>N/A</v>
      </c>
      <c r="I61" s="12">
        <v>24.24</v>
      </c>
      <c r="J61" s="12">
        <v>54.47</v>
      </c>
      <c r="K61" s="47" t="s">
        <v>739</v>
      </c>
      <c r="L61" s="9" t="str">
        <f t="shared" si="10"/>
        <v>No</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3727.4897025</v>
      </c>
      <c r="D63" s="46" t="str">
        <f t="shared" si="7"/>
        <v>N/A</v>
      </c>
      <c r="E63" s="49">
        <v>3084.8699253999998</v>
      </c>
      <c r="F63" s="46" t="str">
        <f t="shared" si="8"/>
        <v>N/A</v>
      </c>
      <c r="G63" s="49">
        <v>5377.2207469000004</v>
      </c>
      <c r="H63" s="46" t="str">
        <f t="shared" si="9"/>
        <v>N/A</v>
      </c>
      <c r="I63" s="12">
        <v>-17.2</v>
      </c>
      <c r="J63" s="12">
        <v>74.31</v>
      </c>
      <c r="K63" s="47" t="s">
        <v>739</v>
      </c>
      <c r="L63" s="9" t="str">
        <f t="shared" si="10"/>
        <v>No</v>
      </c>
    </row>
    <row r="64" spans="1:12" x14ac:dyDescent="0.2">
      <c r="A64" s="48" t="s">
        <v>1519</v>
      </c>
      <c r="B64" s="37" t="s">
        <v>213</v>
      </c>
      <c r="C64" s="49">
        <v>2668.1074878999998</v>
      </c>
      <c r="D64" s="46" t="str">
        <f t="shared" si="7"/>
        <v>N/A</v>
      </c>
      <c r="E64" s="49">
        <v>1322.5200457999999</v>
      </c>
      <c r="F64" s="46" t="str">
        <f t="shared" si="8"/>
        <v>N/A</v>
      </c>
      <c r="G64" s="49">
        <v>1888.7855505</v>
      </c>
      <c r="H64" s="46" t="str">
        <f t="shared" si="9"/>
        <v>N/A</v>
      </c>
      <c r="I64" s="12">
        <v>-50.4</v>
      </c>
      <c r="J64" s="12">
        <v>42.82</v>
      </c>
      <c r="K64" s="47" t="s">
        <v>739</v>
      </c>
      <c r="L64" s="9" t="str">
        <f t="shared" si="10"/>
        <v>No</v>
      </c>
    </row>
    <row r="65" spans="1:12" x14ac:dyDescent="0.2">
      <c r="A65" s="48" t="s">
        <v>1520</v>
      </c>
      <c r="B65" s="37" t="s">
        <v>213</v>
      </c>
      <c r="C65" s="49">
        <v>735.33333332999996</v>
      </c>
      <c r="D65" s="46" t="str">
        <f t="shared" si="7"/>
        <v>N/A</v>
      </c>
      <c r="E65" s="49">
        <v>8453.375</v>
      </c>
      <c r="F65" s="46" t="str">
        <f t="shared" si="8"/>
        <v>N/A</v>
      </c>
      <c r="G65" s="49">
        <v>3148.8</v>
      </c>
      <c r="H65" s="46" t="str">
        <f t="shared" si="9"/>
        <v>N/A</v>
      </c>
      <c r="I65" s="12">
        <v>1050</v>
      </c>
      <c r="J65" s="12">
        <v>-62.8</v>
      </c>
      <c r="K65" s="47" t="s">
        <v>739</v>
      </c>
      <c r="L65" s="9" t="str">
        <f t="shared" si="10"/>
        <v>No</v>
      </c>
    </row>
    <row r="66" spans="1:12" x14ac:dyDescent="0.2">
      <c r="A66" s="48" t="s">
        <v>1521</v>
      </c>
      <c r="B66" s="37" t="s">
        <v>213</v>
      </c>
      <c r="C66" s="49">
        <v>8598.7865956000005</v>
      </c>
      <c r="D66" s="46" t="str">
        <f t="shared" si="7"/>
        <v>N/A</v>
      </c>
      <c r="E66" s="49">
        <v>6291.1492744999996</v>
      </c>
      <c r="F66" s="46" t="str">
        <f t="shared" si="8"/>
        <v>N/A</v>
      </c>
      <c r="G66" s="49">
        <v>5188.2822648000001</v>
      </c>
      <c r="H66" s="46" t="str">
        <f t="shared" si="9"/>
        <v>N/A</v>
      </c>
      <c r="I66" s="12">
        <v>-26.8</v>
      </c>
      <c r="J66" s="12">
        <v>-17.5</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7408.2225833000002</v>
      </c>
      <c r="D68" s="46" t="str">
        <f t="shared" si="7"/>
        <v>N/A</v>
      </c>
      <c r="E68" s="49">
        <v>2723.5199671999999</v>
      </c>
      <c r="F68" s="46" t="str">
        <f t="shared" si="8"/>
        <v>N/A</v>
      </c>
      <c r="G68" s="49">
        <v>3194.6919484999999</v>
      </c>
      <c r="H68" s="46" t="str">
        <f t="shared" si="9"/>
        <v>N/A</v>
      </c>
      <c r="I68" s="12">
        <v>-63.2</v>
      </c>
      <c r="J68" s="12">
        <v>17.3</v>
      </c>
      <c r="K68" s="47" t="s">
        <v>739</v>
      </c>
      <c r="L68" s="9" t="str">
        <f t="shared" si="10"/>
        <v>Yes</v>
      </c>
    </row>
    <row r="69" spans="1:12" x14ac:dyDescent="0.2">
      <c r="A69" s="48" t="s">
        <v>1524</v>
      </c>
      <c r="B69" s="37" t="s">
        <v>213</v>
      </c>
      <c r="C69" s="49">
        <v>4908.0360597999997</v>
      </c>
      <c r="D69" s="46" t="str">
        <f t="shared" si="7"/>
        <v>N/A</v>
      </c>
      <c r="E69" s="49">
        <v>2519.6544746999998</v>
      </c>
      <c r="F69" s="46" t="str">
        <f t="shared" si="8"/>
        <v>N/A</v>
      </c>
      <c r="G69" s="49">
        <v>2671.8537519000001</v>
      </c>
      <c r="H69" s="46" t="str">
        <f t="shared" si="9"/>
        <v>N/A</v>
      </c>
      <c r="I69" s="12">
        <v>-48.7</v>
      </c>
      <c r="J69" s="12">
        <v>6.04</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6399.405694</v>
      </c>
      <c r="D71" s="46" t="str">
        <f t="shared" si="7"/>
        <v>N/A</v>
      </c>
      <c r="E71" s="49">
        <v>1416.4078431</v>
      </c>
      <c r="F71" s="46" t="str">
        <f t="shared" si="8"/>
        <v>N/A</v>
      </c>
      <c r="G71" s="49">
        <v>1798.1607773999999</v>
      </c>
      <c r="H71" s="46" t="str">
        <f t="shared" si="9"/>
        <v>N/A</v>
      </c>
      <c r="I71" s="12">
        <v>-77.900000000000006</v>
      </c>
      <c r="J71" s="12">
        <v>26.95</v>
      </c>
      <c r="K71" s="47" t="s">
        <v>739</v>
      </c>
      <c r="L71" s="9" t="str">
        <f t="shared" si="10"/>
        <v>Yes</v>
      </c>
    </row>
    <row r="72" spans="1:12" x14ac:dyDescent="0.2">
      <c r="A72" s="48" t="s">
        <v>1527</v>
      </c>
      <c r="B72" s="37" t="s">
        <v>213</v>
      </c>
      <c r="C72" s="49">
        <v>2877.7407407000001</v>
      </c>
      <c r="D72" s="46" t="str">
        <f t="shared" si="7"/>
        <v>N/A</v>
      </c>
      <c r="E72" s="49">
        <v>652.82666667000001</v>
      </c>
      <c r="F72" s="46" t="str">
        <f t="shared" si="8"/>
        <v>N/A</v>
      </c>
      <c r="G72" s="49">
        <v>771.50877192999997</v>
      </c>
      <c r="H72" s="46" t="str">
        <f t="shared" si="9"/>
        <v>N/A</v>
      </c>
      <c r="I72" s="12">
        <v>-77.3</v>
      </c>
      <c r="J72" s="12">
        <v>18.18</v>
      </c>
      <c r="K72" s="47" t="s">
        <v>739</v>
      </c>
      <c r="L72" s="9" t="str">
        <f t="shared" si="10"/>
        <v>Yes</v>
      </c>
    </row>
    <row r="73" spans="1:12" x14ac:dyDescent="0.2">
      <c r="A73" s="48" t="s">
        <v>1528</v>
      </c>
      <c r="B73" s="37" t="s">
        <v>213</v>
      </c>
      <c r="C73" s="49">
        <v>14274.382353000001</v>
      </c>
      <c r="D73" s="46" t="str">
        <f t="shared" si="7"/>
        <v>N/A</v>
      </c>
      <c r="E73" s="49">
        <v>2688.5210510000002</v>
      </c>
      <c r="F73" s="46" t="str">
        <f t="shared" si="8"/>
        <v>N/A</v>
      </c>
      <c r="G73" s="49">
        <v>3491.1056351000002</v>
      </c>
      <c r="H73" s="46" t="str">
        <f t="shared" si="9"/>
        <v>N/A</v>
      </c>
      <c r="I73" s="12">
        <v>-81.2</v>
      </c>
      <c r="J73" s="12">
        <v>29.85</v>
      </c>
      <c r="K73" s="47" t="s">
        <v>739</v>
      </c>
      <c r="L73" s="9" t="str">
        <f t="shared" si="10"/>
        <v>Yes</v>
      </c>
    </row>
    <row r="74" spans="1:12" x14ac:dyDescent="0.2">
      <c r="A74" s="48" t="s">
        <v>1529</v>
      </c>
      <c r="B74" s="37" t="s">
        <v>213</v>
      </c>
      <c r="C74" s="49">
        <v>13457.904494</v>
      </c>
      <c r="D74" s="46" t="str">
        <f t="shared" si="7"/>
        <v>N/A</v>
      </c>
      <c r="E74" s="49">
        <v>6441.5242165</v>
      </c>
      <c r="F74" s="46" t="str">
        <f t="shared" si="8"/>
        <v>N/A</v>
      </c>
      <c r="G74" s="49">
        <v>3143.1743697000002</v>
      </c>
      <c r="H74" s="46" t="str">
        <f t="shared" si="9"/>
        <v>N/A</v>
      </c>
      <c r="I74" s="12">
        <v>-52.1</v>
      </c>
      <c r="J74" s="12">
        <v>-51.2</v>
      </c>
      <c r="K74" s="47" t="s">
        <v>739</v>
      </c>
      <c r="L74" s="9" t="str">
        <f t="shared" si="10"/>
        <v>No</v>
      </c>
    </row>
    <row r="75" spans="1:12" x14ac:dyDescent="0.2">
      <c r="A75" s="48" t="s">
        <v>1611</v>
      </c>
      <c r="B75" s="37" t="s">
        <v>213</v>
      </c>
      <c r="C75" s="49">
        <v>260837011</v>
      </c>
      <c r="D75" s="46" t="str">
        <f t="shared" ref="D75:D144" si="11">IF($B75="N/A","N/A",IF(C75&gt;10,"No",IF(C75&lt;-10,"No","Yes")))</f>
        <v>N/A</v>
      </c>
      <c r="E75" s="49">
        <v>239670755</v>
      </c>
      <c r="F75" s="46" t="str">
        <f t="shared" ref="F75:F144" si="12">IF($B75="N/A","N/A",IF(E75&gt;10,"No",IF(E75&lt;-10,"No","Yes")))</f>
        <v>N/A</v>
      </c>
      <c r="G75" s="49">
        <v>220142786</v>
      </c>
      <c r="H75" s="46" t="str">
        <f t="shared" ref="H75:H144" si="13">IF($B75="N/A","N/A",IF(G75&gt;10,"No",IF(G75&lt;-10,"No","Yes")))</f>
        <v>N/A</v>
      </c>
      <c r="I75" s="12">
        <v>-8.11</v>
      </c>
      <c r="J75" s="12">
        <v>-8.15</v>
      </c>
      <c r="K75" s="47" t="s">
        <v>739</v>
      </c>
      <c r="L75" s="9" t="str">
        <f t="shared" ref="L75:L135" si="14">IF(J75="Div by 0", "N/A", IF(K75="N/A","N/A", IF(J75&gt;VALUE(MID(K75,1,2)), "No", IF(J75&lt;-1*VALUE(MID(K75,1,2)), "No", "Yes"))))</f>
        <v>Yes</v>
      </c>
    </row>
    <row r="76" spans="1:12" x14ac:dyDescent="0.2">
      <c r="A76" s="48" t="s">
        <v>598</v>
      </c>
      <c r="B76" s="37" t="s">
        <v>213</v>
      </c>
      <c r="C76" s="38">
        <v>11875</v>
      </c>
      <c r="D76" s="46" t="str">
        <f t="shared" si="11"/>
        <v>N/A</v>
      </c>
      <c r="E76" s="38">
        <v>11574</v>
      </c>
      <c r="F76" s="46" t="str">
        <f t="shared" si="12"/>
        <v>N/A</v>
      </c>
      <c r="G76" s="38">
        <v>10148</v>
      </c>
      <c r="H76" s="46" t="str">
        <f t="shared" si="13"/>
        <v>N/A</v>
      </c>
      <c r="I76" s="12">
        <v>-2.5299999999999998</v>
      </c>
      <c r="J76" s="12">
        <v>-12.3</v>
      </c>
      <c r="K76" s="47" t="s">
        <v>739</v>
      </c>
      <c r="L76" s="9" t="str">
        <f t="shared" si="14"/>
        <v>Yes</v>
      </c>
    </row>
    <row r="77" spans="1:12" x14ac:dyDescent="0.2">
      <c r="A77" s="48" t="s">
        <v>1438</v>
      </c>
      <c r="B77" s="37" t="s">
        <v>213</v>
      </c>
      <c r="C77" s="49">
        <v>21965.221979000002</v>
      </c>
      <c r="D77" s="46" t="str">
        <f t="shared" si="11"/>
        <v>N/A</v>
      </c>
      <c r="E77" s="49">
        <v>20707.685761000001</v>
      </c>
      <c r="F77" s="46" t="str">
        <f t="shared" si="12"/>
        <v>N/A</v>
      </c>
      <c r="G77" s="49">
        <v>21693.218959000002</v>
      </c>
      <c r="H77" s="46" t="str">
        <f t="shared" si="13"/>
        <v>N/A</v>
      </c>
      <c r="I77" s="12">
        <v>-5.73</v>
      </c>
      <c r="J77" s="12">
        <v>4.7590000000000003</v>
      </c>
      <c r="K77" s="47" t="s">
        <v>739</v>
      </c>
      <c r="L77" s="9" t="str">
        <f t="shared" si="14"/>
        <v>Yes</v>
      </c>
    </row>
    <row r="78" spans="1:12" x14ac:dyDescent="0.2">
      <c r="A78" s="48" t="s">
        <v>1439</v>
      </c>
      <c r="B78" s="37" t="s">
        <v>213</v>
      </c>
      <c r="C78" s="38">
        <v>10.358905263</v>
      </c>
      <c r="D78" s="46" t="str">
        <f t="shared" si="11"/>
        <v>N/A</v>
      </c>
      <c r="E78" s="38">
        <v>8.6160359425999999</v>
      </c>
      <c r="F78" s="46" t="str">
        <f t="shared" si="12"/>
        <v>N/A</v>
      </c>
      <c r="G78" s="38">
        <v>5.4701418998999998</v>
      </c>
      <c r="H78" s="46" t="str">
        <f t="shared" si="13"/>
        <v>N/A</v>
      </c>
      <c r="I78" s="12">
        <v>-16.8</v>
      </c>
      <c r="J78" s="12">
        <v>-36.5</v>
      </c>
      <c r="K78" s="47" t="s">
        <v>739</v>
      </c>
      <c r="L78" s="9" t="str">
        <f t="shared" si="14"/>
        <v>No</v>
      </c>
    </row>
    <row r="79" spans="1:12" ht="25.5" x14ac:dyDescent="0.2">
      <c r="A79" s="48" t="s">
        <v>599</v>
      </c>
      <c r="B79" s="37" t="s">
        <v>213</v>
      </c>
      <c r="C79" s="49">
        <v>4597313</v>
      </c>
      <c r="D79" s="46" t="str">
        <f t="shared" si="11"/>
        <v>N/A</v>
      </c>
      <c r="E79" s="49">
        <v>7132514</v>
      </c>
      <c r="F79" s="46" t="str">
        <f t="shared" si="12"/>
        <v>N/A</v>
      </c>
      <c r="G79" s="49">
        <v>7231274</v>
      </c>
      <c r="H79" s="46" t="str">
        <f t="shared" si="13"/>
        <v>N/A</v>
      </c>
      <c r="I79" s="12">
        <v>55.15</v>
      </c>
      <c r="J79" s="12">
        <v>1.385</v>
      </c>
      <c r="K79" s="47" t="s">
        <v>739</v>
      </c>
      <c r="L79" s="9" t="str">
        <f t="shared" si="14"/>
        <v>Yes</v>
      </c>
    </row>
    <row r="80" spans="1:12" x14ac:dyDescent="0.2">
      <c r="A80" s="48" t="s">
        <v>600</v>
      </c>
      <c r="B80" s="37" t="s">
        <v>213</v>
      </c>
      <c r="C80" s="38">
        <v>118</v>
      </c>
      <c r="D80" s="46" t="str">
        <f t="shared" si="11"/>
        <v>N/A</v>
      </c>
      <c r="E80" s="38">
        <v>86</v>
      </c>
      <c r="F80" s="46" t="str">
        <f t="shared" si="12"/>
        <v>N/A</v>
      </c>
      <c r="G80" s="38">
        <v>70</v>
      </c>
      <c r="H80" s="46" t="str">
        <f t="shared" si="13"/>
        <v>N/A</v>
      </c>
      <c r="I80" s="12">
        <v>-27.1</v>
      </c>
      <c r="J80" s="12">
        <v>-18.600000000000001</v>
      </c>
      <c r="K80" s="47" t="s">
        <v>739</v>
      </c>
      <c r="L80" s="9" t="str">
        <f t="shared" si="14"/>
        <v>Yes</v>
      </c>
    </row>
    <row r="81" spans="1:12" x14ac:dyDescent="0.2">
      <c r="A81" s="48" t="s">
        <v>1440</v>
      </c>
      <c r="B81" s="37" t="s">
        <v>213</v>
      </c>
      <c r="C81" s="49">
        <v>38960.279661</v>
      </c>
      <c r="D81" s="46" t="str">
        <f t="shared" si="11"/>
        <v>N/A</v>
      </c>
      <c r="E81" s="49">
        <v>82936.209302000003</v>
      </c>
      <c r="F81" s="46" t="str">
        <f t="shared" si="12"/>
        <v>N/A</v>
      </c>
      <c r="G81" s="49">
        <v>103303.91429</v>
      </c>
      <c r="H81" s="46" t="str">
        <f t="shared" si="13"/>
        <v>N/A</v>
      </c>
      <c r="I81" s="12">
        <v>112.9</v>
      </c>
      <c r="J81" s="12">
        <v>24.56</v>
      </c>
      <c r="K81" s="47" t="s">
        <v>739</v>
      </c>
      <c r="L81" s="9" t="str">
        <f t="shared" si="14"/>
        <v>Yes</v>
      </c>
    </row>
    <row r="82" spans="1:12" ht="25.5" x14ac:dyDescent="0.2">
      <c r="A82" s="48" t="s">
        <v>601</v>
      </c>
      <c r="B82" s="37" t="s">
        <v>213</v>
      </c>
      <c r="C82" s="49">
        <v>2591538</v>
      </c>
      <c r="D82" s="46" t="str">
        <f t="shared" si="11"/>
        <v>N/A</v>
      </c>
      <c r="E82" s="49">
        <v>2195410</v>
      </c>
      <c r="F82" s="46" t="str">
        <f t="shared" si="12"/>
        <v>N/A</v>
      </c>
      <c r="G82" s="49">
        <v>2419955</v>
      </c>
      <c r="H82" s="46" t="str">
        <f t="shared" si="13"/>
        <v>N/A</v>
      </c>
      <c r="I82" s="12">
        <v>-15.3</v>
      </c>
      <c r="J82" s="12">
        <v>10.23</v>
      </c>
      <c r="K82" s="47" t="s">
        <v>739</v>
      </c>
      <c r="L82" s="9" t="str">
        <f t="shared" si="14"/>
        <v>Yes</v>
      </c>
    </row>
    <row r="83" spans="1:12" x14ac:dyDescent="0.2">
      <c r="A83" s="48" t="s">
        <v>602</v>
      </c>
      <c r="B83" s="37" t="s">
        <v>213</v>
      </c>
      <c r="C83" s="38">
        <v>131</v>
      </c>
      <c r="D83" s="46" t="str">
        <f t="shared" si="11"/>
        <v>N/A</v>
      </c>
      <c r="E83" s="38">
        <v>141</v>
      </c>
      <c r="F83" s="46" t="str">
        <f t="shared" si="12"/>
        <v>N/A</v>
      </c>
      <c r="G83" s="38">
        <v>449</v>
      </c>
      <c r="H83" s="46" t="str">
        <f t="shared" si="13"/>
        <v>N/A</v>
      </c>
      <c r="I83" s="12">
        <v>7.6340000000000003</v>
      </c>
      <c r="J83" s="12">
        <v>218.4</v>
      </c>
      <c r="K83" s="47" t="s">
        <v>739</v>
      </c>
      <c r="L83" s="9" t="str">
        <f t="shared" si="14"/>
        <v>No</v>
      </c>
    </row>
    <row r="84" spans="1:12" ht="25.5" x14ac:dyDescent="0.2">
      <c r="A84" s="4" t="s">
        <v>1441</v>
      </c>
      <c r="B84" s="37" t="s">
        <v>213</v>
      </c>
      <c r="C84" s="49">
        <v>19782.732823999999</v>
      </c>
      <c r="D84" s="46" t="str">
        <f t="shared" si="11"/>
        <v>N/A</v>
      </c>
      <c r="E84" s="49">
        <v>15570.283688</v>
      </c>
      <c r="F84" s="46" t="str">
        <f t="shared" si="12"/>
        <v>N/A</v>
      </c>
      <c r="G84" s="49">
        <v>5389.6547884000001</v>
      </c>
      <c r="H84" s="46" t="str">
        <f t="shared" si="13"/>
        <v>N/A</v>
      </c>
      <c r="I84" s="12">
        <v>-21.3</v>
      </c>
      <c r="J84" s="12">
        <v>-65.400000000000006</v>
      </c>
      <c r="K84" s="47" t="s">
        <v>739</v>
      </c>
      <c r="L84" s="9" t="str">
        <f t="shared" si="14"/>
        <v>No</v>
      </c>
    </row>
    <row r="85" spans="1:12" x14ac:dyDescent="0.2">
      <c r="A85" s="4" t="s">
        <v>603</v>
      </c>
      <c r="B85" s="37" t="s">
        <v>213</v>
      </c>
      <c r="C85" s="49">
        <v>80487505</v>
      </c>
      <c r="D85" s="46" t="str">
        <f t="shared" si="11"/>
        <v>N/A</v>
      </c>
      <c r="E85" s="49">
        <v>53012894</v>
      </c>
      <c r="F85" s="46" t="str">
        <f t="shared" si="12"/>
        <v>N/A</v>
      </c>
      <c r="G85" s="49">
        <v>50746531</v>
      </c>
      <c r="H85" s="46" t="str">
        <f t="shared" si="13"/>
        <v>N/A</v>
      </c>
      <c r="I85" s="12">
        <v>-34.1</v>
      </c>
      <c r="J85" s="12">
        <v>-4.28</v>
      </c>
      <c r="K85" s="47" t="s">
        <v>739</v>
      </c>
      <c r="L85" s="9" t="str">
        <f t="shared" si="14"/>
        <v>Yes</v>
      </c>
    </row>
    <row r="86" spans="1:12" x14ac:dyDescent="0.2">
      <c r="A86" s="4" t="s">
        <v>604</v>
      </c>
      <c r="B86" s="37" t="s">
        <v>213</v>
      </c>
      <c r="C86" s="38">
        <v>517</v>
      </c>
      <c r="D86" s="46" t="str">
        <f t="shared" si="11"/>
        <v>N/A</v>
      </c>
      <c r="E86" s="38">
        <v>590</v>
      </c>
      <c r="F86" s="46" t="str">
        <f t="shared" si="12"/>
        <v>N/A</v>
      </c>
      <c r="G86" s="38">
        <v>577</v>
      </c>
      <c r="H86" s="46" t="str">
        <f t="shared" si="13"/>
        <v>N/A</v>
      </c>
      <c r="I86" s="12">
        <v>14.12</v>
      </c>
      <c r="J86" s="12">
        <v>-2.2000000000000002</v>
      </c>
      <c r="K86" s="47" t="s">
        <v>739</v>
      </c>
      <c r="L86" s="9" t="str">
        <f t="shared" si="14"/>
        <v>Yes</v>
      </c>
    </row>
    <row r="87" spans="1:12" x14ac:dyDescent="0.2">
      <c r="A87" s="4" t="s">
        <v>1442</v>
      </c>
      <c r="B87" s="37" t="s">
        <v>213</v>
      </c>
      <c r="C87" s="49">
        <v>155681.82785</v>
      </c>
      <c r="D87" s="46" t="str">
        <f t="shared" si="11"/>
        <v>N/A</v>
      </c>
      <c r="E87" s="49">
        <v>89852.362712000002</v>
      </c>
      <c r="F87" s="46" t="str">
        <f t="shared" si="12"/>
        <v>N/A</v>
      </c>
      <c r="G87" s="49">
        <v>87948.927209999994</v>
      </c>
      <c r="H87" s="46" t="str">
        <f t="shared" si="13"/>
        <v>N/A</v>
      </c>
      <c r="I87" s="12">
        <v>-42.3</v>
      </c>
      <c r="J87" s="12">
        <v>-2.12</v>
      </c>
      <c r="K87" s="47" t="s">
        <v>739</v>
      </c>
      <c r="L87" s="9" t="str">
        <f t="shared" si="14"/>
        <v>Yes</v>
      </c>
    </row>
    <row r="88" spans="1:12" x14ac:dyDescent="0.2">
      <c r="A88" s="48" t="s">
        <v>605</v>
      </c>
      <c r="B88" s="37" t="s">
        <v>213</v>
      </c>
      <c r="C88" s="49">
        <v>209007828</v>
      </c>
      <c r="D88" s="46" t="str">
        <f t="shared" si="11"/>
        <v>N/A</v>
      </c>
      <c r="E88" s="49">
        <v>208445993</v>
      </c>
      <c r="F88" s="46" t="str">
        <f t="shared" si="12"/>
        <v>N/A</v>
      </c>
      <c r="G88" s="49">
        <v>208808594</v>
      </c>
      <c r="H88" s="46" t="str">
        <f t="shared" si="13"/>
        <v>N/A</v>
      </c>
      <c r="I88" s="12">
        <v>-0.26900000000000002</v>
      </c>
      <c r="J88" s="12">
        <v>0.17399999999999999</v>
      </c>
      <c r="K88" s="47" t="s">
        <v>739</v>
      </c>
      <c r="L88" s="9" t="str">
        <f t="shared" si="14"/>
        <v>Yes</v>
      </c>
    </row>
    <row r="89" spans="1:12" x14ac:dyDescent="0.2">
      <c r="A89" s="51" t="s">
        <v>606</v>
      </c>
      <c r="B89" s="38" t="s">
        <v>213</v>
      </c>
      <c r="C89" s="38">
        <v>3400</v>
      </c>
      <c r="D89" s="46" t="str">
        <f t="shared" si="11"/>
        <v>N/A</v>
      </c>
      <c r="E89" s="38">
        <v>3457</v>
      </c>
      <c r="F89" s="46" t="str">
        <f t="shared" si="12"/>
        <v>N/A</v>
      </c>
      <c r="G89" s="38">
        <v>3464</v>
      </c>
      <c r="H89" s="46" t="str">
        <f t="shared" si="13"/>
        <v>N/A</v>
      </c>
      <c r="I89" s="12">
        <v>1.6759999999999999</v>
      </c>
      <c r="J89" s="12">
        <v>0.20250000000000001</v>
      </c>
      <c r="K89" s="52" t="s">
        <v>739</v>
      </c>
      <c r="L89" s="9" t="str">
        <f t="shared" si="14"/>
        <v>Yes</v>
      </c>
    </row>
    <row r="90" spans="1:12" x14ac:dyDescent="0.2">
      <c r="A90" s="48" t="s">
        <v>1443</v>
      </c>
      <c r="B90" s="37" t="s">
        <v>213</v>
      </c>
      <c r="C90" s="49">
        <v>61472.890588000002</v>
      </c>
      <c r="D90" s="46" t="str">
        <f t="shared" si="11"/>
        <v>N/A</v>
      </c>
      <c r="E90" s="49">
        <v>60296.787099000001</v>
      </c>
      <c r="F90" s="46" t="str">
        <f t="shared" si="12"/>
        <v>N/A</v>
      </c>
      <c r="G90" s="49">
        <v>60279.617206000003</v>
      </c>
      <c r="H90" s="46" t="str">
        <f t="shared" si="13"/>
        <v>N/A</v>
      </c>
      <c r="I90" s="12">
        <v>-1.91</v>
      </c>
      <c r="J90" s="12">
        <v>-2.8000000000000001E-2</v>
      </c>
      <c r="K90" s="47" t="s">
        <v>739</v>
      </c>
      <c r="L90" s="9" t="str">
        <f t="shared" si="14"/>
        <v>Yes</v>
      </c>
    </row>
    <row r="91" spans="1:12" ht="25.5" x14ac:dyDescent="0.2">
      <c r="A91" s="48" t="s">
        <v>607</v>
      </c>
      <c r="B91" s="37" t="s">
        <v>213</v>
      </c>
      <c r="C91" s="49">
        <v>32965606</v>
      </c>
      <c r="D91" s="46" t="str">
        <f t="shared" si="11"/>
        <v>N/A</v>
      </c>
      <c r="E91" s="49">
        <v>43482260</v>
      </c>
      <c r="F91" s="46" t="str">
        <f t="shared" si="12"/>
        <v>N/A</v>
      </c>
      <c r="G91" s="49">
        <v>38106341</v>
      </c>
      <c r="H91" s="46" t="str">
        <f t="shared" si="13"/>
        <v>N/A</v>
      </c>
      <c r="I91" s="12">
        <v>31.9</v>
      </c>
      <c r="J91" s="12">
        <v>-12.4</v>
      </c>
      <c r="K91" s="47" t="s">
        <v>739</v>
      </c>
      <c r="L91" s="9" t="str">
        <f t="shared" si="14"/>
        <v>Yes</v>
      </c>
    </row>
    <row r="92" spans="1:12" x14ac:dyDescent="0.2">
      <c r="A92" s="48" t="s">
        <v>608</v>
      </c>
      <c r="B92" s="37" t="s">
        <v>213</v>
      </c>
      <c r="C92" s="38">
        <v>25961</v>
      </c>
      <c r="D92" s="46" t="str">
        <f t="shared" si="11"/>
        <v>N/A</v>
      </c>
      <c r="E92" s="38">
        <v>33821</v>
      </c>
      <c r="F92" s="46" t="str">
        <f t="shared" si="12"/>
        <v>N/A</v>
      </c>
      <c r="G92" s="38">
        <v>32651</v>
      </c>
      <c r="H92" s="46" t="str">
        <f t="shared" si="13"/>
        <v>N/A</v>
      </c>
      <c r="I92" s="12">
        <v>30.28</v>
      </c>
      <c r="J92" s="12">
        <v>-3.46</v>
      </c>
      <c r="K92" s="47" t="s">
        <v>739</v>
      </c>
      <c r="L92" s="9" t="str">
        <f t="shared" si="14"/>
        <v>Yes</v>
      </c>
    </row>
    <row r="93" spans="1:12" x14ac:dyDescent="0.2">
      <c r="A93" s="48" t="s">
        <v>1444</v>
      </c>
      <c r="B93" s="37" t="s">
        <v>213</v>
      </c>
      <c r="C93" s="49">
        <v>1269.8126420000001</v>
      </c>
      <c r="D93" s="46" t="str">
        <f t="shared" si="11"/>
        <v>N/A</v>
      </c>
      <c r="E93" s="49">
        <v>1285.6586145000001</v>
      </c>
      <c r="F93" s="46" t="str">
        <f t="shared" si="12"/>
        <v>N/A</v>
      </c>
      <c r="G93" s="49">
        <v>1167.0803651000001</v>
      </c>
      <c r="H93" s="46" t="str">
        <f t="shared" si="13"/>
        <v>N/A</v>
      </c>
      <c r="I93" s="12">
        <v>1.248</v>
      </c>
      <c r="J93" s="12">
        <v>-9.2200000000000006</v>
      </c>
      <c r="K93" s="47" t="s">
        <v>739</v>
      </c>
      <c r="L93" s="9" t="str">
        <f t="shared" si="14"/>
        <v>Yes</v>
      </c>
    </row>
    <row r="94" spans="1:12" x14ac:dyDescent="0.2">
      <c r="A94" s="48" t="s">
        <v>609</v>
      </c>
      <c r="B94" s="37" t="s">
        <v>213</v>
      </c>
      <c r="C94" s="49">
        <v>12872387</v>
      </c>
      <c r="D94" s="46" t="str">
        <f t="shared" si="11"/>
        <v>N/A</v>
      </c>
      <c r="E94" s="49">
        <v>13484730</v>
      </c>
      <c r="F94" s="46" t="str">
        <f t="shared" si="12"/>
        <v>N/A</v>
      </c>
      <c r="G94" s="49">
        <v>22295759</v>
      </c>
      <c r="H94" s="46" t="str">
        <f t="shared" si="13"/>
        <v>N/A</v>
      </c>
      <c r="I94" s="12">
        <v>4.7569999999999997</v>
      </c>
      <c r="J94" s="12">
        <v>65.34</v>
      </c>
      <c r="K94" s="47" t="s">
        <v>739</v>
      </c>
      <c r="L94" s="9" t="str">
        <f t="shared" si="14"/>
        <v>No</v>
      </c>
    </row>
    <row r="95" spans="1:12" x14ac:dyDescent="0.2">
      <c r="A95" s="48" t="s">
        <v>610</v>
      </c>
      <c r="B95" s="37" t="s">
        <v>213</v>
      </c>
      <c r="C95" s="38">
        <v>12889</v>
      </c>
      <c r="D95" s="46" t="str">
        <f t="shared" si="11"/>
        <v>N/A</v>
      </c>
      <c r="E95" s="38">
        <v>14708</v>
      </c>
      <c r="F95" s="46" t="str">
        <f t="shared" si="12"/>
        <v>N/A</v>
      </c>
      <c r="G95" s="38">
        <v>16188</v>
      </c>
      <c r="H95" s="46" t="str">
        <f t="shared" si="13"/>
        <v>N/A</v>
      </c>
      <c r="I95" s="12">
        <v>14.11</v>
      </c>
      <c r="J95" s="12">
        <v>10.06</v>
      </c>
      <c r="K95" s="47" t="s">
        <v>739</v>
      </c>
      <c r="L95" s="9" t="str">
        <f t="shared" si="14"/>
        <v>Yes</v>
      </c>
    </row>
    <row r="96" spans="1:12" x14ac:dyDescent="0.2">
      <c r="A96" s="48" t="s">
        <v>1445</v>
      </c>
      <c r="B96" s="37" t="s">
        <v>213</v>
      </c>
      <c r="C96" s="49">
        <v>998.71107145999997</v>
      </c>
      <c r="D96" s="46" t="str">
        <f t="shared" si="11"/>
        <v>N/A</v>
      </c>
      <c r="E96" s="49">
        <v>916.82961653999996</v>
      </c>
      <c r="F96" s="46" t="str">
        <f t="shared" si="12"/>
        <v>N/A</v>
      </c>
      <c r="G96" s="49">
        <v>1377.3016431999999</v>
      </c>
      <c r="H96" s="46" t="str">
        <f t="shared" si="13"/>
        <v>N/A</v>
      </c>
      <c r="I96" s="12">
        <v>-8.1999999999999993</v>
      </c>
      <c r="J96" s="12">
        <v>50.22</v>
      </c>
      <c r="K96" s="47" t="s">
        <v>739</v>
      </c>
      <c r="L96" s="9" t="str">
        <f t="shared" si="14"/>
        <v>No</v>
      </c>
    </row>
    <row r="97" spans="1:12" ht="25.5" x14ac:dyDescent="0.2">
      <c r="A97" s="48" t="s">
        <v>611</v>
      </c>
      <c r="B97" s="37" t="s">
        <v>213</v>
      </c>
      <c r="C97" s="49">
        <v>1374953</v>
      </c>
      <c r="D97" s="46" t="str">
        <f t="shared" si="11"/>
        <v>N/A</v>
      </c>
      <c r="E97" s="49">
        <v>1553783</v>
      </c>
      <c r="F97" s="46" t="str">
        <f t="shared" si="12"/>
        <v>N/A</v>
      </c>
      <c r="G97" s="49">
        <v>1365284</v>
      </c>
      <c r="H97" s="46" t="str">
        <f t="shared" si="13"/>
        <v>N/A</v>
      </c>
      <c r="I97" s="12">
        <v>13.01</v>
      </c>
      <c r="J97" s="12">
        <v>-12.1</v>
      </c>
      <c r="K97" s="47" t="s">
        <v>739</v>
      </c>
      <c r="L97" s="9" t="str">
        <f t="shared" si="14"/>
        <v>Yes</v>
      </c>
    </row>
    <row r="98" spans="1:12" x14ac:dyDescent="0.2">
      <c r="A98" s="48" t="s">
        <v>612</v>
      </c>
      <c r="B98" s="37" t="s">
        <v>213</v>
      </c>
      <c r="C98" s="38">
        <v>8421</v>
      </c>
      <c r="D98" s="46" t="str">
        <f t="shared" si="11"/>
        <v>N/A</v>
      </c>
      <c r="E98" s="38">
        <v>10241</v>
      </c>
      <c r="F98" s="46" t="str">
        <f t="shared" si="12"/>
        <v>N/A</v>
      </c>
      <c r="G98" s="38">
        <v>9710</v>
      </c>
      <c r="H98" s="46" t="str">
        <f t="shared" si="13"/>
        <v>N/A</v>
      </c>
      <c r="I98" s="12">
        <v>21.61</v>
      </c>
      <c r="J98" s="12">
        <v>-5.19</v>
      </c>
      <c r="K98" s="47" t="s">
        <v>739</v>
      </c>
      <c r="L98" s="9" t="str">
        <f t="shared" si="14"/>
        <v>Yes</v>
      </c>
    </row>
    <row r="99" spans="1:12" ht="25.5" x14ac:dyDescent="0.2">
      <c r="A99" s="48" t="s">
        <v>1446</v>
      </c>
      <c r="B99" s="37" t="s">
        <v>213</v>
      </c>
      <c r="C99" s="49">
        <v>163.27668922999999</v>
      </c>
      <c r="D99" s="46" t="str">
        <f t="shared" si="11"/>
        <v>N/A</v>
      </c>
      <c r="E99" s="49">
        <v>151.72180451</v>
      </c>
      <c r="F99" s="46" t="str">
        <f t="shared" si="12"/>
        <v>N/A</v>
      </c>
      <c r="G99" s="49">
        <v>140.60597322000001</v>
      </c>
      <c r="H99" s="46" t="str">
        <f t="shared" si="13"/>
        <v>N/A</v>
      </c>
      <c r="I99" s="12">
        <v>-7.08</v>
      </c>
      <c r="J99" s="12">
        <v>-7.33</v>
      </c>
      <c r="K99" s="47" t="s">
        <v>739</v>
      </c>
      <c r="L99" s="9" t="str">
        <f t="shared" si="14"/>
        <v>Yes</v>
      </c>
    </row>
    <row r="100" spans="1:12" ht="25.5" x14ac:dyDescent="0.2">
      <c r="A100" s="48" t="s">
        <v>613</v>
      </c>
      <c r="B100" s="37" t="s">
        <v>213</v>
      </c>
      <c r="C100" s="49">
        <v>13913149</v>
      </c>
      <c r="D100" s="46" t="str">
        <f t="shared" si="11"/>
        <v>N/A</v>
      </c>
      <c r="E100" s="49">
        <v>15661690</v>
      </c>
      <c r="F100" s="46" t="str">
        <f t="shared" si="12"/>
        <v>N/A</v>
      </c>
      <c r="G100" s="49">
        <v>18169262</v>
      </c>
      <c r="H100" s="46" t="str">
        <f t="shared" si="13"/>
        <v>N/A</v>
      </c>
      <c r="I100" s="12">
        <v>12.57</v>
      </c>
      <c r="J100" s="12">
        <v>16.010000000000002</v>
      </c>
      <c r="K100" s="47" t="s">
        <v>739</v>
      </c>
      <c r="L100" s="9" t="str">
        <f t="shared" si="14"/>
        <v>Yes</v>
      </c>
    </row>
    <row r="101" spans="1:12" x14ac:dyDescent="0.2">
      <c r="A101" s="48" t="s">
        <v>614</v>
      </c>
      <c r="B101" s="37" t="s">
        <v>213</v>
      </c>
      <c r="C101" s="38">
        <v>19038</v>
      </c>
      <c r="D101" s="46" t="str">
        <f t="shared" si="11"/>
        <v>N/A</v>
      </c>
      <c r="E101" s="38">
        <v>20561</v>
      </c>
      <c r="F101" s="46" t="str">
        <f t="shared" si="12"/>
        <v>N/A</v>
      </c>
      <c r="G101" s="38">
        <v>25030</v>
      </c>
      <c r="H101" s="46" t="str">
        <f t="shared" si="13"/>
        <v>N/A</v>
      </c>
      <c r="I101" s="12">
        <v>8</v>
      </c>
      <c r="J101" s="12">
        <v>21.74</v>
      </c>
      <c r="K101" s="47" t="s">
        <v>739</v>
      </c>
      <c r="L101" s="9" t="str">
        <f t="shared" si="14"/>
        <v>Yes</v>
      </c>
    </row>
    <row r="102" spans="1:12" x14ac:dyDescent="0.2">
      <c r="A102" s="48" t="s">
        <v>1447</v>
      </c>
      <c r="B102" s="37" t="s">
        <v>213</v>
      </c>
      <c r="C102" s="49">
        <v>730.80938123999999</v>
      </c>
      <c r="D102" s="46" t="str">
        <f t="shared" si="11"/>
        <v>N/A</v>
      </c>
      <c r="E102" s="49">
        <v>761.71830164000005</v>
      </c>
      <c r="F102" s="46" t="str">
        <f t="shared" si="12"/>
        <v>N/A</v>
      </c>
      <c r="G102" s="49">
        <v>725.89940072000002</v>
      </c>
      <c r="H102" s="46" t="str">
        <f t="shared" si="13"/>
        <v>N/A</v>
      </c>
      <c r="I102" s="12">
        <v>4.2290000000000001</v>
      </c>
      <c r="J102" s="12">
        <v>-4.7</v>
      </c>
      <c r="K102" s="47" t="s">
        <v>739</v>
      </c>
      <c r="L102" s="9" t="str">
        <f t="shared" si="14"/>
        <v>Yes</v>
      </c>
    </row>
    <row r="103" spans="1:12" x14ac:dyDescent="0.2">
      <c r="A103" s="48" t="s">
        <v>615</v>
      </c>
      <c r="B103" s="37" t="s">
        <v>213</v>
      </c>
      <c r="C103" s="49">
        <v>16580270</v>
      </c>
      <c r="D103" s="46" t="str">
        <f t="shared" si="11"/>
        <v>N/A</v>
      </c>
      <c r="E103" s="49">
        <v>14371568</v>
      </c>
      <c r="F103" s="46" t="str">
        <f t="shared" si="12"/>
        <v>N/A</v>
      </c>
      <c r="G103" s="49">
        <v>24530304</v>
      </c>
      <c r="H103" s="46" t="str">
        <f t="shared" si="13"/>
        <v>N/A</v>
      </c>
      <c r="I103" s="12">
        <v>-13.3</v>
      </c>
      <c r="J103" s="12">
        <v>70.69</v>
      </c>
      <c r="K103" s="47" t="s">
        <v>739</v>
      </c>
      <c r="L103" s="9" t="str">
        <f t="shared" si="14"/>
        <v>No</v>
      </c>
    </row>
    <row r="104" spans="1:12" x14ac:dyDescent="0.2">
      <c r="A104" s="48" t="s">
        <v>616</v>
      </c>
      <c r="B104" s="37" t="s">
        <v>213</v>
      </c>
      <c r="C104" s="38">
        <v>14906</v>
      </c>
      <c r="D104" s="46" t="str">
        <f t="shared" si="11"/>
        <v>N/A</v>
      </c>
      <c r="E104" s="38">
        <v>12084</v>
      </c>
      <c r="F104" s="46" t="str">
        <f t="shared" si="12"/>
        <v>N/A</v>
      </c>
      <c r="G104" s="38">
        <v>12030</v>
      </c>
      <c r="H104" s="46" t="str">
        <f t="shared" si="13"/>
        <v>N/A</v>
      </c>
      <c r="I104" s="12">
        <v>-18.899999999999999</v>
      </c>
      <c r="J104" s="12">
        <v>-0.44700000000000001</v>
      </c>
      <c r="K104" s="47" t="s">
        <v>739</v>
      </c>
      <c r="L104" s="9" t="str">
        <f t="shared" si="14"/>
        <v>Yes</v>
      </c>
    </row>
    <row r="105" spans="1:12" x14ac:dyDescent="0.2">
      <c r="A105" s="48" t="s">
        <v>1448</v>
      </c>
      <c r="B105" s="37" t="s">
        <v>213</v>
      </c>
      <c r="C105" s="49">
        <v>1112.3218838</v>
      </c>
      <c r="D105" s="46" t="str">
        <f t="shared" si="11"/>
        <v>N/A</v>
      </c>
      <c r="E105" s="49">
        <v>1189.3055280000001</v>
      </c>
      <c r="F105" s="46" t="str">
        <f t="shared" si="12"/>
        <v>N/A</v>
      </c>
      <c r="G105" s="49">
        <v>2039.0942643000001</v>
      </c>
      <c r="H105" s="46" t="str">
        <f t="shared" si="13"/>
        <v>N/A</v>
      </c>
      <c r="I105" s="12">
        <v>6.9210000000000003</v>
      </c>
      <c r="J105" s="12">
        <v>71.45</v>
      </c>
      <c r="K105" s="47" t="s">
        <v>739</v>
      </c>
      <c r="L105" s="9" t="str">
        <f t="shared" si="14"/>
        <v>No</v>
      </c>
    </row>
    <row r="106" spans="1:12" ht="25.5" x14ac:dyDescent="0.2">
      <c r="A106" s="48" t="s">
        <v>617</v>
      </c>
      <c r="B106" s="37" t="s">
        <v>213</v>
      </c>
      <c r="C106" s="49">
        <v>95224526</v>
      </c>
      <c r="D106" s="46" t="str">
        <f t="shared" si="11"/>
        <v>N/A</v>
      </c>
      <c r="E106" s="49">
        <v>8600780</v>
      </c>
      <c r="F106" s="46" t="str">
        <f t="shared" si="12"/>
        <v>N/A</v>
      </c>
      <c r="G106" s="49">
        <v>19474701</v>
      </c>
      <c r="H106" s="46" t="str">
        <f t="shared" si="13"/>
        <v>N/A</v>
      </c>
      <c r="I106" s="12">
        <v>-91</v>
      </c>
      <c r="J106" s="12">
        <v>126.4</v>
      </c>
      <c r="K106" s="47" t="s">
        <v>739</v>
      </c>
      <c r="L106" s="9" t="str">
        <f t="shared" si="14"/>
        <v>No</v>
      </c>
    </row>
    <row r="107" spans="1:12" x14ac:dyDescent="0.2">
      <c r="A107" s="48" t="s">
        <v>618</v>
      </c>
      <c r="B107" s="37" t="s">
        <v>213</v>
      </c>
      <c r="C107" s="38">
        <v>5979</v>
      </c>
      <c r="D107" s="46" t="str">
        <f t="shared" si="11"/>
        <v>N/A</v>
      </c>
      <c r="E107" s="38">
        <v>6802</v>
      </c>
      <c r="F107" s="46" t="str">
        <f t="shared" si="12"/>
        <v>N/A</v>
      </c>
      <c r="G107" s="38">
        <v>7175</v>
      </c>
      <c r="H107" s="46" t="str">
        <f t="shared" si="13"/>
        <v>N/A</v>
      </c>
      <c r="I107" s="12">
        <v>13.76</v>
      </c>
      <c r="J107" s="12">
        <v>5.484</v>
      </c>
      <c r="K107" s="47" t="s">
        <v>739</v>
      </c>
      <c r="L107" s="9" t="str">
        <f t="shared" si="14"/>
        <v>Yes</v>
      </c>
    </row>
    <row r="108" spans="1:12" ht="25.5" x14ac:dyDescent="0.2">
      <c r="A108" s="48" t="s">
        <v>1449</v>
      </c>
      <c r="B108" s="37" t="s">
        <v>213</v>
      </c>
      <c r="C108" s="49">
        <v>15926.497073</v>
      </c>
      <c r="D108" s="46" t="str">
        <f t="shared" si="11"/>
        <v>N/A</v>
      </c>
      <c r="E108" s="49">
        <v>1264.4486916000001</v>
      </c>
      <c r="F108" s="46" t="str">
        <f t="shared" si="12"/>
        <v>N/A</v>
      </c>
      <c r="G108" s="49">
        <v>2714.2440418000001</v>
      </c>
      <c r="H108" s="46" t="str">
        <f t="shared" si="13"/>
        <v>N/A</v>
      </c>
      <c r="I108" s="12">
        <v>-92.1</v>
      </c>
      <c r="J108" s="12">
        <v>114.7</v>
      </c>
      <c r="K108" s="47" t="s">
        <v>739</v>
      </c>
      <c r="L108" s="9" t="str">
        <f t="shared" si="14"/>
        <v>No</v>
      </c>
    </row>
    <row r="109" spans="1:12" ht="25.5" x14ac:dyDescent="0.2">
      <c r="A109" s="48" t="s">
        <v>619</v>
      </c>
      <c r="B109" s="37" t="s">
        <v>213</v>
      </c>
      <c r="C109" s="49">
        <v>38385799</v>
      </c>
      <c r="D109" s="46" t="str">
        <f t="shared" si="11"/>
        <v>N/A</v>
      </c>
      <c r="E109" s="49">
        <v>15159955</v>
      </c>
      <c r="F109" s="46" t="str">
        <f t="shared" si="12"/>
        <v>N/A</v>
      </c>
      <c r="G109" s="49">
        <v>18643854</v>
      </c>
      <c r="H109" s="46" t="str">
        <f t="shared" si="13"/>
        <v>N/A</v>
      </c>
      <c r="I109" s="12">
        <v>-60.5</v>
      </c>
      <c r="J109" s="12">
        <v>22.98</v>
      </c>
      <c r="K109" s="47" t="s">
        <v>739</v>
      </c>
      <c r="L109" s="9" t="str">
        <f t="shared" si="14"/>
        <v>Yes</v>
      </c>
    </row>
    <row r="110" spans="1:12" x14ac:dyDescent="0.2">
      <c r="A110" s="48" t="s">
        <v>620</v>
      </c>
      <c r="B110" s="37" t="s">
        <v>213</v>
      </c>
      <c r="C110" s="38">
        <v>30239</v>
      </c>
      <c r="D110" s="46" t="str">
        <f t="shared" si="11"/>
        <v>N/A</v>
      </c>
      <c r="E110" s="38">
        <v>30286</v>
      </c>
      <c r="F110" s="46" t="str">
        <f t="shared" si="12"/>
        <v>N/A</v>
      </c>
      <c r="G110" s="38">
        <v>30610</v>
      </c>
      <c r="H110" s="46" t="str">
        <f t="shared" si="13"/>
        <v>N/A</v>
      </c>
      <c r="I110" s="12">
        <v>0.15540000000000001</v>
      </c>
      <c r="J110" s="12">
        <v>1.07</v>
      </c>
      <c r="K110" s="47" t="s">
        <v>739</v>
      </c>
      <c r="L110" s="9" t="str">
        <f t="shared" si="14"/>
        <v>Yes</v>
      </c>
    </row>
    <row r="111" spans="1:12" x14ac:dyDescent="0.2">
      <c r="A111" s="48" t="s">
        <v>1450</v>
      </c>
      <c r="B111" s="37" t="s">
        <v>213</v>
      </c>
      <c r="C111" s="49">
        <v>1269.413638</v>
      </c>
      <c r="D111" s="46" t="str">
        <f t="shared" si="11"/>
        <v>N/A</v>
      </c>
      <c r="E111" s="49">
        <v>500.55982962000002</v>
      </c>
      <c r="F111" s="46" t="str">
        <f t="shared" si="12"/>
        <v>N/A</v>
      </c>
      <c r="G111" s="49">
        <v>609.07722965999994</v>
      </c>
      <c r="H111" s="46" t="str">
        <f t="shared" si="13"/>
        <v>N/A</v>
      </c>
      <c r="I111" s="12">
        <v>-60.6</v>
      </c>
      <c r="J111" s="12">
        <v>21.68</v>
      </c>
      <c r="K111" s="47" t="s">
        <v>739</v>
      </c>
      <c r="L111" s="9" t="str">
        <f t="shared" si="14"/>
        <v>Yes</v>
      </c>
    </row>
    <row r="112" spans="1:12" x14ac:dyDescent="0.2">
      <c r="A112" s="48" t="s">
        <v>621</v>
      </c>
      <c r="B112" s="37" t="s">
        <v>213</v>
      </c>
      <c r="C112" s="49">
        <v>85574732</v>
      </c>
      <c r="D112" s="46" t="str">
        <f t="shared" si="11"/>
        <v>N/A</v>
      </c>
      <c r="E112" s="49">
        <v>88343328</v>
      </c>
      <c r="F112" s="46" t="str">
        <f t="shared" si="12"/>
        <v>N/A</v>
      </c>
      <c r="G112" s="49">
        <v>84249011</v>
      </c>
      <c r="H112" s="46" t="str">
        <f t="shared" si="13"/>
        <v>N/A</v>
      </c>
      <c r="I112" s="12">
        <v>3.2349999999999999</v>
      </c>
      <c r="J112" s="12">
        <v>-4.63</v>
      </c>
      <c r="K112" s="47" t="s">
        <v>739</v>
      </c>
      <c r="L112" s="9" t="str">
        <f t="shared" si="14"/>
        <v>Yes</v>
      </c>
    </row>
    <row r="113" spans="1:12" x14ac:dyDescent="0.2">
      <c r="A113" s="48" t="s">
        <v>622</v>
      </c>
      <c r="B113" s="37" t="s">
        <v>213</v>
      </c>
      <c r="C113" s="38">
        <v>27767</v>
      </c>
      <c r="D113" s="46" t="str">
        <f t="shared" si="11"/>
        <v>N/A</v>
      </c>
      <c r="E113" s="38">
        <v>29823</v>
      </c>
      <c r="F113" s="46" t="str">
        <f t="shared" si="12"/>
        <v>N/A</v>
      </c>
      <c r="G113" s="38">
        <v>28587</v>
      </c>
      <c r="H113" s="46" t="str">
        <f t="shared" si="13"/>
        <v>N/A</v>
      </c>
      <c r="I113" s="12">
        <v>7.4039999999999999</v>
      </c>
      <c r="J113" s="12">
        <v>-4.1399999999999997</v>
      </c>
      <c r="K113" s="47" t="s">
        <v>739</v>
      </c>
      <c r="L113" s="9" t="str">
        <f t="shared" si="14"/>
        <v>Yes</v>
      </c>
    </row>
    <row r="114" spans="1:12" x14ac:dyDescent="0.2">
      <c r="A114" s="48" t="s">
        <v>1451</v>
      </c>
      <c r="B114" s="37" t="s">
        <v>213</v>
      </c>
      <c r="C114" s="49">
        <v>3081.8861238</v>
      </c>
      <c r="D114" s="46" t="str">
        <f t="shared" si="11"/>
        <v>N/A</v>
      </c>
      <c r="E114" s="49">
        <v>2962.2549039</v>
      </c>
      <c r="F114" s="46" t="str">
        <f t="shared" si="12"/>
        <v>N/A</v>
      </c>
      <c r="G114" s="49">
        <v>2947.1092104999998</v>
      </c>
      <c r="H114" s="46" t="str">
        <f t="shared" si="13"/>
        <v>N/A</v>
      </c>
      <c r="I114" s="12">
        <v>-3.88</v>
      </c>
      <c r="J114" s="12">
        <v>-0.51100000000000001</v>
      </c>
      <c r="K114" s="47" t="s">
        <v>739</v>
      </c>
      <c r="L114" s="9" t="str">
        <f t="shared" si="14"/>
        <v>Yes</v>
      </c>
    </row>
    <row r="115" spans="1:12" ht="25.5" x14ac:dyDescent="0.2">
      <c r="A115" s="48" t="s">
        <v>623</v>
      </c>
      <c r="B115" s="37" t="s">
        <v>213</v>
      </c>
      <c r="C115" s="49">
        <v>237912776</v>
      </c>
      <c r="D115" s="46" t="str">
        <f t="shared" si="11"/>
        <v>N/A</v>
      </c>
      <c r="E115" s="49">
        <v>114969245</v>
      </c>
      <c r="F115" s="46" t="str">
        <f t="shared" si="12"/>
        <v>N/A</v>
      </c>
      <c r="G115" s="49">
        <v>164566111</v>
      </c>
      <c r="H115" s="46" t="str">
        <f t="shared" si="13"/>
        <v>N/A</v>
      </c>
      <c r="I115" s="12">
        <v>-51.7</v>
      </c>
      <c r="J115" s="12">
        <v>43.14</v>
      </c>
      <c r="K115" s="47" t="s">
        <v>739</v>
      </c>
      <c r="L115" s="9" t="str">
        <f t="shared" si="14"/>
        <v>No</v>
      </c>
    </row>
    <row r="116" spans="1:12" x14ac:dyDescent="0.2">
      <c r="A116" s="51" t="s">
        <v>624</v>
      </c>
      <c r="B116" s="38" t="s">
        <v>213</v>
      </c>
      <c r="C116" s="38">
        <v>19249</v>
      </c>
      <c r="D116" s="46" t="str">
        <f t="shared" si="11"/>
        <v>N/A</v>
      </c>
      <c r="E116" s="38">
        <v>11442</v>
      </c>
      <c r="F116" s="46" t="str">
        <f t="shared" si="12"/>
        <v>N/A</v>
      </c>
      <c r="G116" s="38">
        <v>10428</v>
      </c>
      <c r="H116" s="46" t="str">
        <f t="shared" si="13"/>
        <v>N/A</v>
      </c>
      <c r="I116" s="12">
        <v>-40.6</v>
      </c>
      <c r="J116" s="12">
        <v>-8.86</v>
      </c>
      <c r="K116" s="52" t="s">
        <v>739</v>
      </c>
      <c r="L116" s="9" t="str">
        <f t="shared" si="14"/>
        <v>Yes</v>
      </c>
    </row>
    <row r="117" spans="1:12" ht="25.5" x14ac:dyDescent="0.2">
      <c r="A117" s="48" t="s">
        <v>1452</v>
      </c>
      <c r="B117" s="37" t="s">
        <v>213</v>
      </c>
      <c r="C117" s="49">
        <v>12359.747312</v>
      </c>
      <c r="D117" s="46" t="str">
        <f t="shared" si="11"/>
        <v>N/A</v>
      </c>
      <c r="E117" s="49">
        <v>10048.002535</v>
      </c>
      <c r="F117" s="46" t="str">
        <f t="shared" si="12"/>
        <v>N/A</v>
      </c>
      <c r="G117" s="49">
        <v>15781.176735999999</v>
      </c>
      <c r="H117" s="46" t="str">
        <f t="shared" si="13"/>
        <v>N/A</v>
      </c>
      <c r="I117" s="12">
        <v>-18.7</v>
      </c>
      <c r="J117" s="12">
        <v>57.06</v>
      </c>
      <c r="K117" s="47" t="s">
        <v>739</v>
      </c>
      <c r="L117" s="9" t="str">
        <f t="shared" si="14"/>
        <v>No</v>
      </c>
    </row>
    <row r="118" spans="1:12" ht="25.5" x14ac:dyDescent="0.2">
      <c r="A118" s="48" t="s">
        <v>625</v>
      </c>
      <c r="B118" s="37" t="s">
        <v>213</v>
      </c>
      <c r="C118" s="49">
        <v>5498887</v>
      </c>
      <c r="D118" s="46" t="str">
        <f t="shared" si="11"/>
        <v>N/A</v>
      </c>
      <c r="E118" s="49">
        <v>6615339</v>
      </c>
      <c r="F118" s="46" t="str">
        <f t="shared" si="12"/>
        <v>N/A</v>
      </c>
      <c r="G118" s="49">
        <v>5097033</v>
      </c>
      <c r="H118" s="46" t="str">
        <f t="shared" si="13"/>
        <v>N/A</v>
      </c>
      <c r="I118" s="12">
        <v>20.3</v>
      </c>
      <c r="J118" s="12">
        <v>-23</v>
      </c>
      <c r="K118" s="47" t="s">
        <v>739</v>
      </c>
      <c r="L118" s="9" t="str">
        <f t="shared" si="14"/>
        <v>Yes</v>
      </c>
    </row>
    <row r="119" spans="1:12" x14ac:dyDescent="0.2">
      <c r="A119" s="48" t="s">
        <v>626</v>
      </c>
      <c r="B119" s="37" t="s">
        <v>213</v>
      </c>
      <c r="C119" s="38">
        <v>9259</v>
      </c>
      <c r="D119" s="46" t="str">
        <f t="shared" si="11"/>
        <v>N/A</v>
      </c>
      <c r="E119" s="38">
        <v>11500</v>
      </c>
      <c r="F119" s="46" t="str">
        <f t="shared" si="12"/>
        <v>N/A</v>
      </c>
      <c r="G119" s="38">
        <v>8821</v>
      </c>
      <c r="H119" s="46" t="str">
        <f t="shared" si="13"/>
        <v>N/A</v>
      </c>
      <c r="I119" s="12">
        <v>24.2</v>
      </c>
      <c r="J119" s="12">
        <v>-23.3</v>
      </c>
      <c r="K119" s="47" t="s">
        <v>739</v>
      </c>
      <c r="L119" s="9" t="str">
        <f t="shared" si="14"/>
        <v>Yes</v>
      </c>
    </row>
    <row r="120" spans="1:12" ht="25.5" x14ac:dyDescent="0.2">
      <c r="A120" s="48" t="s">
        <v>1453</v>
      </c>
      <c r="B120" s="37" t="s">
        <v>213</v>
      </c>
      <c r="C120" s="49">
        <v>593.89642509999999</v>
      </c>
      <c r="D120" s="46" t="str">
        <f t="shared" si="11"/>
        <v>N/A</v>
      </c>
      <c r="E120" s="49">
        <v>575.24686956999994</v>
      </c>
      <c r="F120" s="46" t="str">
        <f t="shared" si="12"/>
        <v>N/A</v>
      </c>
      <c r="G120" s="49">
        <v>577.82938442</v>
      </c>
      <c r="H120" s="46" t="str">
        <f t="shared" si="13"/>
        <v>N/A</v>
      </c>
      <c r="I120" s="12">
        <v>-3.14</v>
      </c>
      <c r="J120" s="12">
        <v>0.44890000000000002</v>
      </c>
      <c r="K120" s="47" t="s">
        <v>739</v>
      </c>
      <c r="L120" s="9" t="str">
        <f t="shared" si="14"/>
        <v>Yes</v>
      </c>
    </row>
    <row r="121" spans="1:12" ht="25.5" x14ac:dyDescent="0.2">
      <c r="A121" s="48" t="s">
        <v>627</v>
      </c>
      <c r="B121" s="37" t="s">
        <v>213</v>
      </c>
      <c r="C121" s="49">
        <v>7852947</v>
      </c>
      <c r="D121" s="46" t="str">
        <f t="shared" si="11"/>
        <v>N/A</v>
      </c>
      <c r="E121" s="49">
        <v>121651117</v>
      </c>
      <c r="F121" s="46" t="str">
        <f t="shared" si="12"/>
        <v>N/A</v>
      </c>
      <c r="G121" s="49">
        <v>77380691</v>
      </c>
      <c r="H121" s="46" t="str">
        <f t="shared" si="13"/>
        <v>N/A</v>
      </c>
      <c r="I121" s="12">
        <v>1449</v>
      </c>
      <c r="J121" s="12">
        <v>-36.4</v>
      </c>
      <c r="K121" s="47" t="s">
        <v>739</v>
      </c>
      <c r="L121" s="9" t="str">
        <f t="shared" si="14"/>
        <v>No</v>
      </c>
    </row>
    <row r="122" spans="1:12" x14ac:dyDescent="0.2">
      <c r="A122" s="48" t="s">
        <v>628</v>
      </c>
      <c r="B122" s="37" t="s">
        <v>213</v>
      </c>
      <c r="C122" s="38">
        <v>2830</v>
      </c>
      <c r="D122" s="46" t="str">
        <f t="shared" si="11"/>
        <v>N/A</v>
      </c>
      <c r="E122" s="38">
        <v>6358</v>
      </c>
      <c r="F122" s="46" t="str">
        <f t="shared" si="12"/>
        <v>N/A</v>
      </c>
      <c r="G122" s="38">
        <v>6768</v>
      </c>
      <c r="H122" s="46" t="str">
        <f t="shared" si="13"/>
        <v>N/A</v>
      </c>
      <c r="I122" s="12">
        <v>124.7</v>
      </c>
      <c r="J122" s="12">
        <v>6.4489999999999998</v>
      </c>
      <c r="K122" s="47" t="s">
        <v>739</v>
      </c>
      <c r="L122" s="9" t="str">
        <f t="shared" si="14"/>
        <v>Yes</v>
      </c>
    </row>
    <row r="123" spans="1:12" ht="25.5" x14ac:dyDescent="0.2">
      <c r="A123" s="48" t="s">
        <v>1454</v>
      </c>
      <c r="B123" s="37" t="s">
        <v>213</v>
      </c>
      <c r="C123" s="49">
        <v>2774.8929328999998</v>
      </c>
      <c r="D123" s="46" t="str">
        <f t="shared" si="11"/>
        <v>N/A</v>
      </c>
      <c r="E123" s="49">
        <v>19133.550959</v>
      </c>
      <c r="F123" s="46" t="str">
        <f t="shared" si="12"/>
        <v>N/A</v>
      </c>
      <c r="G123" s="49">
        <v>11433.317228</v>
      </c>
      <c r="H123" s="46" t="str">
        <f t="shared" si="13"/>
        <v>N/A</v>
      </c>
      <c r="I123" s="12">
        <v>589.5</v>
      </c>
      <c r="J123" s="12">
        <v>-40.200000000000003</v>
      </c>
      <c r="K123" s="47" t="s">
        <v>739</v>
      </c>
      <c r="L123" s="9" t="str">
        <f t="shared" si="14"/>
        <v>No</v>
      </c>
    </row>
    <row r="124" spans="1:12" ht="25.5" x14ac:dyDescent="0.2">
      <c r="A124" s="48" t="s">
        <v>629</v>
      </c>
      <c r="B124" s="37" t="s">
        <v>213</v>
      </c>
      <c r="C124" s="49">
        <v>0</v>
      </c>
      <c r="D124" s="46" t="str">
        <f t="shared" si="11"/>
        <v>N/A</v>
      </c>
      <c r="E124" s="49">
        <v>0</v>
      </c>
      <c r="F124" s="46" t="str">
        <f t="shared" si="12"/>
        <v>N/A</v>
      </c>
      <c r="G124" s="49">
        <v>0</v>
      </c>
      <c r="H124" s="46" t="str">
        <f t="shared" si="13"/>
        <v>N/A</v>
      </c>
      <c r="I124" s="12" t="s">
        <v>1747</v>
      </c>
      <c r="J124" s="12" t="s">
        <v>1747</v>
      </c>
      <c r="K124" s="47" t="s">
        <v>739</v>
      </c>
      <c r="L124" s="9" t="str">
        <f t="shared" si="14"/>
        <v>N/A</v>
      </c>
    </row>
    <row r="125" spans="1:12" ht="25.5" x14ac:dyDescent="0.2">
      <c r="A125" s="48" t="s">
        <v>630</v>
      </c>
      <c r="B125" s="37" t="s">
        <v>213</v>
      </c>
      <c r="C125" s="38">
        <v>0</v>
      </c>
      <c r="D125" s="46" t="str">
        <f t="shared" si="11"/>
        <v>N/A</v>
      </c>
      <c r="E125" s="38">
        <v>0</v>
      </c>
      <c r="F125" s="46" t="str">
        <f t="shared" si="12"/>
        <v>N/A</v>
      </c>
      <c r="G125" s="38">
        <v>0</v>
      </c>
      <c r="H125" s="46" t="str">
        <f t="shared" si="13"/>
        <v>N/A</v>
      </c>
      <c r="I125" s="12" t="s">
        <v>1747</v>
      </c>
      <c r="J125" s="12" t="s">
        <v>1747</v>
      </c>
      <c r="K125" s="47" t="s">
        <v>739</v>
      </c>
      <c r="L125" s="9" t="str">
        <f t="shared" si="14"/>
        <v>N/A</v>
      </c>
    </row>
    <row r="126" spans="1:12" ht="25.5" x14ac:dyDescent="0.2">
      <c r="A126" s="48" t="s">
        <v>1455</v>
      </c>
      <c r="B126" s="37" t="s">
        <v>213</v>
      </c>
      <c r="C126" s="49" t="s">
        <v>1747</v>
      </c>
      <c r="D126" s="46" t="str">
        <f t="shared" si="11"/>
        <v>N/A</v>
      </c>
      <c r="E126" s="49" t="s">
        <v>1747</v>
      </c>
      <c r="F126" s="46" t="str">
        <f t="shared" si="12"/>
        <v>N/A</v>
      </c>
      <c r="G126" s="49" t="s">
        <v>1747</v>
      </c>
      <c r="H126" s="46" t="str">
        <f t="shared" si="13"/>
        <v>N/A</v>
      </c>
      <c r="I126" s="12" t="s">
        <v>1747</v>
      </c>
      <c r="J126" s="12" t="s">
        <v>1747</v>
      </c>
      <c r="K126" s="47" t="s">
        <v>739</v>
      </c>
      <c r="L126" s="9" t="str">
        <f t="shared" si="14"/>
        <v>N/A</v>
      </c>
    </row>
    <row r="127" spans="1:12" ht="25.5" x14ac:dyDescent="0.2">
      <c r="A127" s="48" t="s">
        <v>631</v>
      </c>
      <c r="B127" s="37" t="s">
        <v>213</v>
      </c>
      <c r="C127" s="49">
        <v>1572128</v>
      </c>
      <c r="D127" s="46" t="str">
        <f t="shared" si="11"/>
        <v>N/A</v>
      </c>
      <c r="E127" s="49">
        <v>23750423</v>
      </c>
      <c r="F127" s="46" t="str">
        <f t="shared" si="12"/>
        <v>N/A</v>
      </c>
      <c r="G127" s="49">
        <v>25915187</v>
      </c>
      <c r="H127" s="46" t="str">
        <f t="shared" si="13"/>
        <v>N/A</v>
      </c>
      <c r="I127" s="12">
        <v>1411</v>
      </c>
      <c r="J127" s="12">
        <v>9.1150000000000002</v>
      </c>
      <c r="K127" s="47" t="s">
        <v>739</v>
      </c>
      <c r="L127" s="9" t="str">
        <f t="shared" si="14"/>
        <v>Yes</v>
      </c>
    </row>
    <row r="128" spans="1:12" x14ac:dyDescent="0.2">
      <c r="A128" s="48" t="s">
        <v>632</v>
      </c>
      <c r="B128" s="37" t="s">
        <v>213</v>
      </c>
      <c r="C128" s="38">
        <v>1415</v>
      </c>
      <c r="D128" s="46" t="str">
        <f t="shared" si="11"/>
        <v>N/A</v>
      </c>
      <c r="E128" s="38">
        <v>3073</v>
      </c>
      <c r="F128" s="46" t="str">
        <f t="shared" si="12"/>
        <v>N/A</v>
      </c>
      <c r="G128" s="38">
        <v>3339</v>
      </c>
      <c r="H128" s="46" t="str">
        <f t="shared" si="13"/>
        <v>N/A</v>
      </c>
      <c r="I128" s="12">
        <v>117.2</v>
      </c>
      <c r="J128" s="12">
        <v>8.6560000000000006</v>
      </c>
      <c r="K128" s="47" t="s">
        <v>739</v>
      </c>
      <c r="L128" s="9" t="str">
        <f t="shared" si="14"/>
        <v>Yes</v>
      </c>
    </row>
    <row r="129" spans="1:12" ht="25.5" x14ac:dyDescent="0.2">
      <c r="A129" s="48" t="s">
        <v>1456</v>
      </c>
      <c r="B129" s="37" t="s">
        <v>213</v>
      </c>
      <c r="C129" s="49">
        <v>1111.044523</v>
      </c>
      <c r="D129" s="46" t="str">
        <f t="shared" si="11"/>
        <v>N/A</v>
      </c>
      <c r="E129" s="49">
        <v>7728.7416205999998</v>
      </c>
      <c r="F129" s="46" t="str">
        <f t="shared" si="12"/>
        <v>N/A</v>
      </c>
      <c r="G129" s="49">
        <v>7761.3617850000001</v>
      </c>
      <c r="H129" s="46" t="str">
        <f t="shared" si="13"/>
        <v>N/A</v>
      </c>
      <c r="I129" s="12">
        <v>595.6</v>
      </c>
      <c r="J129" s="12">
        <v>0.42209999999999998</v>
      </c>
      <c r="K129" s="47" t="s">
        <v>739</v>
      </c>
      <c r="L129" s="9" t="str">
        <f t="shared" si="14"/>
        <v>Yes</v>
      </c>
    </row>
    <row r="130" spans="1:12" ht="25.5" x14ac:dyDescent="0.2">
      <c r="A130" s="48" t="s">
        <v>633</v>
      </c>
      <c r="B130" s="37" t="s">
        <v>213</v>
      </c>
      <c r="C130" s="49">
        <v>2731</v>
      </c>
      <c r="D130" s="46" t="str">
        <f t="shared" si="11"/>
        <v>N/A</v>
      </c>
      <c r="E130" s="49">
        <v>18709</v>
      </c>
      <c r="F130" s="46" t="str">
        <f t="shared" si="12"/>
        <v>N/A</v>
      </c>
      <c r="G130" s="49">
        <v>20889</v>
      </c>
      <c r="H130" s="46" t="str">
        <f t="shared" si="13"/>
        <v>N/A</v>
      </c>
      <c r="I130" s="12">
        <v>585.1</v>
      </c>
      <c r="J130" s="12">
        <v>11.65</v>
      </c>
      <c r="K130" s="47" t="s">
        <v>739</v>
      </c>
      <c r="L130" s="9" t="str">
        <f t="shared" si="14"/>
        <v>Yes</v>
      </c>
    </row>
    <row r="131" spans="1:12" x14ac:dyDescent="0.2">
      <c r="A131" s="48" t="s">
        <v>634</v>
      </c>
      <c r="B131" s="37" t="s">
        <v>213</v>
      </c>
      <c r="C131" s="38">
        <v>72</v>
      </c>
      <c r="D131" s="46" t="str">
        <f t="shared" si="11"/>
        <v>N/A</v>
      </c>
      <c r="E131" s="38">
        <v>216</v>
      </c>
      <c r="F131" s="46" t="str">
        <f t="shared" si="12"/>
        <v>N/A</v>
      </c>
      <c r="G131" s="38">
        <v>239</v>
      </c>
      <c r="H131" s="46" t="str">
        <f t="shared" si="13"/>
        <v>N/A</v>
      </c>
      <c r="I131" s="12">
        <v>200</v>
      </c>
      <c r="J131" s="12">
        <v>10.65</v>
      </c>
      <c r="K131" s="47" t="s">
        <v>739</v>
      </c>
      <c r="L131" s="9" t="str">
        <f t="shared" si="14"/>
        <v>Yes</v>
      </c>
    </row>
    <row r="132" spans="1:12" ht="25.5" x14ac:dyDescent="0.2">
      <c r="A132" s="48" t="s">
        <v>1457</v>
      </c>
      <c r="B132" s="37" t="s">
        <v>213</v>
      </c>
      <c r="C132" s="49">
        <v>37.930555556000002</v>
      </c>
      <c r="D132" s="46" t="str">
        <f t="shared" si="11"/>
        <v>N/A</v>
      </c>
      <c r="E132" s="49">
        <v>86.615740740999996</v>
      </c>
      <c r="F132" s="46" t="str">
        <f t="shared" si="12"/>
        <v>N/A</v>
      </c>
      <c r="G132" s="49">
        <v>87.401673639999998</v>
      </c>
      <c r="H132" s="46" t="str">
        <f t="shared" si="13"/>
        <v>N/A</v>
      </c>
      <c r="I132" s="12">
        <v>128.4</v>
      </c>
      <c r="J132" s="12">
        <v>0.90739999999999998</v>
      </c>
      <c r="K132" s="47" t="s">
        <v>739</v>
      </c>
      <c r="L132" s="9" t="str">
        <f t="shared" si="14"/>
        <v>Yes</v>
      </c>
    </row>
    <row r="133" spans="1:12" ht="25.5" x14ac:dyDescent="0.2">
      <c r="A133" s="48" t="s">
        <v>635</v>
      </c>
      <c r="B133" s="37" t="s">
        <v>213</v>
      </c>
      <c r="C133" s="49">
        <v>4933319</v>
      </c>
      <c r="D133" s="46" t="str">
        <f t="shared" si="11"/>
        <v>N/A</v>
      </c>
      <c r="E133" s="49">
        <v>5190156</v>
      </c>
      <c r="F133" s="46" t="str">
        <f t="shared" si="12"/>
        <v>N/A</v>
      </c>
      <c r="G133" s="49">
        <v>6367385</v>
      </c>
      <c r="H133" s="46" t="str">
        <f t="shared" si="13"/>
        <v>N/A</v>
      </c>
      <c r="I133" s="12">
        <v>5.2060000000000004</v>
      </c>
      <c r="J133" s="12">
        <v>22.68</v>
      </c>
      <c r="K133" s="47" t="s">
        <v>739</v>
      </c>
      <c r="L133" s="9" t="str">
        <f t="shared" si="14"/>
        <v>Yes</v>
      </c>
    </row>
    <row r="134" spans="1:12" x14ac:dyDescent="0.2">
      <c r="A134" s="48" t="s">
        <v>636</v>
      </c>
      <c r="B134" s="37" t="s">
        <v>213</v>
      </c>
      <c r="C134" s="38">
        <v>302</v>
      </c>
      <c r="D134" s="46" t="str">
        <f t="shared" si="11"/>
        <v>N/A</v>
      </c>
      <c r="E134" s="38">
        <v>323</v>
      </c>
      <c r="F134" s="46" t="str">
        <f t="shared" si="12"/>
        <v>N/A</v>
      </c>
      <c r="G134" s="38">
        <v>378</v>
      </c>
      <c r="H134" s="46" t="str">
        <f t="shared" si="13"/>
        <v>N/A</v>
      </c>
      <c r="I134" s="12">
        <v>6.9539999999999997</v>
      </c>
      <c r="J134" s="12">
        <v>17.03</v>
      </c>
      <c r="K134" s="47" t="s">
        <v>739</v>
      </c>
      <c r="L134" s="9" t="str">
        <f t="shared" si="14"/>
        <v>Yes</v>
      </c>
    </row>
    <row r="135" spans="1:12" x14ac:dyDescent="0.2">
      <c r="A135" s="48" t="s">
        <v>1458</v>
      </c>
      <c r="B135" s="37" t="s">
        <v>213</v>
      </c>
      <c r="C135" s="49">
        <v>16335.493377000001</v>
      </c>
      <c r="D135" s="46" t="str">
        <f t="shared" si="11"/>
        <v>N/A</v>
      </c>
      <c r="E135" s="49">
        <v>16068.594427</v>
      </c>
      <c r="F135" s="46" t="str">
        <f t="shared" si="12"/>
        <v>N/A</v>
      </c>
      <c r="G135" s="49">
        <v>16844.933862000002</v>
      </c>
      <c r="H135" s="46" t="str">
        <f t="shared" si="13"/>
        <v>N/A</v>
      </c>
      <c r="I135" s="12">
        <v>-1.63</v>
      </c>
      <c r="J135" s="12">
        <v>4.8310000000000004</v>
      </c>
      <c r="K135" s="47" t="s">
        <v>739</v>
      </c>
      <c r="L135" s="9" t="str">
        <f t="shared" si="14"/>
        <v>Yes</v>
      </c>
    </row>
    <row r="136" spans="1:12" ht="25.5" x14ac:dyDescent="0.2">
      <c r="A136" s="48" t="s">
        <v>637</v>
      </c>
      <c r="B136" s="37" t="s">
        <v>213</v>
      </c>
      <c r="C136" s="49">
        <v>250206</v>
      </c>
      <c r="D136" s="46" t="str">
        <f t="shared" si="11"/>
        <v>N/A</v>
      </c>
      <c r="E136" s="49">
        <v>511271</v>
      </c>
      <c r="F136" s="46" t="str">
        <f t="shared" si="12"/>
        <v>N/A</v>
      </c>
      <c r="G136" s="49">
        <v>738200</v>
      </c>
      <c r="H136" s="46" t="str">
        <f t="shared" si="13"/>
        <v>N/A</v>
      </c>
      <c r="I136" s="12">
        <v>104.3</v>
      </c>
      <c r="J136" s="12">
        <v>44.39</v>
      </c>
      <c r="K136" s="47" t="s">
        <v>739</v>
      </c>
      <c r="L136" s="9" t="str">
        <f>IF(J136="Div by 0", "N/A", IF(OR(J136="N/A",K136="N/A"),"N/A", IF(J136&gt;VALUE(MID(K136,1,2)), "No", IF(J136&lt;-1*VALUE(MID(K136,1,2)), "No", "Yes"))))</f>
        <v>No</v>
      </c>
    </row>
    <row r="137" spans="1:12" x14ac:dyDescent="0.2">
      <c r="A137" s="48" t="s">
        <v>638</v>
      </c>
      <c r="B137" s="37" t="s">
        <v>213</v>
      </c>
      <c r="C137" s="38">
        <v>1373</v>
      </c>
      <c r="D137" s="46" t="str">
        <f t="shared" si="11"/>
        <v>N/A</v>
      </c>
      <c r="E137" s="38">
        <v>2985</v>
      </c>
      <c r="F137" s="46" t="str">
        <f t="shared" si="12"/>
        <v>N/A</v>
      </c>
      <c r="G137" s="38">
        <v>4235</v>
      </c>
      <c r="H137" s="46" t="str">
        <f t="shared" si="13"/>
        <v>N/A</v>
      </c>
      <c r="I137" s="12">
        <v>117.4</v>
      </c>
      <c r="J137" s="12">
        <v>41.88</v>
      </c>
      <c r="K137" s="47" t="s">
        <v>739</v>
      </c>
      <c r="L137" s="9" t="str">
        <f t="shared" ref="L137:L141" si="15">IF(J137="Div by 0", "N/A", IF(OR(J137="N/A",K137="N/A"),"N/A", IF(J137&gt;VALUE(MID(K137,1,2)), "No", IF(J137&lt;-1*VALUE(MID(K137,1,2)), "No", "Yes"))))</f>
        <v>No</v>
      </c>
    </row>
    <row r="138" spans="1:12" ht="25.5" x14ac:dyDescent="0.2">
      <c r="A138" s="48" t="s">
        <v>1459</v>
      </c>
      <c r="B138" s="37" t="s">
        <v>213</v>
      </c>
      <c r="C138" s="49">
        <v>182.23306628</v>
      </c>
      <c r="D138" s="46" t="str">
        <f t="shared" si="11"/>
        <v>N/A</v>
      </c>
      <c r="E138" s="49">
        <v>171.280067</v>
      </c>
      <c r="F138" s="46" t="str">
        <f t="shared" si="12"/>
        <v>N/A</v>
      </c>
      <c r="G138" s="49">
        <v>174.30932704</v>
      </c>
      <c r="H138" s="46" t="str">
        <f t="shared" si="13"/>
        <v>N/A</v>
      </c>
      <c r="I138" s="12">
        <v>-6.01</v>
      </c>
      <c r="J138" s="12">
        <v>1.7689999999999999</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29946358</v>
      </c>
      <c r="D142" s="46" t="str">
        <f t="shared" si="11"/>
        <v>N/A</v>
      </c>
      <c r="E142" s="49">
        <v>19831518</v>
      </c>
      <c r="F142" s="46" t="str">
        <f t="shared" si="12"/>
        <v>N/A</v>
      </c>
      <c r="G142" s="49">
        <v>21425408</v>
      </c>
      <c r="H142" s="46" t="str">
        <f t="shared" si="13"/>
        <v>N/A</v>
      </c>
      <c r="I142" s="12">
        <v>-33.799999999999997</v>
      </c>
      <c r="J142" s="12">
        <v>8.0370000000000008</v>
      </c>
      <c r="K142" s="47" t="s">
        <v>739</v>
      </c>
      <c r="L142" s="9" t="str">
        <f t="shared" ref="L142:L153" si="16">IF(J142="Div by 0", "N/A", IF(K142="N/A","N/A", IF(J142&gt;VALUE(MID(K142,1,2)), "No", IF(J142&lt;-1*VALUE(MID(K142,1,2)), "No", "Yes"))))</f>
        <v>Yes</v>
      </c>
    </row>
    <row r="143" spans="1:12" ht="25.5" x14ac:dyDescent="0.2">
      <c r="A143" s="48" t="s">
        <v>642</v>
      </c>
      <c r="B143" s="37" t="s">
        <v>213</v>
      </c>
      <c r="C143" s="38">
        <v>21766</v>
      </c>
      <c r="D143" s="46" t="str">
        <f t="shared" si="11"/>
        <v>N/A</v>
      </c>
      <c r="E143" s="38">
        <v>20725</v>
      </c>
      <c r="F143" s="46" t="str">
        <f t="shared" si="12"/>
        <v>N/A</v>
      </c>
      <c r="G143" s="38">
        <v>20329</v>
      </c>
      <c r="H143" s="46" t="str">
        <f t="shared" si="13"/>
        <v>N/A</v>
      </c>
      <c r="I143" s="12">
        <v>-4.78</v>
      </c>
      <c r="J143" s="12">
        <v>-1.91</v>
      </c>
      <c r="K143" s="47" t="s">
        <v>739</v>
      </c>
      <c r="L143" s="9" t="str">
        <f t="shared" si="16"/>
        <v>Yes</v>
      </c>
    </row>
    <row r="144" spans="1:12" ht="25.5" x14ac:dyDescent="0.2">
      <c r="A144" s="48" t="s">
        <v>1461</v>
      </c>
      <c r="B144" s="37" t="s">
        <v>213</v>
      </c>
      <c r="C144" s="49">
        <v>1375.8319397</v>
      </c>
      <c r="D144" s="46" t="str">
        <f t="shared" si="11"/>
        <v>N/A</v>
      </c>
      <c r="E144" s="49">
        <v>956.88868516000002</v>
      </c>
      <c r="F144" s="46" t="str">
        <f t="shared" si="12"/>
        <v>N/A</v>
      </c>
      <c r="G144" s="49">
        <v>1053.9331989</v>
      </c>
      <c r="H144" s="46" t="str">
        <f t="shared" si="13"/>
        <v>N/A</v>
      </c>
      <c r="I144" s="12">
        <v>-30.5</v>
      </c>
      <c r="J144" s="12">
        <v>10.14</v>
      </c>
      <c r="K144" s="47" t="s">
        <v>739</v>
      </c>
      <c r="L144" s="9" t="str">
        <f t="shared" si="16"/>
        <v>Yes</v>
      </c>
    </row>
    <row r="145" spans="1:12" ht="25.5" x14ac:dyDescent="0.2">
      <c r="A145" s="48" t="s">
        <v>643</v>
      </c>
      <c r="B145" s="37" t="s">
        <v>213</v>
      </c>
      <c r="C145" s="49">
        <v>95410555</v>
      </c>
      <c r="D145" s="46" t="str">
        <f t="shared" ref="D145:D153" si="17">IF($B145="N/A","N/A",IF(C145&gt;10,"No",IF(C145&lt;-10,"No","Yes")))</f>
        <v>N/A</v>
      </c>
      <c r="E145" s="49">
        <v>105801518</v>
      </c>
      <c r="F145" s="46" t="str">
        <f t="shared" ref="F145:F153" si="18">IF($B145="N/A","N/A",IF(E145&gt;10,"No",IF(E145&lt;-10,"No","Yes")))</f>
        <v>N/A</v>
      </c>
      <c r="G145" s="49">
        <v>108768426</v>
      </c>
      <c r="H145" s="46" t="str">
        <f t="shared" ref="H145:H153" si="19">IF($B145="N/A","N/A",IF(G145&gt;10,"No",IF(G145&lt;-10,"No","Yes")))</f>
        <v>N/A</v>
      </c>
      <c r="I145" s="12">
        <v>10.89</v>
      </c>
      <c r="J145" s="12">
        <v>2.8039999999999998</v>
      </c>
      <c r="K145" s="47" t="s">
        <v>739</v>
      </c>
      <c r="L145" s="9" t="str">
        <f t="shared" si="16"/>
        <v>Yes</v>
      </c>
    </row>
    <row r="146" spans="1:12" x14ac:dyDescent="0.2">
      <c r="A146" s="48" t="s">
        <v>644</v>
      </c>
      <c r="B146" s="37" t="s">
        <v>213</v>
      </c>
      <c r="C146" s="38">
        <v>849</v>
      </c>
      <c r="D146" s="46" t="str">
        <f t="shared" si="17"/>
        <v>N/A</v>
      </c>
      <c r="E146" s="38">
        <v>947</v>
      </c>
      <c r="F146" s="46" t="str">
        <f t="shared" si="18"/>
        <v>N/A</v>
      </c>
      <c r="G146" s="38">
        <v>955</v>
      </c>
      <c r="H146" s="46" t="str">
        <f t="shared" si="19"/>
        <v>N/A</v>
      </c>
      <c r="I146" s="12">
        <v>11.54</v>
      </c>
      <c r="J146" s="12">
        <v>0.8448</v>
      </c>
      <c r="K146" s="47" t="s">
        <v>739</v>
      </c>
      <c r="L146" s="9" t="str">
        <f t="shared" si="16"/>
        <v>Yes</v>
      </c>
    </row>
    <row r="147" spans="1:12" ht="25.5" x14ac:dyDescent="0.2">
      <c r="A147" s="48" t="s">
        <v>1462</v>
      </c>
      <c r="B147" s="37" t="s">
        <v>213</v>
      </c>
      <c r="C147" s="49">
        <v>112379.92344</v>
      </c>
      <c r="D147" s="46" t="str">
        <f t="shared" si="17"/>
        <v>N/A</v>
      </c>
      <c r="E147" s="49">
        <v>111722.82788</v>
      </c>
      <c r="F147" s="46" t="str">
        <f t="shared" si="18"/>
        <v>N/A</v>
      </c>
      <c r="G147" s="49">
        <v>113893.63979</v>
      </c>
      <c r="H147" s="46" t="str">
        <f t="shared" si="19"/>
        <v>N/A</v>
      </c>
      <c r="I147" s="12">
        <v>-0.58499999999999996</v>
      </c>
      <c r="J147" s="12">
        <v>1.9430000000000001</v>
      </c>
      <c r="K147" s="47" t="s">
        <v>739</v>
      </c>
      <c r="L147" s="9" t="str">
        <f t="shared" si="16"/>
        <v>Yes</v>
      </c>
    </row>
    <row r="148" spans="1:12" ht="25.5" x14ac:dyDescent="0.2">
      <c r="A148" s="48" t="s">
        <v>645</v>
      </c>
      <c r="B148" s="37" t="s">
        <v>213</v>
      </c>
      <c r="C148" s="49">
        <v>56654369</v>
      </c>
      <c r="D148" s="46" t="str">
        <f t="shared" si="17"/>
        <v>N/A</v>
      </c>
      <c r="E148" s="49">
        <v>62158419</v>
      </c>
      <c r="F148" s="46" t="str">
        <f t="shared" si="18"/>
        <v>N/A</v>
      </c>
      <c r="G148" s="49">
        <v>60317676</v>
      </c>
      <c r="H148" s="46" t="str">
        <f t="shared" si="19"/>
        <v>N/A</v>
      </c>
      <c r="I148" s="12">
        <v>9.7149999999999999</v>
      </c>
      <c r="J148" s="12">
        <v>-2.96</v>
      </c>
      <c r="K148" s="47" t="s">
        <v>739</v>
      </c>
      <c r="L148" s="9" t="str">
        <f t="shared" si="16"/>
        <v>Yes</v>
      </c>
    </row>
    <row r="149" spans="1:12" x14ac:dyDescent="0.2">
      <c r="A149" s="48" t="s">
        <v>646</v>
      </c>
      <c r="B149" s="37" t="s">
        <v>213</v>
      </c>
      <c r="C149" s="38">
        <v>15198</v>
      </c>
      <c r="D149" s="46" t="str">
        <f t="shared" si="17"/>
        <v>N/A</v>
      </c>
      <c r="E149" s="38">
        <v>13735</v>
      </c>
      <c r="F149" s="46" t="str">
        <f t="shared" si="18"/>
        <v>N/A</v>
      </c>
      <c r="G149" s="38">
        <v>12823</v>
      </c>
      <c r="H149" s="46" t="str">
        <f t="shared" si="19"/>
        <v>N/A</v>
      </c>
      <c r="I149" s="12">
        <v>-9.6300000000000008</v>
      </c>
      <c r="J149" s="12">
        <v>-6.64</v>
      </c>
      <c r="K149" s="47" t="s">
        <v>739</v>
      </c>
      <c r="L149" s="9" t="str">
        <f t="shared" si="16"/>
        <v>Yes</v>
      </c>
    </row>
    <row r="150" spans="1:12" ht="25.5" x14ac:dyDescent="0.2">
      <c r="A150" s="48" t="s">
        <v>1463</v>
      </c>
      <c r="B150" s="37" t="s">
        <v>213</v>
      </c>
      <c r="C150" s="49">
        <v>3727.7516120999999</v>
      </c>
      <c r="D150" s="46" t="str">
        <f t="shared" si="17"/>
        <v>N/A</v>
      </c>
      <c r="E150" s="49">
        <v>4525.5492537</v>
      </c>
      <c r="F150" s="46" t="str">
        <f t="shared" si="18"/>
        <v>N/A</v>
      </c>
      <c r="G150" s="49">
        <v>4703.8661780000002</v>
      </c>
      <c r="H150" s="46" t="str">
        <f t="shared" si="19"/>
        <v>N/A</v>
      </c>
      <c r="I150" s="12">
        <v>21.4</v>
      </c>
      <c r="J150" s="12">
        <v>3.94</v>
      </c>
      <c r="K150" s="47" t="s">
        <v>739</v>
      </c>
      <c r="L150" s="9" t="str">
        <f t="shared" si="16"/>
        <v>Yes</v>
      </c>
    </row>
    <row r="151" spans="1:12" ht="25.5" x14ac:dyDescent="0.2">
      <c r="A151" s="48" t="s">
        <v>647</v>
      </c>
      <c r="B151" s="37" t="s">
        <v>213</v>
      </c>
      <c r="C151" s="49">
        <v>0</v>
      </c>
      <c r="D151" s="46" t="str">
        <f t="shared" si="17"/>
        <v>N/A</v>
      </c>
      <c r="E151" s="49">
        <v>0</v>
      </c>
      <c r="F151" s="46" t="str">
        <f t="shared" si="18"/>
        <v>N/A</v>
      </c>
      <c r="G151" s="49">
        <v>0</v>
      </c>
      <c r="H151" s="46" t="str">
        <f t="shared" si="19"/>
        <v>N/A</v>
      </c>
      <c r="I151" s="12" t="s">
        <v>1747</v>
      </c>
      <c r="J151" s="12" t="s">
        <v>1747</v>
      </c>
      <c r="K151" s="47" t="s">
        <v>739</v>
      </c>
      <c r="L151" s="9" t="str">
        <f t="shared" si="16"/>
        <v>N/A</v>
      </c>
    </row>
    <row r="152" spans="1:12" x14ac:dyDescent="0.2">
      <c r="A152" s="48" t="s">
        <v>648</v>
      </c>
      <c r="B152" s="37" t="s">
        <v>213</v>
      </c>
      <c r="C152" s="38">
        <v>0</v>
      </c>
      <c r="D152" s="46" t="str">
        <f t="shared" si="17"/>
        <v>N/A</v>
      </c>
      <c r="E152" s="38">
        <v>0</v>
      </c>
      <c r="F152" s="46" t="str">
        <f t="shared" si="18"/>
        <v>N/A</v>
      </c>
      <c r="G152" s="38">
        <v>0</v>
      </c>
      <c r="H152" s="46" t="str">
        <f t="shared" si="19"/>
        <v>N/A</v>
      </c>
      <c r="I152" s="12" t="s">
        <v>1747</v>
      </c>
      <c r="J152" s="12" t="s">
        <v>1747</v>
      </c>
      <c r="K152" s="47" t="s">
        <v>739</v>
      </c>
      <c r="L152" s="9" t="str">
        <f t="shared" si="16"/>
        <v>N/A</v>
      </c>
    </row>
    <row r="153" spans="1:12" ht="25.5" x14ac:dyDescent="0.2">
      <c r="A153" s="48" t="s">
        <v>1464</v>
      </c>
      <c r="B153" s="37" t="s">
        <v>213</v>
      </c>
      <c r="C153" s="49" t="s">
        <v>1747</v>
      </c>
      <c r="D153" s="46" t="str">
        <f t="shared" si="17"/>
        <v>N/A</v>
      </c>
      <c r="E153" s="49" t="s">
        <v>1747</v>
      </c>
      <c r="F153" s="46" t="str">
        <f t="shared" si="18"/>
        <v>N/A</v>
      </c>
      <c r="G153" s="49" t="s">
        <v>1747</v>
      </c>
      <c r="H153" s="46" t="str">
        <f t="shared" si="19"/>
        <v>N/A</v>
      </c>
      <c r="I153" s="12" t="s">
        <v>1747</v>
      </c>
      <c r="J153" s="12" t="s">
        <v>1747</v>
      </c>
      <c r="K153" s="47" t="s">
        <v>739</v>
      </c>
      <c r="L153" s="9" t="str">
        <f t="shared" si="16"/>
        <v>N/A</v>
      </c>
    </row>
    <row r="154" spans="1:12" x14ac:dyDescent="0.2">
      <c r="A154" s="48" t="s">
        <v>1530</v>
      </c>
      <c r="B154" s="37" t="s">
        <v>213</v>
      </c>
      <c r="C154" s="49">
        <v>4893.6607381000003</v>
      </c>
      <c r="D154" s="46" t="str">
        <f t="shared" ref="D154:D173" si="20">IF($B154="N/A","N/A",IF(C154&gt;10,"No",IF(C154&lt;-10,"No","Yes")))</f>
        <v>N/A</v>
      </c>
      <c r="E154" s="49">
        <v>4026.997026</v>
      </c>
      <c r="F154" s="46" t="str">
        <f t="shared" ref="F154:F173" si="21">IF($B154="N/A","N/A",IF(E154&gt;10,"No",IF(E154&lt;-10,"No","Yes")))</f>
        <v>N/A</v>
      </c>
      <c r="G154" s="49">
        <v>3809.2918620999999</v>
      </c>
      <c r="H154" s="46" t="str">
        <f t="shared" ref="H154:H173" si="22">IF($B154="N/A","N/A",IF(G154&gt;10,"No",IF(G154&lt;-10,"No","Yes")))</f>
        <v>N/A</v>
      </c>
      <c r="I154" s="12">
        <v>-17.7</v>
      </c>
      <c r="J154" s="12">
        <v>-5.41</v>
      </c>
      <c r="K154" s="47" t="s">
        <v>739</v>
      </c>
      <c r="L154" s="9" t="str">
        <f t="shared" ref="L154:L173" si="23">IF(J154="Div by 0", "N/A", IF(K154="N/A","N/A", IF(J154&gt;VALUE(MID(K154,1,2)), "No", IF(J154&lt;-1*VALUE(MID(K154,1,2)), "No", "Yes"))))</f>
        <v>Yes</v>
      </c>
    </row>
    <row r="155" spans="1:12" x14ac:dyDescent="0.2">
      <c r="A155" s="53" t="s">
        <v>1531</v>
      </c>
      <c r="B155" s="37" t="s">
        <v>213</v>
      </c>
      <c r="C155" s="49">
        <v>1700.4360978</v>
      </c>
      <c r="D155" s="46" t="str">
        <f t="shared" si="20"/>
        <v>N/A</v>
      </c>
      <c r="E155" s="49">
        <v>1405.0215424999999</v>
      </c>
      <c r="F155" s="46" t="str">
        <f t="shared" si="21"/>
        <v>N/A</v>
      </c>
      <c r="G155" s="49">
        <v>1355.609643</v>
      </c>
      <c r="H155" s="46" t="str">
        <f t="shared" si="22"/>
        <v>N/A</v>
      </c>
      <c r="I155" s="12">
        <v>-17.399999999999999</v>
      </c>
      <c r="J155" s="12">
        <v>-3.52</v>
      </c>
      <c r="K155" s="47" t="s">
        <v>739</v>
      </c>
      <c r="L155" s="9" t="str">
        <f t="shared" si="23"/>
        <v>Yes</v>
      </c>
    </row>
    <row r="156" spans="1:12" ht="25.5" x14ac:dyDescent="0.2">
      <c r="A156" s="53" t="s">
        <v>1532</v>
      </c>
      <c r="B156" s="37" t="s">
        <v>213</v>
      </c>
      <c r="C156" s="49">
        <v>6648.9996510999999</v>
      </c>
      <c r="D156" s="46" t="str">
        <f t="shared" si="20"/>
        <v>N/A</v>
      </c>
      <c r="E156" s="49">
        <v>5948.7507654999999</v>
      </c>
      <c r="F156" s="46" t="str">
        <f t="shared" si="21"/>
        <v>N/A</v>
      </c>
      <c r="G156" s="49">
        <v>5451.9056243000005</v>
      </c>
      <c r="H156" s="46" t="str">
        <f t="shared" si="22"/>
        <v>N/A</v>
      </c>
      <c r="I156" s="12">
        <v>-10.5</v>
      </c>
      <c r="J156" s="12">
        <v>-8.35</v>
      </c>
      <c r="K156" s="47" t="s">
        <v>739</v>
      </c>
      <c r="L156" s="9" t="str">
        <f t="shared" si="23"/>
        <v>Yes</v>
      </c>
    </row>
    <row r="157" spans="1:12" x14ac:dyDescent="0.2">
      <c r="A157" s="53" t="s">
        <v>1533</v>
      </c>
      <c r="B157" s="37" t="s">
        <v>213</v>
      </c>
      <c r="C157" s="49">
        <v>1730.3768969</v>
      </c>
      <c r="D157" s="46" t="str">
        <f t="shared" si="20"/>
        <v>N/A</v>
      </c>
      <c r="E157" s="49">
        <v>1464.2925726000001</v>
      </c>
      <c r="F157" s="46" t="str">
        <f t="shared" si="21"/>
        <v>N/A</v>
      </c>
      <c r="G157" s="49">
        <v>1902.2409373</v>
      </c>
      <c r="H157" s="46" t="str">
        <f t="shared" si="22"/>
        <v>N/A</v>
      </c>
      <c r="I157" s="12">
        <v>-15.4</v>
      </c>
      <c r="J157" s="12">
        <v>29.91</v>
      </c>
      <c r="K157" s="47" t="s">
        <v>739</v>
      </c>
      <c r="L157" s="9" t="str">
        <f t="shared" si="23"/>
        <v>Yes</v>
      </c>
    </row>
    <row r="158" spans="1:12" x14ac:dyDescent="0.2">
      <c r="A158" s="53" t="s">
        <v>1534</v>
      </c>
      <c r="B158" s="37" t="s">
        <v>213</v>
      </c>
      <c r="C158" s="49">
        <v>1616.3452477999999</v>
      </c>
      <c r="D158" s="46" t="str">
        <f t="shared" si="20"/>
        <v>N/A</v>
      </c>
      <c r="E158" s="49">
        <v>1203.9505796999999</v>
      </c>
      <c r="F158" s="46" t="str">
        <f t="shared" si="21"/>
        <v>N/A</v>
      </c>
      <c r="G158" s="49">
        <v>1392.3599191999999</v>
      </c>
      <c r="H158" s="46" t="str">
        <f t="shared" si="22"/>
        <v>N/A</v>
      </c>
      <c r="I158" s="12">
        <v>-25.5</v>
      </c>
      <c r="J158" s="12">
        <v>15.65</v>
      </c>
      <c r="K158" s="47" t="s">
        <v>739</v>
      </c>
      <c r="L158" s="9" t="str">
        <f t="shared" si="23"/>
        <v>Yes</v>
      </c>
    </row>
    <row r="159" spans="1:12" x14ac:dyDescent="0.2">
      <c r="A159" s="48" t="s">
        <v>1535</v>
      </c>
      <c r="B159" s="37" t="s">
        <v>213</v>
      </c>
      <c r="C159" s="49">
        <v>5566.2029604999998</v>
      </c>
      <c r="D159" s="46" t="str">
        <f t="shared" si="20"/>
        <v>N/A</v>
      </c>
      <c r="E159" s="49">
        <v>4549.8153605999996</v>
      </c>
      <c r="F159" s="46" t="str">
        <f t="shared" si="21"/>
        <v>N/A</v>
      </c>
      <c r="G159" s="49">
        <v>4658.2747141</v>
      </c>
      <c r="H159" s="46" t="str">
        <f t="shared" si="22"/>
        <v>N/A</v>
      </c>
      <c r="I159" s="12">
        <v>-18.3</v>
      </c>
      <c r="J159" s="12">
        <v>2.3839999999999999</v>
      </c>
      <c r="K159" s="47" t="s">
        <v>739</v>
      </c>
      <c r="L159" s="9" t="str">
        <f t="shared" si="23"/>
        <v>Yes</v>
      </c>
    </row>
    <row r="160" spans="1:12" x14ac:dyDescent="0.2">
      <c r="A160" s="53" t="s">
        <v>1536</v>
      </c>
      <c r="B160" s="37" t="s">
        <v>213</v>
      </c>
      <c r="C160" s="49">
        <v>15549.538662000001</v>
      </c>
      <c r="D160" s="46" t="str">
        <f t="shared" si="20"/>
        <v>N/A</v>
      </c>
      <c r="E160" s="49">
        <v>16792.145561000001</v>
      </c>
      <c r="F160" s="46" t="str">
        <f t="shared" si="21"/>
        <v>N/A</v>
      </c>
      <c r="G160" s="49">
        <v>16494.763329000001</v>
      </c>
      <c r="H160" s="46" t="str">
        <f t="shared" si="22"/>
        <v>N/A</v>
      </c>
      <c r="I160" s="12">
        <v>7.9909999999999997</v>
      </c>
      <c r="J160" s="12">
        <v>-1.77</v>
      </c>
      <c r="K160" s="47" t="s">
        <v>739</v>
      </c>
      <c r="L160" s="9" t="str">
        <f t="shared" si="23"/>
        <v>Yes</v>
      </c>
    </row>
    <row r="161" spans="1:12" ht="25.5" x14ac:dyDescent="0.2">
      <c r="A161" s="53" t="s">
        <v>1537</v>
      </c>
      <c r="B161" s="37" t="s">
        <v>213</v>
      </c>
      <c r="C161" s="49">
        <v>3978.0775358000001</v>
      </c>
      <c r="D161" s="46" t="str">
        <f t="shared" si="20"/>
        <v>N/A</v>
      </c>
      <c r="E161" s="49">
        <v>3695.5097059</v>
      </c>
      <c r="F161" s="46" t="str">
        <f t="shared" si="21"/>
        <v>N/A</v>
      </c>
      <c r="G161" s="49">
        <v>3727.4698493000001</v>
      </c>
      <c r="H161" s="46" t="str">
        <f t="shared" si="22"/>
        <v>N/A</v>
      </c>
      <c r="I161" s="12">
        <v>-7.1</v>
      </c>
      <c r="J161" s="12">
        <v>0.86480000000000001</v>
      </c>
      <c r="K161" s="47" t="s">
        <v>739</v>
      </c>
      <c r="L161" s="9" t="str">
        <f t="shared" si="23"/>
        <v>Yes</v>
      </c>
    </row>
    <row r="162" spans="1:12" x14ac:dyDescent="0.2">
      <c r="A162" s="53" t="s">
        <v>1538</v>
      </c>
      <c r="B162" s="37" t="s">
        <v>213</v>
      </c>
      <c r="C162" s="49">
        <v>203.55574480999999</v>
      </c>
      <c r="D162" s="46" t="str">
        <f t="shared" si="20"/>
        <v>N/A</v>
      </c>
      <c r="E162" s="49">
        <v>163.49805203</v>
      </c>
      <c r="F162" s="46" t="str">
        <f t="shared" si="21"/>
        <v>N/A</v>
      </c>
      <c r="G162" s="49">
        <v>223.98679440999999</v>
      </c>
      <c r="H162" s="46" t="str">
        <f t="shared" si="22"/>
        <v>N/A</v>
      </c>
      <c r="I162" s="12">
        <v>-19.7</v>
      </c>
      <c r="J162" s="12">
        <v>37</v>
      </c>
      <c r="K162" s="47" t="s">
        <v>739</v>
      </c>
      <c r="L162" s="9" t="str">
        <f t="shared" si="23"/>
        <v>No</v>
      </c>
    </row>
    <row r="163" spans="1:12" x14ac:dyDescent="0.2">
      <c r="A163" s="53" t="s">
        <v>1539</v>
      </c>
      <c r="B163" s="37" t="s">
        <v>213</v>
      </c>
      <c r="C163" s="49">
        <v>1335.9439480000001</v>
      </c>
      <c r="D163" s="46" t="str">
        <f t="shared" si="20"/>
        <v>N/A</v>
      </c>
      <c r="E163" s="49">
        <v>54.701370183999998</v>
      </c>
      <c r="F163" s="46" t="str">
        <f t="shared" si="21"/>
        <v>N/A</v>
      </c>
      <c r="G163" s="49">
        <v>29.443462898</v>
      </c>
      <c r="H163" s="46" t="str">
        <f t="shared" si="22"/>
        <v>N/A</v>
      </c>
      <c r="I163" s="12">
        <v>-95.9</v>
      </c>
      <c r="J163" s="12">
        <v>-46.2</v>
      </c>
      <c r="K163" s="47" t="s">
        <v>739</v>
      </c>
      <c r="L163" s="9" t="str">
        <f t="shared" si="23"/>
        <v>No</v>
      </c>
    </row>
    <row r="164" spans="1:12" x14ac:dyDescent="0.2">
      <c r="A164" s="48" t="s">
        <v>1540</v>
      </c>
      <c r="B164" s="37" t="s">
        <v>213</v>
      </c>
      <c r="C164" s="49">
        <v>1605.4995590999999</v>
      </c>
      <c r="D164" s="46" t="str">
        <f t="shared" si="20"/>
        <v>N/A</v>
      </c>
      <c r="E164" s="49">
        <v>1484.3626588</v>
      </c>
      <c r="F164" s="46" t="str">
        <f t="shared" si="21"/>
        <v>N/A</v>
      </c>
      <c r="G164" s="49">
        <v>1457.8223426</v>
      </c>
      <c r="H164" s="46" t="str">
        <f t="shared" si="22"/>
        <v>N/A</v>
      </c>
      <c r="I164" s="12">
        <v>-7.55</v>
      </c>
      <c r="J164" s="12">
        <v>-1.79</v>
      </c>
      <c r="K164" s="47" t="s">
        <v>739</v>
      </c>
      <c r="L164" s="9" t="str">
        <f t="shared" si="23"/>
        <v>Yes</v>
      </c>
    </row>
    <row r="165" spans="1:12" x14ac:dyDescent="0.2">
      <c r="A165" s="53" t="s">
        <v>1541</v>
      </c>
      <c r="B165" s="37" t="s">
        <v>213</v>
      </c>
      <c r="C165" s="49">
        <v>214.43659855999999</v>
      </c>
      <c r="D165" s="46" t="str">
        <f t="shared" si="20"/>
        <v>N/A</v>
      </c>
      <c r="E165" s="49">
        <v>254.77207808</v>
      </c>
      <c r="F165" s="46" t="str">
        <f t="shared" si="21"/>
        <v>N/A</v>
      </c>
      <c r="G165" s="49">
        <v>228.11138155</v>
      </c>
      <c r="H165" s="46" t="str">
        <f t="shared" si="22"/>
        <v>N/A</v>
      </c>
      <c r="I165" s="12">
        <v>18.809999999999999</v>
      </c>
      <c r="J165" s="12">
        <v>-10.5</v>
      </c>
      <c r="K165" s="47" t="s">
        <v>739</v>
      </c>
      <c r="L165" s="9" t="str">
        <f t="shared" si="23"/>
        <v>Yes</v>
      </c>
    </row>
    <row r="166" spans="1:12" x14ac:dyDescent="0.2">
      <c r="A166" s="53" t="s">
        <v>1542</v>
      </c>
      <c r="B166" s="37" t="s">
        <v>213</v>
      </c>
      <c r="C166" s="49">
        <v>2223.9475825999998</v>
      </c>
      <c r="D166" s="46" t="str">
        <f t="shared" si="20"/>
        <v>N/A</v>
      </c>
      <c r="E166" s="49">
        <v>2271.9811080999998</v>
      </c>
      <c r="F166" s="46" t="str">
        <f t="shared" si="21"/>
        <v>N/A</v>
      </c>
      <c r="G166" s="49">
        <v>2208.7162165999998</v>
      </c>
      <c r="H166" s="46" t="str">
        <f t="shared" si="22"/>
        <v>N/A</v>
      </c>
      <c r="I166" s="12">
        <v>2.16</v>
      </c>
      <c r="J166" s="12">
        <v>-2.78</v>
      </c>
      <c r="K166" s="47" t="s">
        <v>739</v>
      </c>
      <c r="L166" s="9" t="str">
        <f t="shared" si="23"/>
        <v>Yes</v>
      </c>
    </row>
    <row r="167" spans="1:12" x14ac:dyDescent="0.2">
      <c r="A167" s="53" t="s">
        <v>1543</v>
      </c>
      <c r="B167" s="37" t="s">
        <v>213</v>
      </c>
      <c r="C167" s="49">
        <v>354.7536389</v>
      </c>
      <c r="D167" s="46" t="str">
        <f t="shared" si="20"/>
        <v>N/A</v>
      </c>
      <c r="E167" s="49">
        <v>362.96908382999999</v>
      </c>
      <c r="F167" s="46" t="str">
        <f t="shared" si="21"/>
        <v>N/A</v>
      </c>
      <c r="G167" s="49">
        <v>314.76941999000002</v>
      </c>
      <c r="H167" s="46" t="str">
        <f t="shared" si="22"/>
        <v>N/A</v>
      </c>
      <c r="I167" s="12">
        <v>2.3159999999999998</v>
      </c>
      <c r="J167" s="12">
        <v>-13.3</v>
      </c>
      <c r="K167" s="47" t="s">
        <v>739</v>
      </c>
      <c r="L167" s="9" t="str">
        <f t="shared" si="23"/>
        <v>Yes</v>
      </c>
    </row>
    <row r="168" spans="1:12" x14ac:dyDescent="0.2">
      <c r="A168" s="53" t="s">
        <v>1544</v>
      </c>
      <c r="B168" s="37" t="s">
        <v>213</v>
      </c>
      <c r="C168" s="49">
        <v>1886.9508530000001</v>
      </c>
      <c r="D168" s="46" t="str">
        <f t="shared" si="20"/>
        <v>N/A</v>
      </c>
      <c r="E168" s="49">
        <v>546.09977748999995</v>
      </c>
      <c r="F168" s="46" t="str">
        <f t="shared" si="21"/>
        <v>N/A</v>
      </c>
      <c r="G168" s="49">
        <v>735.04076224000005</v>
      </c>
      <c r="H168" s="46" t="str">
        <f t="shared" si="22"/>
        <v>N/A</v>
      </c>
      <c r="I168" s="12">
        <v>-71.099999999999994</v>
      </c>
      <c r="J168" s="12">
        <v>34.6</v>
      </c>
      <c r="K168" s="47" t="s">
        <v>739</v>
      </c>
      <c r="L168" s="9" t="str">
        <f t="shared" si="23"/>
        <v>No</v>
      </c>
    </row>
    <row r="169" spans="1:12" x14ac:dyDescent="0.2">
      <c r="A169" s="48" t="s">
        <v>1545</v>
      </c>
      <c r="B169" s="37" t="s">
        <v>213</v>
      </c>
      <c r="C169" s="49">
        <v>12250.132399</v>
      </c>
      <c r="D169" s="46" t="str">
        <f t="shared" si="20"/>
        <v>N/A</v>
      </c>
      <c r="E169" s="49">
        <v>9624.6916626999991</v>
      </c>
      <c r="F169" s="46" t="str">
        <f t="shared" si="21"/>
        <v>N/A</v>
      </c>
      <c r="G169" s="49">
        <v>10610.478362</v>
      </c>
      <c r="H169" s="46" t="str">
        <f t="shared" si="22"/>
        <v>N/A</v>
      </c>
      <c r="I169" s="12">
        <v>-21.4</v>
      </c>
      <c r="J169" s="12">
        <v>10.24</v>
      </c>
      <c r="K169" s="47" t="s">
        <v>739</v>
      </c>
      <c r="L169" s="9" t="str">
        <f t="shared" si="23"/>
        <v>Yes</v>
      </c>
    </row>
    <row r="170" spans="1:12" x14ac:dyDescent="0.2">
      <c r="A170" s="53" t="s">
        <v>1546</v>
      </c>
      <c r="B170" s="37" t="s">
        <v>213</v>
      </c>
      <c r="C170" s="49">
        <v>15445.197015</v>
      </c>
      <c r="D170" s="46" t="str">
        <f t="shared" si="20"/>
        <v>N/A</v>
      </c>
      <c r="E170" s="49">
        <v>4060.3287313000001</v>
      </c>
      <c r="F170" s="46" t="str">
        <f t="shared" si="21"/>
        <v>N/A</v>
      </c>
      <c r="G170" s="49">
        <v>3920.4369495000001</v>
      </c>
      <c r="H170" s="46" t="str">
        <f t="shared" si="22"/>
        <v>N/A</v>
      </c>
      <c r="I170" s="12">
        <v>-73.7</v>
      </c>
      <c r="J170" s="12">
        <v>-3.45</v>
      </c>
      <c r="K170" s="47" t="s">
        <v>739</v>
      </c>
      <c r="L170" s="9" t="str">
        <f t="shared" si="23"/>
        <v>Yes</v>
      </c>
    </row>
    <row r="171" spans="1:12" x14ac:dyDescent="0.2">
      <c r="A171" s="53" t="s">
        <v>1547</v>
      </c>
      <c r="B171" s="37" t="s">
        <v>213</v>
      </c>
      <c r="C171" s="49">
        <v>13601.094834</v>
      </c>
      <c r="D171" s="46" t="str">
        <f t="shared" si="20"/>
        <v>N/A</v>
      </c>
      <c r="E171" s="49">
        <v>14671.282424999999</v>
      </c>
      <c r="F171" s="46" t="str">
        <f t="shared" si="21"/>
        <v>N/A</v>
      </c>
      <c r="G171" s="49">
        <v>16515.121229</v>
      </c>
      <c r="H171" s="46" t="str">
        <f t="shared" si="22"/>
        <v>N/A</v>
      </c>
      <c r="I171" s="12">
        <v>7.8680000000000003</v>
      </c>
      <c r="J171" s="12">
        <v>12.57</v>
      </c>
      <c r="K171" s="47" t="s">
        <v>739</v>
      </c>
      <c r="L171" s="9" t="str">
        <f t="shared" si="23"/>
        <v>Yes</v>
      </c>
    </row>
    <row r="172" spans="1:12" x14ac:dyDescent="0.2">
      <c r="A172" s="53" t="s">
        <v>1548</v>
      </c>
      <c r="B172" s="37" t="s">
        <v>213</v>
      </c>
      <c r="C172" s="49">
        <v>3805.7860019</v>
      </c>
      <c r="D172" s="46" t="str">
        <f t="shared" si="20"/>
        <v>N/A</v>
      </c>
      <c r="E172" s="49">
        <v>2887.0742742000002</v>
      </c>
      <c r="F172" s="46" t="str">
        <f t="shared" si="21"/>
        <v>N/A</v>
      </c>
      <c r="G172" s="49">
        <v>2283.3287157</v>
      </c>
      <c r="H172" s="46" t="str">
        <f t="shared" si="22"/>
        <v>N/A</v>
      </c>
      <c r="I172" s="12">
        <v>-24.1</v>
      </c>
      <c r="J172" s="12">
        <v>-20.9</v>
      </c>
      <c r="K172" s="47" t="s">
        <v>739</v>
      </c>
      <c r="L172" s="9" t="str">
        <f t="shared" si="23"/>
        <v>Yes</v>
      </c>
    </row>
    <row r="173" spans="1:12" x14ac:dyDescent="0.2">
      <c r="A173" s="53" t="s">
        <v>1549</v>
      </c>
      <c r="B173" s="37" t="s">
        <v>213</v>
      </c>
      <c r="C173" s="49">
        <v>2568.9825344999999</v>
      </c>
      <c r="D173" s="46" t="str">
        <f t="shared" si="20"/>
        <v>N/A</v>
      </c>
      <c r="E173" s="49">
        <v>918.76823983999998</v>
      </c>
      <c r="F173" s="46" t="str">
        <f t="shared" si="21"/>
        <v>N/A</v>
      </c>
      <c r="G173" s="49">
        <v>1037.8478041000001</v>
      </c>
      <c r="H173" s="46" t="str">
        <f t="shared" si="22"/>
        <v>N/A</v>
      </c>
      <c r="I173" s="12">
        <v>-64.2</v>
      </c>
      <c r="J173" s="12">
        <v>12.96</v>
      </c>
      <c r="K173" s="47" t="s">
        <v>739</v>
      </c>
      <c r="L173" s="9" t="str">
        <f t="shared" si="23"/>
        <v>Yes</v>
      </c>
    </row>
    <row r="174" spans="1:12" x14ac:dyDescent="0.2">
      <c r="A174" s="48" t="s">
        <v>373</v>
      </c>
      <c r="B174" s="37" t="s">
        <v>213</v>
      </c>
      <c r="C174" s="8">
        <v>22.279131723999999</v>
      </c>
      <c r="D174" s="46" t="str">
        <f t="shared" ref="D174:D203" si="24">IF($B174="N/A","N/A",IF(C174&gt;10,"No",IF(C174&lt;-10,"No","Yes")))</f>
        <v>N/A</v>
      </c>
      <c r="E174" s="8">
        <v>19.446871430000002</v>
      </c>
      <c r="F174" s="46" t="str">
        <f t="shared" ref="F174:F203" si="25">IF($B174="N/A","N/A",IF(E174&gt;10,"No",IF(E174&lt;-10,"No","Yes")))</f>
        <v>N/A</v>
      </c>
      <c r="G174" s="8">
        <v>17.559827654999999</v>
      </c>
      <c r="H174" s="46" t="str">
        <f t="shared" ref="H174:H203" si="26">IF($B174="N/A","N/A",IF(G174&gt;10,"No",IF(G174&lt;-10,"No","Yes")))</f>
        <v>N/A</v>
      </c>
      <c r="I174" s="12">
        <v>-12.7</v>
      </c>
      <c r="J174" s="12">
        <v>-9.6999999999999993</v>
      </c>
      <c r="K174" s="47" t="s">
        <v>739</v>
      </c>
      <c r="L174" s="9" t="str">
        <f t="shared" ref="L174:L203" si="27">IF(J174="Div by 0", "N/A", IF(K174="N/A","N/A", IF(J174&gt;VALUE(MID(K174,1,2)), "No", IF(J174&lt;-1*VALUE(MID(K174,1,2)), "No", "Yes"))))</f>
        <v>Yes</v>
      </c>
    </row>
    <row r="175" spans="1:12" x14ac:dyDescent="0.2">
      <c r="A175" s="53" t="s">
        <v>483</v>
      </c>
      <c r="B175" s="37" t="s">
        <v>213</v>
      </c>
      <c r="C175" s="8">
        <v>22.806490385</v>
      </c>
      <c r="D175" s="46" t="str">
        <f t="shared" si="24"/>
        <v>N/A</v>
      </c>
      <c r="E175" s="8">
        <v>21.506784099000001</v>
      </c>
      <c r="F175" s="46" t="str">
        <f t="shared" si="25"/>
        <v>N/A</v>
      </c>
      <c r="G175" s="8">
        <v>18.694946685000001</v>
      </c>
      <c r="H175" s="46" t="str">
        <f t="shared" si="26"/>
        <v>N/A</v>
      </c>
      <c r="I175" s="12">
        <v>-5.7</v>
      </c>
      <c r="J175" s="12">
        <v>-13.1</v>
      </c>
      <c r="K175" s="47" t="s">
        <v>739</v>
      </c>
      <c r="L175" s="9" t="str">
        <f t="shared" si="27"/>
        <v>Yes</v>
      </c>
    </row>
    <row r="176" spans="1:12" x14ac:dyDescent="0.2">
      <c r="A176" s="53" t="s">
        <v>484</v>
      </c>
      <c r="B176" s="37" t="s">
        <v>213</v>
      </c>
      <c r="C176" s="8">
        <v>25.301625141999999</v>
      </c>
      <c r="D176" s="46" t="str">
        <f t="shared" si="24"/>
        <v>N/A</v>
      </c>
      <c r="E176" s="8">
        <v>24.478594951000002</v>
      </c>
      <c r="F176" s="46" t="str">
        <f t="shared" si="25"/>
        <v>N/A</v>
      </c>
      <c r="G176" s="8">
        <v>21.948381321999999</v>
      </c>
      <c r="H176" s="46" t="str">
        <f t="shared" si="26"/>
        <v>N/A</v>
      </c>
      <c r="I176" s="12">
        <v>-3.25</v>
      </c>
      <c r="J176" s="12">
        <v>-10.3</v>
      </c>
      <c r="K176" s="47" t="s">
        <v>739</v>
      </c>
      <c r="L176" s="9" t="str">
        <f t="shared" si="27"/>
        <v>Yes</v>
      </c>
    </row>
    <row r="177" spans="1:12" x14ac:dyDescent="0.2">
      <c r="A177" s="53" t="s">
        <v>485</v>
      </c>
      <c r="B177" s="37" t="s">
        <v>213</v>
      </c>
      <c r="C177" s="8">
        <v>10.792815113</v>
      </c>
      <c r="D177" s="46" t="str">
        <f t="shared" si="24"/>
        <v>N/A</v>
      </c>
      <c r="E177" s="8">
        <v>8.7847178585000005</v>
      </c>
      <c r="F177" s="46" t="str">
        <f t="shared" si="25"/>
        <v>N/A</v>
      </c>
      <c r="G177" s="8">
        <v>8.3247022267999995</v>
      </c>
      <c r="H177" s="46" t="str">
        <f t="shared" si="26"/>
        <v>N/A</v>
      </c>
      <c r="I177" s="12">
        <v>-18.600000000000001</v>
      </c>
      <c r="J177" s="12">
        <v>-5.24</v>
      </c>
      <c r="K177" s="47" t="s">
        <v>739</v>
      </c>
      <c r="L177" s="9" t="str">
        <f t="shared" si="27"/>
        <v>Yes</v>
      </c>
    </row>
    <row r="178" spans="1:12" x14ac:dyDescent="0.2">
      <c r="A178" s="53" t="s">
        <v>486</v>
      </c>
      <c r="B178" s="37" t="s">
        <v>213</v>
      </c>
      <c r="C178" s="8">
        <v>8.0422420795999994</v>
      </c>
      <c r="D178" s="46" t="str">
        <f t="shared" si="24"/>
        <v>N/A</v>
      </c>
      <c r="E178" s="8">
        <v>6.95631807</v>
      </c>
      <c r="F178" s="46" t="str">
        <f t="shared" si="25"/>
        <v>N/A</v>
      </c>
      <c r="G178" s="8">
        <v>6.7642604745000003</v>
      </c>
      <c r="H178" s="46" t="str">
        <f t="shared" si="26"/>
        <v>N/A</v>
      </c>
      <c r="I178" s="12">
        <v>-13.5</v>
      </c>
      <c r="J178" s="12">
        <v>-2.76</v>
      </c>
      <c r="K178" s="47" t="s">
        <v>739</v>
      </c>
      <c r="L178" s="9" t="str">
        <f t="shared" si="27"/>
        <v>Yes</v>
      </c>
    </row>
    <row r="179" spans="1:12" x14ac:dyDescent="0.2">
      <c r="A179" s="48" t="s">
        <v>1550</v>
      </c>
      <c r="B179" s="37" t="s">
        <v>213</v>
      </c>
      <c r="C179" s="8">
        <v>7.7146770229000001</v>
      </c>
      <c r="D179" s="46" t="str">
        <f t="shared" si="24"/>
        <v>N/A</v>
      </c>
      <c r="E179" s="8">
        <v>7.1577390954000002</v>
      </c>
      <c r="F179" s="46" t="str">
        <f t="shared" si="25"/>
        <v>N/A</v>
      </c>
      <c r="G179" s="8">
        <v>7.8697375023999996</v>
      </c>
      <c r="H179" s="46" t="str">
        <f t="shared" si="26"/>
        <v>N/A</v>
      </c>
      <c r="I179" s="12">
        <v>-7.22</v>
      </c>
      <c r="J179" s="12">
        <v>9.9469999999999992</v>
      </c>
      <c r="K179" s="47" t="s">
        <v>739</v>
      </c>
      <c r="L179" s="9" t="str">
        <f t="shared" si="27"/>
        <v>Yes</v>
      </c>
    </row>
    <row r="180" spans="1:12" x14ac:dyDescent="0.2">
      <c r="A180" s="53" t="s">
        <v>1551</v>
      </c>
      <c r="B180" s="37" t="s">
        <v>213</v>
      </c>
      <c r="C180" s="8">
        <v>23.076923077</v>
      </c>
      <c r="D180" s="46" t="str">
        <f t="shared" si="24"/>
        <v>N/A</v>
      </c>
      <c r="E180" s="8">
        <v>26.588907403</v>
      </c>
      <c r="F180" s="46" t="str">
        <f t="shared" si="25"/>
        <v>N/A</v>
      </c>
      <c r="G180" s="8">
        <v>26.147426981999999</v>
      </c>
      <c r="H180" s="46" t="str">
        <f t="shared" si="26"/>
        <v>N/A</v>
      </c>
      <c r="I180" s="12">
        <v>15.22</v>
      </c>
      <c r="J180" s="12">
        <v>-1.66</v>
      </c>
      <c r="K180" s="47" t="s">
        <v>739</v>
      </c>
      <c r="L180" s="9" t="str">
        <f t="shared" si="27"/>
        <v>Yes</v>
      </c>
    </row>
    <row r="181" spans="1:12" x14ac:dyDescent="0.2">
      <c r="A181" s="53" t="s">
        <v>1552</v>
      </c>
      <c r="B181" s="37" t="s">
        <v>213</v>
      </c>
      <c r="C181" s="8">
        <v>4.9248480971999999</v>
      </c>
      <c r="D181" s="46" t="str">
        <f t="shared" si="24"/>
        <v>N/A</v>
      </c>
      <c r="E181" s="8">
        <v>5.5751343232000004</v>
      </c>
      <c r="F181" s="46" t="str">
        <f t="shared" si="25"/>
        <v>N/A</v>
      </c>
      <c r="G181" s="8">
        <v>6.2449649411000001</v>
      </c>
      <c r="H181" s="46" t="str">
        <f t="shared" si="26"/>
        <v>N/A</v>
      </c>
      <c r="I181" s="12">
        <v>13.2</v>
      </c>
      <c r="J181" s="12">
        <v>12.01</v>
      </c>
      <c r="K181" s="47" t="s">
        <v>739</v>
      </c>
      <c r="L181" s="9" t="str">
        <f t="shared" si="27"/>
        <v>Yes</v>
      </c>
    </row>
    <row r="182" spans="1:12" x14ac:dyDescent="0.2">
      <c r="A182" s="53" t="s">
        <v>1553</v>
      </c>
      <c r="B182" s="37" t="s">
        <v>213</v>
      </c>
      <c r="C182" s="8">
        <v>0.92908021060000001</v>
      </c>
      <c r="D182" s="46" t="str">
        <f t="shared" si="24"/>
        <v>N/A</v>
      </c>
      <c r="E182" s="8">
        <v>0.92999874319999998</v>
      </c>
      <c r="F182" s="46" t="str">
        <f t="shared" si="25"/>
        <v>N/A</v>
      </c>
      <c r="G182" s="8">
        <v>2.4080787156999999</v>
      </c>
      <c r="H182" s="46" t="str">
        <f t="shared" si="26"/>
        <v>N/A</v>
      </c>
      <c r="I182" s="12">
        <v>9.8900000000000002E-2</v>
      </c>
      <c r="J182" s="12">
        <v>158.9</v>
      </c>
      <c r="K182" s="47" t="s">
        <v>739</v>
      </c>
      <c r="L182" s="9" t="str">
        <f t="shared" si="27"/>
        <v>No</v>
      </c>
    </row>
    <row r="183" spans="1:12" x14ac:dyDescent="0.2">
      <c r="A183" s="53" t="s">
        <v>1554</v>
      </c>
      <c r="B183" s="37" t="s">
        <v>213</v>
      </c>
      <c r="C183" s="8">
        <v>2.193338749</v>
      </c>
      <c r="D183" s="46" t="str">
        <f t="shared" si="24"/>
        <v>N/A</v>
      </c>
      <c r="E183" s="8">
        <v>0.25764141000000002</v>
      </c>
      <c r="F183" s="46" t="str">
        <f t="shared" si="25"/>
        <v>N/A</v>
      </c>
      <c r="G183" s="8">
        <v>0.16405855629999999</v>
      </c>
      <c r="H183" s="46" t="str">
        <f t="shared" si="26"/>
        <v>N/A</v>
      </c>
      <c r="I183" s="12">
        <v>-88.3</v>
      </c>
      <c r="J183" s="12">
        <v>-36.299999999999997</v>
      </c>
      <c r="K183" s="47" t="s">
        <v>739</v>
      </c>
      <c r="L183" s="9" t="str">
        <f t="shared" si="27"/>
        <v>No</v>
      </c>
    </row>
    <row r="184" spans="1:12" x14ac:dyDescent="0.2">
      <c r="A184" s="48" t="s">
        <v>97</v>
      </c>
      <c r="B184" s="37" t="s">
        <v>213</v>
      </c>
      <c r="C184" s="8">
        <v>52.094707415999999</v>
      </c>
      <c r="D184" s="46" t="str">
        <f t="shared" si="24"/>
        <v>N/A</v>
      </c>
      <c r="E184" s="8">
        <v>50.109214328999997</v>
      </c>
      <c r="F184" s="46" t="str">
        <f t="shared" si="25"/>
        <v>N/A</v>
      </c>
      <c r="G184" s="8">
        <v>49.466179855</v>
      </c>
      <c r="H184" s="46" t="str">
        <f t="shared" si="26"/>
        <v>N/A</v>
      </c>
      <c r="I184" s="12">
        <v>-3.81</v>
      </c>
      <c r="J184" s="12">
        <v>-1.28</v>
      </c>
      <c r="K184" s="47" t="s">
        <v>739</v>
      </c>
      <c r="L184" s="9" t="str">
        <f t="shared" si="27"/>
        <v>Yes</v>
      </c>
    </row>
    <row r="185" spans="1:12" x14ac:dyDescent="0.2">
      <c r="A185" s="53" t="s">
        <v>487</v>
      </c>
      <c r="B185" s="37" t="s">
        <v>213</v>
      </c>
      <c r="C185" s="8">
        <v>35.697115384999996</v>
      </c>
      <c r="D185" s="46" t="str">
        <f t="shared" si="24"/>
        <v>N/A</v>
      </c>
      <c r="E185" s="8">
        <v>35.717686264999998</v>
      </c>
      <c r="F185" s="46" t="str">
        <f t="shared" si="25"/>
        <v>N/A</v>
      </c>
      <c r="G185" s="8">
        <v>34.492350487000003</v>
      </c>
      <c r="H185" s="46" t="str">
        <f t="shared" si="26"/>
        <v>N/A</v>
      </c>
      <c r="I185" s="12">
        <v>5.7599999999999998E-2</v>
      </c>
      <c r="J185" s="12">
        <v>-3.43</v>
      </c>
      <c r="K185" s="47" t="s">
        <v>739</v>
      </c>
      <c r="L185" s="9" t="str">
        <f t="shared" si="27"/>
        <v>Yes</v>
      </c>
    </row>
    <row r="186" spans="1:12" x14ac:dyDescent="0.2">
      <c r="A186" s="53" t="s">
        <v>488</v>
      </c>
      <c r="B186" s="37" t="s">
        <v>213</v>
      </c>
      <c r="C186" s="8">
        <v>62.150768962000001</v>
      </c>
      <c r="D186" s="46" t="str">
        <f t="shared" si="24"/>
        <v>N/A</v>
      </c>
      <c r="E186" s="8">
        <v>63.674966779999998</v>
      </c>
      <c r="F186" s="46" t="str">
        <f t="shared" si="25"/>
        <v>N/A</v>
      </c>
      <c r="G186" s="8">
        <v>62.792779353</v>
      </c>
      <c r="H186" s="46" t="str">
        <f t="shared" si="26"/>
        <v>N/A</v>
      </c>
      <c r="I186" s="12">
        <v>2.452</v>
      </c>
      <c r="J186" s="12">
        <v>-1.39</v>
      </c>
      <c r="K186" s="47" t="s">
        <v>739</v>
      </c>
      <c r="L186" s="9" t="str">
        <f t="shared" si="27"/>
        <v>Yes</v>
      </c>
    </row>
    <row r="187" spans="1:12" x14ac:dyDescent="0.2">
      <c r="A187" s="53" t="s">
        <v>489</v>
      </c>
      <c r="B187" s="37" t="s">
        <v>213</v>
      </c>
      <c r="C187" s="8">
        <v>31.186125736000001</v>
      </c>
      <c r="D187" s="46" t="str">
        <f t="shared" si="24"/>
        <v>N/A</v>
      </c>
      <c r="E187" s="8">
        <v>32.122659294000002</v>
      </c>
      <c r="F187" s="46" t="str">
        <f t="shared" si="25"/>
        <v>N/A</v>
      </c>
      <c r="G187" s="8">
        <v>32.120662869</v>
      </c>
      <c r="H187" s="46" t="str">
        <f t="shared" si="26"/>
        <v>N/A</v>
      </c>
      <c r="I187" s="12">
        <v>3.0030000000000001</v>
      </c>
      <c r="J187" s="12">
        <v>-6.0000000000000001E-3</v>
      </c>
      <c r="K187" s="47" t="s">
        <v>739</v>
      </c>
      <c r="L187" s="9" t="str">
        <f t="shared" si="27"/>
        <v>Yes</v>
      </c>
    </row>
    <row r="188" spans="1:12" x14ac:dyDescent="0.2">
      <c r="A188" s="53" t="s">
        <v>490</v>
      </c>
      <c r="B188" s="37" t="s">
        <v>213</v>
      </c>
      <c r="C188" s="8">
        <v>32.940698619000003</v>
      </c>
      <c r="D188" s="46" t="str">
        <f t="shared" si="24"/>
        <v>N/A</v>
      </c>
      <c r="E188" s="8">
        <v>26.033493383</v>
      </c>
      <c r="F188" s="46" t="str">
        <f t="shared" si="25"/>
        <v>N/A</v>
      </c>
      <c r="G188" s="8">
        <v>26.312468450000001</v>
      </c>
      <c r="H188" s="46" t="str">
        <f t="shared" si="26"/>
        <v>N/A</v>
      </c>
      <c r="I188" s="12">
        <v>-21</v>
      </c>
      <c r="J188" s="12">
        <v>1.0720000000000001</v>
      </c>
      <c r="K188" s="47" t="s">
        <v>739</v>
      </c>
      <c r="L188" s="9" t="str">
        <f t="shared" si="27"/>
        <v>Yes</v>
      </c>
    </row>
    <row r="189" spans="1:12" x14ac:dyDescent="0.2">
      <c r="A189" s="48" t="s">
        <v>118</v>
      </c>
      <c r="B189" s="37" t="s">
        <v>213</v>
      </c>
      <c r="C189" s="8">
        <v>79.990994540000003</v>
      </c>
      <c r="D189" s="46" t="str">
        <f t="shared" si="24"/>
        <v>N/A</v>
      </c>
      <c r="E189" s="8">
        <v>76.740708381000005</v>
      </c>
      <c r="F189" s="46" t="str">
        <f t="shared" si="25"/>
        <v>N/A</v>
      </c>
      <c r="G189" s="8">
        <v>76.652073852000001</v>
      </c>
      <c r="H189" s="46" t="str">
        <f t="shared" si="26"/>
        <v>N/A</v>
      </c>
      <c r="I189" s="12">
        <v>-4.0599999999999996</v>
      </c>
      <c r="J189" s="12">
        <v>-0.115</v>
      </c>
      <c r="K189" s="47" t="s">
        <v>739</v>
      </c>
      <c r="L189" s="9" t="str">
        <f t="shared" si="27"/>
        <v>Yes</v>
      </c>
    </row>
    <row r="190" spans="1:12" x14ac:dyDescent="0.2">
      <c r="A190" s="53" t="s">
        <v>491</v>
      </c>
      <c r="B190" s="37" t="s">
        <v>213</v>
      </c>
      <c r="C190" s="8">
        <v>84.725560896999994</v>
      </c>
      <c r="D190" s="46" t="str">
        <f t="shared" si="24"/>
        <v>N/A</v>
      </c>
      <c r="E190" s="8">
        <v>82.206617472000005</v>
      </c>
      <c r="F190" s="46" t="str">
        <f t="shared" si="25"/>
        <v>N/A</v>
      </c>
      <c r="G190" s="8">
        <v>81.467315716000002</v>
      </c>
      <c r="H190" s="46" t="str">
        <f t="shared" si="26"/>
        <v>N/A</v>
      </c>
      <c r="I190" s="12">
        <v>-2.97</v>
      </c>
      <c r="J190" s="12">
        <v>-0.89900000000000002</v>
      </c>
      <c r="K190" s="47" t="s">
        <v>739</v>
      </c>
      <c r="L190" s="9" t="str">
        <f t="shared" si="27"/>
        <v>Yes</v>
      </c>
    </row>
    <row r="191" spans="1:12" x14ac:dyDescent="0.2">
      <c r="A191" s="53" t="s">
        <v>492</v>
      </c>
      <c r="B191" s="37" t="s">
        <v>213</v>
      </c>
      <c r="C191" s="8">
        <v>84.975433903999999</v>
      </c>
      <c r="D191" s="46" t="str">
        <f t="shared" si="24"/>
        <v>N/A</v>
      </c>
      <c r="E191" s="8">
        <v>87.596048299000003</v>
      </c>
      <c r="F191" s="46" t="str">
        <f t="shared" si="25"/>
        <v>N/A</v>
      </c>
      <c r="G191" s="8">
        <v>87.077428017000003</v>
      </c>
      <c r="H191" s="46" t="str">
        <f t="shared" si="26"/>
        <v>N/A</v>
      </c>
      <c r="I191" s="12">
        <v>3.0840000000000001</v>
      </c>
      <c r="J191" s="12">
        <v>-0.59199999999999997</v>
      </c>
      <c r="K191" s="47" t="s">
        <v>739</v>
      </c>
      <c r="L191" s="9" t="str">
        <f t="shared" si="27"/>
        <v>Yes</v>
      </c>
    </row>
    <row r="192" spans="1:12" x14ac:dyDescent="0.2">
      <c r="A192" s="53" t="s">
        <v>493</v>
      </c>
      <c r="B192" s="37" t="s">
        <v>213</v>
      </c>
      <c r="C192" s="8">
        <v>57.510065036</v>
      </c>
      <c r="D192" s="46" t="str">
        <f t="shared" si="24"/>
        <v>N/A</v>
      </c>
      <c r="E192" s="8">
        <v>57.835867788999998</v>
      </c>
      <c r="F192" s="46" t="str">
        <f t="shared" si="25"/>
        <v>N/A</v>
      </c>
      <c r="G192" s="8">
        <v>56.667529776999999</v>
      </c>
      <c r="H192" s="46" t="str">
        <f t="shared" si="26"/>
        <v>N/A</v>
      </c>
      <c r="I192" s="12">
        <v>0.5665</v>
      </c>
      <c r="J192" s="12">
        <v>-2.02</v>
      </c>
      <c r="K192" s="47" t="s">
        <v>739</v>
      </c>
      <c r="L192" s="9" t="str">
        <f t="shared" si="27"/>
        <v>Yes</v>
      </c>
    </row>
    <row r="193" spans="1:12" x14ac:dyDescent="0.2">
      <c r="A193" s="53" t="s">
        <v>494</v>
      </c>
      <c r="B193" s="37" t="s">
        <v>213</v>
      </c>
      <c r="C193" s="8">
        <v>50.121852152999999</v>
      </c>
      <c r="D193" s="46" t="str">
        <f t="shared" si="24"/>
        <v>N/A</v>
      </c>
      <c r="E193" s="8">
        <v>44.970137018000003</v>
      </c>
      <c r="F193" s="46" t="str">
        <f t="shared" si="25"/>
        <v>N/A</v>
      </c>
      <c r="G193" s="8">
        <v>46.794548208000002</v>
      </c>
      <c r="H193" s="46" t="str">
        <f t="shared" si="26"/>
        <v>N/A</v>
      </c>
      <c r="I193" s="12">
        <v>-10.3</v>
      </c>
      <c r="J193" s="12">
        <v>4.0570000000000004</v>
      </c>
      <c r="K193" s="47" t="s">
        <v>739</v>
      </c>
      <c r="L193" s="9" t="str">
        <f t="shared" si="27"/>
        <v>Yes</v>
      </c>
    </row>
    <row r="194" spans="1:12" x14ac:dyDescent="0.2">
      <c r="A194" s="48" t="s">
        <v>1555</v>
      </c>
      <c r="B194" s="37" t="s">
        <v>213</v>
      </c>
      <c r="C194" s="38">
        <v>10.358905263</v>
      </c>
      <c r="D194" s="46" t="str">
        <f t="shared" si="24"/>
        <v>N/A</v>
      </c>
      <c r="E194" s="38">
        <v>8.6160359425999999</v>
      </c>
      <c r="F194" s="46" t="str">
        <f t="shared" si="25"/>
        <v>N/A</v>
      </c>
      <c r="G194" s="38">
        <v>5.4701418998999998</v>
      </c>
      <c r="H194" s="46" t="str">
        <f t="shared" si="26"/>
        <v>N/A</v>
      </c>
      <c r="I194" s="12">
        <v>-16.8</v>
      </c>
      <c r="J194" s="12">
        <v>-36.5</v>
      </c>
      <c r="K194" s="47" t="s">
        <v>739</v>
      </c>
      <c r="L194" s="9" t="str">
        <f t="shared" si="27"/>
        <v>No</v>
      </c>
    </row>
    <row r="195" spans="1:12" x14ac:dyDescent="0.2">
      <c r="A195" s="53" t="s">
        <v>1556</v>
      </c>
      <c r="B195" s="37" t="s">
        <v>213</v>
      </c>
      <c r="C195" s="38">
        <v>2.0909090908999999</v>
      </c>
      <c r="D195" s="46" t="str">
        <f t="shared" si="24"/>
        <v>N/A</v>
      </c>
      <c r="E195" s="38">
        <v>1.7033757609</v>
      </c>
      <c r="F195" s="46" t="str">
        <f t="shared" si="25"/>
        <v>N/A</v>
      </c>
      <c r="G195" s="38">
        <v>1.2610043396999999</v>
      </c>
      <c r="H195" s="46" t="str">
        <f t="shared" si="26"/>
        <v>N/A</v>
      </c>
      <c r="I195" s="12">
        <v>-18.5</v>
      </c>
      <c r="J195" s="12">
        <v>-26</v>
      </c>
      <c r="K195" s="47" t="s">
        <v>739</v>
      </c>
      <c r="L195" s="9" t="str">
        <f t="shared" si="27"/>
        <v>Yes</v>
      </c>
    </row>
    <row r="196" spans="1:12" x14ac:dyDescent="0.2">
      <c r="A196" s="53" t="s">
        <v>1557</v>
      </c>
      <c r="B196" s="37" t="s">
        <v>213</v>
      </c>
      <c r="C196" s="38">
        <v>12.293002413</v>
      </c>
      <c r="D196" s="46" t="str">
        <f t="shared" si="24"/>
        <v>N/A</v>
      </c>
      <c r="E196" s="38">
        <v>10.240854378</v>
      </c>
      <c r="F196" s="46" t="str">
        <f t="shared" si="25"/>
        <v>N/A</v>
      </c>
      <c r="G196" s="38">
        <v>6.7014681891999999</v>
      </c>
      <c r="H196" s="46" t="str">
        <f t="shared" si="26"/>
        <v>N/A</v>
      </c>
      <c r="I196" s="12">
        <v>-16.7</v>
      </c>
      <c r="J196" s="12">
        <v>-34.6</v>
      </c>
      <c r="K196" s="47" t="s">
        <v>739</v>
      </c>
      <c r="L196" s="9" t="str">
        <f t="shared" si="27"/>
        <v>No</v>
      </c>
    </row>
    <row r="197" spans="1:12" x14ac:dyDescent="0.2">
      <c r="A197" s="53" t="s">
        <v>1558</v>
      </c>
      <c r="B197" s="37" t="s">
        <v>213</v>
      </c>
      <c r="C197" s="38">
        <v>13.645624102999999</v>
      </c>
      <c r="D197" s="46" t="str">
        <f t="shared" si="24"/>
        <v>N/A</v>
      </c>
      <c r="E197" s="38">
        <v>8.4034334764</v>
      </c>
      <c r="F197" s="46" t="str">
        <f t="shared" si="25"/>
        <v>N/A</v>
      </c>
      <c r="G197" s="38">
        <v>4.0108864697</v>
      </c>
      <c r="H197" s="46" t="str">
        <f t="shared" si="26"/>
        <v>N/A</v>
      </c>
      <c r="I197" s="12">
        <v>-38.4</v>
      </c>
      <c r="J197" s="12">
        <v>-52.3</v>
      </c>
      <c r="K197" s="47" t="s">
        <v>739</v>
      </c>
      <c r="L197" s="9" t="str">
        <f t="shared" si="27"/>
        <v>No</v>
      </c>
    </row>
    <row r="198" spans="1:12" x14ac:dyDescent="0.2">
      <c r="A198" s="53" t="s">
        <v>1559</v>
      </c>
      <c r="B198" s="37" t="s">
        <v>213</v>
      </c>
      <c r="C198" s="38">
        <v>8.8585858585999997</v>
      </c>
      <c r="D198" s="46" t="str">
        <f t="shared" si="24"/>
        <v>N/A</v>
      </c>
      <c r="E198" s="38">
        <v>6.7154882154999997</v>
      </c>
      <c r="F198" s="46" t="str">
        <f t="shared" si="25"/>
        <v>N/A</v>
      </c>
      <c r="G198" s="38">
        <v>2.9888059701</v>
      </c>
      <c r="H198" s="46" t="str">
        <f t="shared" si="26"/>
        <v>N/A</v>
      </c>
      <c r="I198" s="12">
        <v>-24.2</v>
      </c>
      <c r="J198" s="12">
        <v>-55.5</v>
      </c>
      <c r="K198" s="47" t="s">
        <v>739</v>
      </c>
      <c r="L198" s="9" t="str">
        <f t="shared" si="27"/>
        <v>No</v>
      </c>
    </row>
    <row r="199" spans="1:12" x14ac:dyDescent="0.2">
      <c r="A199" s="48" t="s">
        <v>1560</v>
      </c>
      <c r="B199" s="37" t="s">
        <v>213</v>
      </c>
      <c r="C199" s="38">
        <v>270.30666342000001</v>
      </c>
      <c r="D199" s="46" t="str">
        <f t="shared" si="24"/>
        <v>N/A</v>
      </c>
      <c r="E199" s="38">
        <v>229.10328637999999</v>
      </c>
      <c r="F199" s="46" t="str">
        <f t="shared" si="25"/>
        <v>N/A</v>
      </c>
      <c r="G199" s="38">
        <v>223.30474934</v>
      </c>
      <c r="H199" s="46" t="str">
        <f t="shared" si="26"/>
        <v>N/A</v>
      </c>
      <c r="I199" s="12">
        <v>-15.2</v>
      </c>
      <c r="J199" s="12">
        <v>-2.5299999999999998</v>
      </c>
      <c r="K199" s="47" t="s">
        <v>739</v>
      </c>
      <c r="L199" s="9" t="str">
        <f t="shared" si="27"/>
        <v>Yes</v>
      </c>
    </row>
    <row r="200" spans="1:12" x14ac:dyDescent="0.2">
      <c r="A200" s="53" t="s">
        <v>1561</v>
      </c>
      <c r="B200" s="37" t="s">
        <v>213</v>
      </c>
      <c r="C200" s="38">
        <v>285.49956596999999</v>
      </c>
      <c r="D200" s="46" t="str">
        <f t="shared" si="24"/>
        <v>N/A</v>
      </c>
      <c r="E200" s="38">
        <v>261.90823634999998</v>
      </c>
      <c r="F200" s="46" t="str">
        <f t="shared" si="25"/>
        <v>N/A</v>
      </c>
      <c r="G200" s="38">
        <v>266.54432623999998</v>
      </c>
      <c r="H200" s="46" t="str">
        <f t="shared" si="26"/>
        <v>N/A</v>
      </c>
      <c r="I200" s="12">
        <v>-8.26</v>
      </c>
      <c r="J200" s="12">
        <v>1.77</v>
      </c>
      <c r="K200" s="47" t="s">
        <v>739</v>
      </c>
      <c r="L200" s="9" t="str">
        <f t="shared" si="27"/>
        <v>Yes</v>
      </c>
    </row>
    <row r="201" spans="1:12" x14ac:dyDescent="0.2">
      <c r="A201" s="53" t="s">
        <v>1562</v>
      </c>
      <c r="B201" s="37" t="s">
        <v>213</v>
      </c>
      <c r="C201" s="38">
        <v>258.57910271999998</v>
      </c>
      <c r="D201" s="46" t="str">
        <f t="shared" si="24"/>
        <v>N/A</v>
      </c>
      <c r="E201" s="38">
        <v>201.06632124000001</v>
      </c>
      <c r="F201" s="46" t="str">
        <f t="shared" si="25"/>
        <v>N/A</v>
      </c>
      <c r="G201" s="38">
        <v>192.6072623</v>
      </c>
      <c r="H201" s="46" t="str">
        <f t="shared" si="26"/>
        <v>N/A</v>
      </c>
      <c r="I201" s="12">
        <v>-22.2</v>
      </c>
      <c r="J201" s="12">
        <v>-4.21</v>
      </c>
      <c r="K201" s="47" t="s">
        <v>739</v>
      </c>
      <c r="L201" s="9" t="str">
        <f t="shared" si="27"/>
        <v>Yes</v>
      </c>
    </row>
    <row r="202" spans="1:12" x14ac:dyDescent="0.2">
      <c r="A202" s="53" t="s">
        <v>1563</v>
      </c>
      <c r="B202" s="37" t="s">
        <v>213</v>
      </c>
      <c r="C202" s="38">
        <v>32.383333333000003</v>
      </c>
      <c r="D202" s="46" t="str">
        <f t="shared" si="24"/>
        <v>N/A</v>
      </c>
      <c r="E202" s="38">
        <v>25.189189189</v>
      </c>
      <c r="F202" s="46" t="str">
        <f t="shared" si="25"/>
        <v>N/A</v>
      </c>
      <c r="G202" s="38">
        <v>56.059139784999999</v>
      </c>
      <c r="H202" s="46" t="str">
        <f t="shared" si="26"/>
        <v>N/A</v>
      </c>
      <c r="I202" s="12">
        <v>-22.2</v>
      </c>
      <c r="J202" s="12">
        <v>122.6</v>
      </c>
      <c r="K202" s="47" t="s">
        <v>739</v>
      </c>
      <c r="L202" s="9" t="str">
        <f t="shared" si="27"/>
        <v>No</v>
      </c>
    </row>
    <row r="203" spans="1:12" x14ac:dyDescent="0.2">
      <c r="A203" s="53" t="s">
        <v>1564</v>
      </c>
      <c r="B203" s="37" t="s">
        <v>213</v>
      </c>
      <c r="C203" s="38">
        <v>254.33333332999999</v>
      </c>
      <c r="D203" s="46" t="str">
        <f t="shared" si="24"/>
        <v>N/A</v>
      </c>
      <c r="E203" s="38">
        <v>43.409090909</v>
      </c>
      <c r="F203" s="46" t="str">
        <f t="shared" si="25"/>
        <v>N/A</v>
      </c>
      <c r="G203" s="38">
        <v>54.769230769000004</v>
      </c>
      <c r="H203" s="46" t="str">
        <f t="shared" si="26"/>
        <v>N/A</v>
      </c>
      <c r="I203" s="12">
        <v>-82.9</v>
      </c>
      <c r="J203" s="12">
        <v>26.17</v>
      </c>
      <c r="K203" s="47" t="s">
        <v>739</v>
      </c>
      <c r="L203" s="9" t="str">
        <f t="shared" si="27"/>
        <v>Yes</v>
      </c>
    </row>
    <row r="204" spans="1:12" x14ac:dyDescent="0.2">
      <c r="A204" s="48" t="s">
        <v>127</v>
      </c>
      <c r="B204" s="37" t="s">
        <v>213</v>
      </c>
      <c r="C204" s="38">
        <v>11</v>
      </c>
      <c r="D204" s="46" t="str">
        <f t="shared" ref="D204:D214" si="28">IF($B204="N/A","N/A",IF(C204&gt;10,"No",IF(C204&lt;-10,"No","Yes")))</f>
        <v>N/A</v>
      </c>
      <c r="E204" s="38">
        <v>0</v>
      </c>
      <c r="F204" s="46" t="str">
        <f t="shared" ref="F204:F214" si="29">IF($B204="N/A","N/A",IF(E204&gt;10,"No",IF(E204&lt;-10,"No","Yes")))</f>
        <v>N/A</v>
      </c>
      <c r="G204" s="38">
        <v>0</v>
      </c>
      <c r="H204" s="46" t="str">
        <f t="shared" ref="H204:H214" si="30">IF($B204="N/A","N/A",IF(G204&gt;10,"No",IF(G204&lt;-10,"No","Yes")))</f>
        <v>N/A</v>
      </c>
      <c r="I204" s="12">
        <v>-100</v>
      </c>
      <c r="J204" s="12" t="s">
        <v>1747</v>
      </c>
      <c r="K204" s="14" t="s">
        <v>213</v>
      </c>
      <c r="L204" s="9" t="str">
        <f t="shared" ref="L204:L214" si="31">IF(J204="Div by 0", "N/A", IF(K204="N/A","N/A", IF(J204&gt;VALUE(MID(K204,1,2)), "No", IF(J204&lt;-1*VALUE(MID(K204,1,2)), "No", "Yes"))))</f>
        <v>N/A</v>
      </c>
    </row>
    <row r="205" spans="1:12" x14ac:dyDescent="0.2">
      <c r="A205" s="48" t="s">
        <v>128</v>
      </c>
      <c r="B205" s="37" t="s">
        <v>213</v>
      </c>
      <c r="C205" s="38">
        <v>23</v>
      </c>
      <c r="D205" s="46" t="str">
        <f t="shared" si="28"/>
        <v>N/A</v>
      </c>
      <c r="E205" s="38">
        <v>11</v>
      </c>
      <c r="F205" s="46" t="str">
        <f t="shared" si="29"/>
        <v>N/A</v>
      </c>
      <c r="G205" s="38">
        <v>12</v>
      </c>
      <c r="H205" s="46" t="str">
        <f t="shared" si="30"/>
        <v>N/A</v>
      </c>
      <c r="I205" s="12">
        <v>-52.2</v>
      </c>
      <c r="J205" s="12">
        <v>9.0909999999999993</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-20</v>
      </c>
      <c r="J206" s="12">
        <v>75</v>
      </c>
      <c r="K206" s="14" t="s">
        <v>213</v>
      </c>
      <c r="L206" s="9" t="str">
        <f t="shared" si="31"/>
        <v>N/A</v>
      </c>
    </row>
    <row r="207" spans="1:12" ht="25.5" x14ac:dyDescent="0.2">
      <c r="A207" s="48" t="s">
        <v>1565</v>
      </c>
      <c r="B207" s="37" t="s">
        <v>213</v>
      </c>
      <c r="C207" s="38">
        <v>133</v>
      </c>
      <c r="D207" s="46" t="str">
        <f t="shared" si="28"/>
        <v>N/A</v>
      </c>
      <c r="E207" s="38">
        <v>37</v>
      </c>
      <c r="F207" s="46" t="str">
        <f t="shared" si="29"/>
        <v>N/A</v>
      </c>
      <c r="G207" s="38">
        <v>61</v>
      </c>
      <c r="H207" s="46" t="str">
        <f t="shared" si="30"/>
        <v>N/A</v>
      </c>
      <c r="I207" s="12">
        <v>-72.2</v>
      </c>
      <c r="J207" s="12">
        <v>64.86</v>
      </c>
      <c r="K207" s="14" t="s">
        <v>213</v>
      </c>
      <c r="L207" s="9" t="str">
        <f t="shared" si="31"/>
        <v>N/A</v>
      </c>
    </row>
    <row r="208" spans="1:12" x14ac:dyDescent="0.2">
      <c r="A208" s="48" t="s">
        <v>1613</v>
      </c>
      <c r="B208" s="37" t="s">
        <v>213</v>
      </c>
      <c r="C208" s="38">
        <v>0</v>
      </c>
      <c r="D208" s="46" t="str">
        <f t="shared" si="28"/>
        <v>N/A</v>
      </c>
      <c r="E208" s="38">
        <v>11</v>
      </c>
      <c r="F208" s="46" t="str">
        <f t="shared" si="29"/>
        <v>N/A</v>
      </c>
      <c r="G208" s="38">
        <v>11</v>
      </c>
      <c r="H208" s="46" t="str">
        <f t="shared" si="30"/>
        <v>N/A</v>
      </c>
      <c r="I208" s="12" t="s">
        <v>1747</v>
      </c>
      <c r="J208" s="12">
        <v>200</v>
      </c>
      <c r="K208" s="14" t="s">
        <v>213</v>
      </c>
      <c r="L208" s="9" t="str">
        <f t="shared" si="31"/>
        <v>N/A</v>
      </c>
    </row>
    <row r="209" spans="1:12" x14ac:dyDescent="0.2">
      <c r="A209" s="48" t="s">
        <v>1614</v>
      </c>
      <c r="B209" s="37" t="s">
        <v>213</v>
      </c>
      <c r="C209" s="38">
        <v>414</v>
      </c>
      <c r="D209" s="46" t="str">
        <f t="shared" si="28"/>
        <v>N/A</v>
      </c>
      <c r="E209" s="38">
        <v>183</v>
      </c>
      <c r="F209" s="46" t="str">
        <f t="shared" si="29"/>
        <v>N/A</v>
      </c>
      <c r="G209" s="38">
        <v>173</v>
      </c>
      <c r="H209" s="46" t="str">
        <f t="shared" si="30"/>
        <v>N/A</v>
      </c>
      <c r="I209" s="12">
        <v>-55.8</v>
      </c>
      <c r="J209" s="12">
        <v>-5.46</v>
      </c>
      <c r="K209" s="14" t="s">
        <v>213</v>
      </c>
      <c r="L209" s="9" t="str">
        <f t="shared" si="31"/>
        <v>N/A</v>
      </c>
    </row>
    <row r="210" spans="1:12" x14ac:dyDescent="0.2">
      <c r="A210" s="48" t="s">
        <v>125</v>
      </c>
      <c r="B210" s="37" t="s">
        <v>213</v>
      </c>
      <c r="C210" s="49">
        <v>8201760</v>
      </c>
      <c r="D210" s="46" t="str">
        <f t="shared" si="28"/>
        <v>N/A</v>
      </c>
      <c r="E210" s="49">
        <v>823821</v>
      </c>
      <c r="F210" s="46" t="str">
        <f t="shared" si="29"/>
        <v>N/A</v>
      </c>
      <c r="G210" s="49">
        <v>895593</v>
      </c>
      <c r="H210" s="46" t="str">
        <f t="shared" si="30"/>
        <v>N/A</v>
      </c>
      <c r="I210" s="12">
        <v>-90</v>
      </c>
      <c r="J210" s="12">
        <v>8.7119999999999997</v>
      </c>
      <c r="K210" s="14" t="s">
        <v>213</v>
      </c>
      <c r="L210" s="9" t="str">
        <f t="shared" si="31"/>
        <v>N/A</v>
      </c>
    </row>
    <row r="211" spans="1:12" x14ac:dyDescent="0.2">
      <c r="A211" s="48" t="s">
        <v>1615</v>
      </c>
      <c r="B211" s="37" t="s">
        <v>213</v>
      </c>
      <c r="C211" s="49">
        <v>720085</v>
      </c>
      <c r="D211" s="46" t="str">
        <f t="shared" si="28"/>
        <v>N/A</v>
      </c>
      <c r="E211" s="49">
        <v>751326</v>
      </c>
      <c r="F211" s="46" t="str">
        <f t="shared" si="29"/>
        <v>N/A</v>
      </c>
      <c r="G211" s="49">
        <v>830872</v>
      </c>
      <c r="H211" s="46" t="str">
        <f t="shared" si="30"/>
        <v>N/A</v>
      </c>
      <c r="I211" s="12">
        <v>4.3390000000000004</v>
      </c>
      <c r="J211" s="12">
        <v>10.59</v>
      </c>
      <c r="K211" s="14" t="s">
        <v>213</v>
      </c>
      <c r="L211" s="9" t="str">
        <f t="shared" si="31"/>
        <v>N/A</v>
      </c>
    </row>
    <row r="212" spans="1:12" x14ac:dyDescent="0.2">
      <c r="A212" s="48" t="s">
        <v>1566</v>
      </c>
      <c r="B212" s="37" t="s">
        <v>213</v>
      </c>
      <c r="C212" s="49">
        <v>597492</v>
      </c>
      <c r="D212" s="46" t="str">
        <f t="shared" si="28"/>
        <v>N/A</v>
      </c>
      <c r="E212" s="49">
        <v>311128</v>
      </c>
      <c r="F212" s="46" t="str">
        <f t="shared" si="29"/>
        <v>N/A</v>
      </c>
      <c r="G212" s="49">
        <v>313043</v>
      </c>
      <c r="H212" s="46" t="str">
        <f t="shared" si="30"/>
        <v>N/A</v>
      </c>
      <c r="I212" s="12">
        <v>-47.9</v>
      </c>
      <c r="J212" s="12">
        <v>0.61550000000000005</v>
      </c>
      <c r="K212" s="14" t="s">
        <v>213</v>
      </c>
      <c r="L212" s="9" t="str">
        <f t="shared" si="31"/>
        <v>N/A</v>
      </c>
    </row>
    <row r="213" spans="1:12" x14ac:dyDescent="0.2">
      <c r="A213" s="48" t="s">
        <v>1616</v>
      </c>
      <c r="B213" s="37" t="s">
        <v>213</v>
      </c>
      <c r="C213" s="49">
        <v>195798</v>
      </c>
      <c r="D213" s="46" t="str">
        <f t="shared" si="28"/>
        <v>N/A</v>
      </c>
      <c r="E213" s="49">
        <v>210716</v>
      </c>
      <c r="F213" s="46" t="str">
        <f t="shared" si="29"/>
        <v>N/A</v>
      </c>
      <c r="G213" s="49">
        <v>336776</v>
      </c>
      <c r="H213" s="46" t="str">
        <f t="shared" si="30"/>
        <v>N/A</v>
      </c>
      <c r="I213" s="12">
        <v>7.6189999999999998</v>
      </c>
      <c r="J213" s="12">
        <v>59.82</v>
      </c>
      <c r="K213" s="14" t="s">
        <v>213</v>
      </c>
      <c r="L213" s="9" t="str">
        <f t="shared" si="31"/>
        <v>N/A</v>
      </c>
    </row>
    <row r="214" spans="1:12" x14ac:dyDescent="0.2">
      <c r="A214" s="53" t="s">
        <v>1617</v>
      </c>
      <c r="B214" s="37" t="s">
        <v>213</v>
      </c>
      <c r="C214" s="49">
        <v>8163228</v>
      </c>
      <c r="D214" s="46" t="str">
        <f t="shared" si="28"/>
        <v>N/A</v>
      </c>
      <c r="E214" s="49">
        <v>448339</v>
      </c>
      <c r="F214" s="46" t="str">
        <f t="shared" si="29"/>
        <v>N/A</v>
      </c>
      <c r="G214" s="49">
        <v>441954</v>
      </c>
      <c r="H214" s="46" t="str">
        <f t="shared" si="30"/>
        <v>N/A</v>
      </c>
      <c r="I214" s="12">
        <v>-94.5</v>
      </c>
      <c r="J214" s="12">
        <v>-1.42</v>
      </c>
      <c r="K214" s="14" t="s">
        <v>213</v>
      </c>
      <c r="L214" s="9" t="str">
        <f t="shared" si="31"/>
        <v>N/A</v>
      </c>
    </row>
    <row r="215" spans="1:12" ht="25.5" x14ac:dyDescent="0.2">
      <c r="A215" s="48" t="s">
        <v>1380</v>
      </c>
      <c r="B215" s="37" t="s">
        <v>213</v>
      </c>
      <c r="C215" s="49">
        <v>103287</v>
      </c>
      <c r="D215" s="46" t="str">
        <f t="shared" ref="D215:D229" si="32">IF($B215="N/A","N/A",IF(C215&gt;10,"No",IF(C215&lt;-10,"No","Yes")))</f>
        <v>N/A</v>
      </c>
      <c r="E215" s="49">
        <v>89715</v>
      </c>
      <c r="F215" s="46" t="str">
        <f t="shared" ref="F215:F229" si="33">IF($B215="N/A","N/A",IF(E215&gt;10,"No",IF(E215&lt;-10,"No","Yes")))</f>
        <v>N/A</v>
      </c>
      <c r="G215" s="49">
        <v>66395</v>
      </c>
      <c r="H215" s="46" t="str">
        <f t="shared" ref="H215:H229" si="34">IF($B215="N/A","N/A",IF(G215&gt;10,"No",IF(G215&lt;-10,"No","Yes")))</f>
        <v>N/A</v>
      </c>
      <c r="I215" s="12">
        <v>-13.1</v>
      </c>
      <c r="J215" s="12">
        <v>-26</v>
      </c>
      <c r="K215" s="47" t="s">
        <v>739</v>
      </c>
      <c r="L215" s="9" t="str">
        <f t="shared" ref="L215:L229" si="35">IF(J215="Div by 0", "N/A", IF(K215="N/A","N/A", IF(J215&gt;VALUE(MID(K215,1,2)), "No", IF(J215&lt;-1*VALUE(MID(K215,1,2)), "No", "Yes"))))</f>
        <v>Yes</v>
      </c>
    </row>
    <row r="216" spans="1:12" x14ac:dyDescent="0.2">
      <c r="A216" s="48" t="s">
        <v>649</v>
      </c>
      <c r="B216" s="37" t="s">
        <v>213</v>
      </c>
      <c r="C216" s="38">
        <v>398</v>
      </c>
      <c r="D216" s="46" t="str">
        <f t="shared" si="32"/>
        <v>N/A</v>
      </c>
      <c r="E216" s="38">
        <v>458</v>
      </c>
      <c r="F216" s="46" t="str">
        <f t="shared" si="33"/>
        <v>N/A</v>
      </c>
      <c r="G216" s="38">
        <v>399</v>
      </c>
      <c r="H216" s="46" t="str">
        <f t="shared" si="34"/>
        <v>N/A</v>
      </c>
      <c r="I216" s="12">
        <v>15.08</v>
      </c>
      <c r="J216" s="12">
        <v>-12.9</v>
      </c>
      <c r="K216" s="47" t="s">
        <v>739</v>
      </c>
      <c r="L216" s="9" t="str">
        <f t="shared" si="35"/>
        <v>Yes</v>
      </c>
    </row>
    <row r="217" spans="1:12" ht="25.5" x14ac:dyDescent="0.2">
      <c r="A217" s="48" t="s">
        <v>1381</v>
      </c>
      <c r="B217" s="37" t="s">
        <v>213</v>
      </c>
      <c r="C217" s="49">
        <v>259.51507537999998</v>
      </c>
      <c r="D217" s="46" t="str">
        <f t="shared" si="32"/>
        <v>N/A</v>
      </c>
      <c r="E217" s="49">
        <v>195.88427948</v>
      </c>
      <c r="F217" s="46" t="str">
        <f t="shared" si="33"/>
        <v>N/A</v>
      </c>
      <c r="G217" s="49">
        <v>166.40350877</v>
      </c>
      <c r="H217" s="46" t="str">
        <f t="shared" si="34"/>
        <v>N/A</v>
      </c>
      <c r="I217" s="12">
        <v>-24.5</v>
      </c>
      <c r="J217" s="12">
        <v>-15.1</v>
      </c>
      <c r="K217" s="47" t="s">
        <v>739</v>
      </c>
      <c r="L217" s="9" t="str">
        <f t="shared" si="35"/>
        <v>Yes</v>
      </c>
    </row>
    <row r="218" spans="1:12" ht="25.5" x14ac:dyDescent="0.2">
      <c r="A218" s="48" t="s">
        <v>1382</v>
      </c>
      <c r="B218" s="37" t="s">
        <v>213</v>
      </c>
      <c r="C218" s="49">
        <v>0</v>
      </c>
      <c r="D218" s="46" t="str">
        <f t="shared" si="32"/>
        <v>N/A</v>
      </c>
      <c r="E218" s="49">
        <v>0</v>
      </c>
      <c r="F218" s="46" t="str">
        <f t="shared" si="33"/>
        <v>N/A</v>
      </c>
      <c r="G218" s="49">
        <v>0</v>
      </c>
      <c r="H218" s="46" t="str">
        <f t="shared" si="34"/>
        <v>N/A</v>
      </c>
      <c r="I218" s="12" t="s">
        <v>1747</v>
      </c>
      <c r="J218" s="12" t="s">
        <v>1747</v>
      </c>
      <c r="K218" s="47" t="s">
        <v>739</v>
      </c>
      <c r="L218" s="9" t="str">
        <f t="shared" si="35"/>
        <v>N/A</v>
      </c>
    </row>
    <row r="219" spans="1:12" x14ac:dyDescent="0.2">
      <c r="A219" s="48" t="s">
        <v>516</v>
      </c>
      <c r="B219" s="37" t="s">
        <v>213</v>
      </c>
      <c r="C219" s="38">
        <v>0</v>
      </c>
      <c r="D219" s="46" t="str">
        <f t="shared" si="32"/>
        <v>N/A</v>
      </c>
      <c r="E219" s="38">
        <v>0</v>
      </c>
      <c r="F219" s="46" t="str">
        <f t="shared" si="33"/>
        <v>N/A</v>
      </c>
      <c r="G219" s="38">
        <v>0</v>
      </c>
      <c r="H219" s="46" t="str">
        <f t="shared" si="34"/>
        <v>N/A</v>
      </c>
      <c r="I219" s="12" t="s">
        <v>1747</v>
      </c>
      <c r="J219" s="12" t="s">
        <v>1747</v>
      </c>
      <c r="K219" s="47" t="s">
        <v>739</v>
      </c>
      <c r="L219" s="9" t="str">
        <f t="shared" si="35"/>
        <v>N/A</v>
      </c>
    </row>
    <row r="220" spans="1:12" ht="25.5" x14ac:dyDescent="0.2">
      <c r="A220" s="48" t="s">
        <v>1383</v>
      </c>
      <c r="B220" s="37" t="s">
        <v>213</v>
      </c>
      <c r="C220" s="49" t="s">
        <v>1747</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6732691</v>
      </c>
      <c r="D221" s="46" t="str">
        <f t="shared" si="32"/>
        <v>N/A</v>
      </c>
      <c r="E221" s="49">
        <v>6722261</v>
      </c>
      <c r="F221" s="46" t="str">
        <f t="shared" si="33"/>
        <v>N/A</v>
      </c>
      <c r="G221" s="49">
        <v>6749533</v>
      </c>
      <c r="H221" s="46" t="str">
        <f t="shared" si="34"/>
        <v>N/A</v>
      </c>
      <c r="I221" s="12">
        <v>-0.155</v>
      </c>
      <c r="J221" s="12">
        <v>0.40570000000000001</v>
      </c>
      <c r="K221" s="47" t="s">
        <v>739</v>
      </c>
      <c r="L221" s="9" t="str">
        <f t="shared" si="35"/>
        <v>Yes</v>
      </c>
    </row>
    <row r="222" spans="1:12" x14ac:dyDescent="0.2">
      <c r="A222" s="48" t="s">
        <v>517</v>
      </c>
      <c r="B222" s="37" t="s">
        <v>213</v>
      </c>
      <c r="C222" s="38">
        <v>9972</v>
      </c>
      <c r="D222" s="46" t="str">
        <f t="shared" si="32"/>
        <v>N/A</v>
      </c>
      <c r="E222" s="38">
        <v>11226</v>
      </c>
      <c r="F222" s="46" t="str">
        <f t="shared" si="33"/>
        <v>N/A</v>
      </c>
      <c r="G222" s="38">
        <v>10281</v>
      </c>
      <c r="H222" s="46" t="str">
        <f t="shared" si="34"/>
        <v>N/A</v>
      </c>
      <c r="I222" s="12">
        <v>12.58</v>
      </c>
      <c r="J222" s="12">
        <v>-8.42</v>
      </c>
      <c r="K222" s="47" t="s">
        <v>739</v>
      </c>
      <c r="L222" s="9" t="str">
        <f t="shared" si="35"/>
        <v>Yes</v>
      </c>
    </row>
    <row r="223" spans="1:12" ht="25.5" x14ac:dyDescent="0.2">
      <c r="A223" s="48" t="s">
        <v>1385</v>
      </c>
      <c r="B223" s="37" t="s">
        <v>213</v>
      </c>
      <c r="C223" s="49">
        <v>675.15954672999999</v>
      </c>
      <c r="D223" s="46" t="str">
        <f t="shared" si="32"/>
        <v>N/A</v>
      </c>
      <c r="E223" s="49">
        <v>598.81177622999996</v>
      </c>
      <c r="F223" s="46" t="str">
        <f t="shared" si="33"/>
        <v>N/A</v>
      </c>
      <c r="G223" s="49">
        <v>656.50549556999999</v>
      </c>
      <c r="H223" s="46" t="str">
        <f t="shared" si="34"/>
        <v>N/A</v>
      </c>
      <c r="I223" s="12">
        <v>-11.3</v>
      </c>
      <c r="J223" s="12">
        <v>9.6349999999999998</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198878071</v>
      </c>
      <c r="D227" s="46" t="str">
        <f t="shared" si="32"/>
        <v>N/A</v>
      </c>
      <c r="E227" s="49">
        <v>211947616</v>
      </c>
      <c r="F227" s="46" t="str">
        <f t="shared" si="33"/>
        <v>N/A</v>
      </c>
      <c r="G227" s="49">
        <v>270067236</v>
      </c>
      <c r="H227" s="46" t="str">
        <f t="shared" si="34"/>
        <v>N/A</v>
      </c>
      <c r="I227" s="12">
        <v>6.5720000000000001</v>
      </c>
      <c r="J227" s="12">
        <v>27.42</v>
      </c>
      <c r="K227" s="47" t="s">
        <v>739</v>
      </c>
      <c r="L227" s="9" t="str">
        <f t="shared" si="35"/>
        <v>Yes</v>
      </c>
    </row>
    <row r="228" spans="1:12" ht="25.5" x14ac:dyDescent="0.2">
      <c r="A228" s="48" t="s">
        <v>519</v>
      </c>
      <c r="B228" s="37" t="s">
        <v>213</v>
      </c>
      <c r="C228" s="38">
        <v>4936</v>
      </c>
      <c r="D228" s="46" t="str">
        <f t="shared" si="32"/>
        <v>N/A</v>
      </c>
      <c r="E228" s="38">
        <v>5064</v>
      </c>
      <c r="F228" s="46" t="str">
        <f t="shared" si="33"/>
        <v>N/A</v>
      </c>
      <c r="G228" s="38">
        <v>10030</v>
      </c>
      <c r="H228" s="46" t="str">
        <f t="shared" si="34"/>
        <v>N/A</v>
      </c>
      <c r="I228" s="12">
        <v>2.593</v>
      </c>
      <c r="J228" s="12">
        <v>98.06</v>
      </c>
      <c r="K228" s="47" t="s">
        <v>739</v>
      </c>
      <c r="L228" s="9" t="str">
        <f t="shared" si="35"/>
        <v>No</v>
      </c>
    </row>
    <row r="229" spans="1:12" ht="25.5" x14ac:dyDescent="0.2">
      <c r="A229" s="48" t="s">
        <v>1389</v>
      </c>
      <c r="B229" s="37" t="s">
        <v>213</v>
      </c>
      <c r="C229" s="49">
        <v>40291.343395000004</v>
      </c>
      <c r="D229" s="46" t="str">
        <f t="shared" si="32"/>
        <v>N/A</v>
      </c>
      <c r="E229" s="49">
        <v>41853.794629000004</v>
      </c>
      <c r="F229" s="46" t="str">
        <f t="shared" si="33"/>
        <v>N/A</v>
      </c>
      <c r="G229" s="49">
        <v>26925.945763</v>
      </c>
      <c r="H229" s="46" t="str">
        <f t="shared" si="34"/>
        <v>N/A</v>
      </c>
      <c r="I229" s="12">
        <v>3.8780000000000001</v>
      </c>
      <c r="J229" s="12">
        <v>-35.700000000000003</v>
      </c>
      <c r="K229" s="47" t="s">
        <v>739</v>
      </c>
      <c r="L229" s="9" t="str">
        <f t="shared" si="35"/>
        <v>No</v>
      </c>
    </row>
    <row r="230" spans="1:12" x14ac:dyDescent="0.2">
      <c r="A230" s="4" t="s">
        <v>1390</v>
      </c>
      <c r="B230" s="37" t="s">
        <v>213</v>
      </c>
      <c r="C230" s="54">
        <v>298728030</v>
      </c>
      <c r="D230" s="46" t="str">
        <f t="shared" ref="D230:D253" si="36">IF($B230="N/A","N/A",IF(C230&gt;10,"No",IF(C230&lt;-10,"No","Yes")))</f>
        <v>N/A</v>
      </c>
      <c r="E230" s="54">
        <v>340989295</v>
      </c>
      <c r="F230" s="46" t="str">
        <f t="shared" ref="F230:F253" si="37">IF($B230="N/A","N/A",IF(E230&gt;10,"No",IF(E230&lt;-10,"No","Yes")))</f>
        <v>N/A</v>
      </c>
      <c r="G230" s="54">
        <v>366372387</v>
      </c>
      <c r="H230" s="46" t="str">
        <f t="shared" ref="H230:H253" si="38">IF($B230="N/A","N/A",IF(G230&gt;10,"No",IF(G230&lt;-10,"No","Yes")))</f>
        <v>N/A</v>
      </c>
      <c r="I230" s="12">
        <v>14.15</v>
      </c>
      <c r="J230" s="12">
        <v>7.444</v>
      </c>
      <c r="K230" s="47" t="s">
        <v>739</v>
      </c>
      <c r="L230" s="9" t="str">
        <f t="shared" ref="L230:L253" si="39">IF(J230="Div by 0", "N/A", IF(K230="N/A","N/A", IF(J230&gt;VALUE(MID(K230,1,2)), "No", IF(J230&lt;-1*VALUE(MID(K230,1,2)), "No", "Yes"))))</f>
        <v>Yes</v>
      </c>
    </row>
    <row r="231" spans="1:12" x14ac:dyDescent="0.2">
      <c r="A231" s="4" t="s">
        <v>1567</v>
      </c>
      <c r="B231" s="37" t="s">
        <v>213</v>
      </c>
      <c r="C231" s="52">
        <v>7629</v>
      </c>
      <c r="D231" s="52" t="str">
        <f t="shared" si="36"/>
        <v>N/A</v>
      </c>
      <c r="E231" s="52">
        <v>8976</v>
      </c>
      <c r="F231" s="52" t="str">
        <f t="shared" si="37"/>
        <v>N/A</v>
      </c>
      <c r="G231" s="52">
        <v>12938</v>
      </c>
      <c r="H231" s="46" t="str">
        <f t="shared" si="38"/>
        <v>N/A</v>
      </c>
      <c r="I231" s="12">
        <v>17.66</v>
      </c>
      <c r="J231" s="12">
        <v>44.14</v>
      </c>
      <c r="K231" s="47" t="s">
        <v>739</v>
      </c>
      <c r="L231" s="9" t="str">
        <f t="shared" si="39"/>
        <v>No</v>
      </c>
    </row>
    <row r="232" spans="1:12" x14ac:dyDescent="0.2">
      <c r="A232" s="4" t="s">
        <v>1568</v>
      </c>
      <c r="B232" s="37" t="s">
        <v>213</v>
      </c>
      <c r="C232" s="54">
        <v>39156.905229999997</v>
      </c>
      <c r="D232" s="46" t="str">
        <f t="shared" si="36"/>
        <v>N/A</v>
      </c>
      <c r="E232" s="54">
        <v>37989.003453999998</v>
      </c>
      <c r="F232" s="46" t="str">
        <f t="shared" si="37"/>
        <v>N/A</v>
      </c>
      <c r="G232" s="54">
        <v>28317.544211</v>
      </c>
      <c r="H232" s="46" t="str">
        <f t="shared" si="38"/>
        <v>N/A</v>
      </c>
      <c r="I232" s="12">
        <v>-2.98</v>
      </c>
      <c r="J232" s="12">
        <v>-25.5</v>
      </c>
      <c r="K232" s="47" t="s">
        <v>739</v>
      </c>
      <c r="L232" s="9" t="str">
        <f t="shared" si="39"/>
        <v>Yes</v>
      </c>
    </row>
    <row r="233" spans="1:12" x14ac:dyDescent="0.2">
      <c r="A233" s="55" t="s">
        <v>1569</v>
      </c>
      <c r="B233" s="37" t="s">
        <v>213</v>
      </c>
      <c r="C233" s="54">
        <v>31671.767459999999</v>
      </c>
      <c r="D233" s="46" t="str">
        <f t="shared" si="36"/>
        <v>N/A</v>
      </c>
      <c r="E233" s="54">
        <v>19774.965271000001</v>
      </c>
      <c r="F233" s="46" t="str">
        <f t="shared" si="37"/>
        <v>N/A</v>
      </c>
      <c r="G233" s="54">
        <v>11802.49</v>
      </c>
      <c r="H233" s="46" t="str">
        <f t="shared" si="38"/>
        <v>N/A</v>
      </c>
      <c r="I233" s="12">
        <v>-37.6</v>
      </c>
      <c r="J233" s="12">
        <v>-40.299999999999997</v>
      </c>
      <c r="K233" s="47" t="s">
        <v>739</v>
      </c>
      <c r="L233" s="9" t="str">
        <f t="shared" si="39"/>
        <v>No</v>
      </c>
    </row>
    <row r="234" spans="1:12" x14ac:dyDescent="0.2">
      <c r="A234" s="55" t="s">
        <v>1570</v>
      </c>
      <c r="B234" s="37" t="s">
        <v>213</v>
      </c>
      <c r="C234" s="54">
        <v>43254.091568999997</v>
      </c>
      <c r="D234" s="46" t="str">
        <f t="shared" si="36"/>
        <v>N/A</v>
      </c>
      <c r="E234" s="54">
        <v>40464.273292999998</v>
      </c>
      <c r="F234" s="46" t="str">
        <f t="shared" si="37"/>
        <v>N/A</v>
      </c>
      <c r="G234" s="54">
        <v>31340.296945999999</v>
      </c>
      <c r="H234" s="46" t="str">
        <f t="shared" si="38"/>
        <v>N/A</v>
      </c>
      <c r="I234" s="12">
        <v>-6.45</v>
      </c>
      <c r="J234" s="12">
        <v>-22.5</v>
      </c>
      <c r="K234" s="47" t="s">
        <v>739</v>
      </c>
      <c r="L234" s="9" t="str">
        <f t="shared" si="39"/>
        <v>Yes</v>
      </c>
    </row>
    <row r="235" spans="1:12" x14ac:dyDescent="0.2">
      <c r="A235" s="55" t="s">
        <v>1571</v>
      </c>
      <c r="B235" s="37" t="s">
        <v>213</v>
      </c>
      <c r="C235" s="54">
        <v>47204.800000000003</v>
      </c>
      <c r="D235" s="46" t="str">
        <f t="shared" si="36"/>
        <v>N/A</v>
      </c>
      <c r="E235" s="54">
        <v>54032.800000000003</v>
      </c>
      <c r="F235" s="46" t="str">
        <f t="shared" si="37"/>
        <v>N/A</v>
      </c>
      <c r="G235" s="54">
        <v>1234.0021053</v>
      </c>
      <c r="H235" s="46" t="str">
        <f t="shared" si="38"/>
        <v>N/A</v>
      </c>
      <c r="I235" s="12">
        <v>14.46</v>
      </c>
      <c r="J235" s="12">
        <v>-97.7</v>
      </c>
      <c r="K235" s="47" t="s">
        <v>739</v>
      </c>
      <c r="L235" s="9" t="str">
        <f t="shared" si="39"/>
        <v>No</v>
      </c>
    </row>
    <row r="236" spans="1:12" x14ac:dyDescent="0.2">
      <c r="A236" s="55" t="s">
        <v>1572</v>
      </c>
      <c r="B236" s="37" t="s">
        <v>213</v>
      </c>
      <c r="C236" s="54">
        <v>17633.822221999999</v>
      </c>
      <c r="D236" s="46" t="str">
        <f t="shared" si="36"/>
        <v>N/A</v>
      </c>
      <c r="E236" s="54">
        <v>15970.62766</v>
      </c>
      <c r="F236" s="46" t="str">
        <f t="shared" si="37"/>
        <v>N/A</v>
      </c>
      <c r="G236" s="54">
        <v>6216.8333333</v>
      </c>
      <c r="H236" s="46" t="str">
        <f t="shared" si="38"/>
        <v>N/A</v>
      </c>
      <c r="I236" s="12">
        <v>-9.43</v>
      </c>
      <c r="J236" s="12">
        <v>-61.1</v>
      </c>
      <c r="K236" s="47" t="s">
        <v>739</v>
      </c>
      <c r="L236" s="9" t="str">
        <f t="shared" si="39"/>
        <v>No</v>
      </c>
    </row>
    <row r="237" spans="1:12" x14ac:dyDescent="0.2">
      <c r="A237" s="48" t="s">
        <v>1573</v>
      </c>
      <c r="B237" s="37" t="s">
        <v>213</v>
      </c>
      <c r="C237" s="46">
        <v>14.313052288</v>
      </c>
      <c r="D237" s="46" t="str">
        <f t="shared" si="36"/>
        <v>N/A</v>
      </c>
      <c r="E237" s="46">
        <v>15.081658714</v>
      </c>
      <c r="F237" s="46" t="str">
        <f t="shared" si="37"/>
        <v>N/A</v>
      </c>
      <c r="G237" s="46">
        <v>22.387568998999999</v>
      </c>
      <c r="H237" s="46" t="str">
        <f t="shared" si="38"/>
        <v>N/A</v>
      </c>
      <c r="I237" s="12">
        <v>5.37</v>
      </c>
      <c r="J237" s="12">
        <v>48.44</v>
      </c>
      <c r="K237" s="47" t="s">
        <v>739</v>
      </c>
      <c r="L237" s="9" t="str">
        <f t="shared" si="39"/>
        <v>No</v>
      </c>
    </row>
    <row r="238" spans="1:12" x14ac:dyDescent="0.2">
      <c r="A238" s="53" t="s">
        <v>1574</v>
      </c>
      <c r="B238" s="37" t="s">
        <v>213</v>
      </c>
      <c r="C238" s="46">
        <v>26.101762821000001</v>
      </c>
      <c r="D238" s="46" t="str">
        <f t="shared" si="36"/>
        <v>N/A</v>
      </c>
      <c r="E238" s="46">
        <v>11.651987622</v>
      </c>
      <c r="F238" s="46" t="str">
        <f t="shared" si="37"/>
        <v>N/A</v>
      </c>
      <c r="G238" s="46">
        <v>12.749188688</v>
      </c>
      <c r="H238" s="46" t="str">
        <f t="shared" si="38"/>
        <v>N/A</v>
      </c>
      <c r="I238" s="12">
        <v>-55.4</v>
      </c>
      <c r="J238" s="12">
        <v>9.4160000000000004</v>
      </c>
      <c r="K238" s="47" t="s">
        <v>739</v>
      </c>
      <c r="L238" s="9" t="str">
        <f t="shared" si="39"/>
        <v>Yes</v>
      </c>
    </row>
    <row r="239" spans="1:12" x14ac:dyDescent="0.2">
      <c r="A239" s="53" t="s">
        <v>1575</v>
      </c>
      <c r="B239" s="37" t="s">
        <v>213</v>
      </c>
      <c r="C239" s="46">
        <v>14.414047737000001</v>
      </c>
      <c r="D239" s="46" t="str">
        <f t="shared" si="36"/>
        <v>N/A</v>
      </c>
      <c r="E239" s="46">
        <v>22.756947253</v>
      </c>
      <c r="F239" s="46" t="str">
        <f t="shared" si="37"/>
        <v>N/A</v>
      </c>
      <c r="G239" s="46">
        <v>33.510368491999998</v>
      </c>
      <c r="H239" s="46" t="str">
        <f t="shared" si="38"/>
        <v>N/A</v>
      </c>
      <c r="I239" s="12">
        <v>57.88</v>
      </c>
      <c r="J239" s="12">
        <v>47.25</v>
      </c>
      <c r="K239" s="47" t="s">
        <v>739</v>
      </c>
      <c r="L239" s="9" t="str">
        <f t="shared" si="39"/>
        <v>No</v>
      </c>
    </row>
    <row r="240" spans="1:12" x14ac:dyDescent="0.2">
      <c r="A240" s="53" t="s">
        <v>1576</v>
      </c>
      <c r="B240" s="37" t="s">
        <v>213</v>
      </c>
      <c r="C240" s="46">
        <v>0.30969340350000002</v>
      </c>
      <c r="D240" s="46" t="str">
        <f t="shared" si="36"/>
        <v>N/A</v>
      </c>
      <c r="E240" s="46">
        <v>0.3141887646</v>
      </c>
      <c r="F240" s="46" t="str">
        <f t="shared" si="37"/>
        <v>N/A</v>
      </c>
      <c r="G240" s="46">
        <v>6.1496633868000004</v>
      </c>
      <c r="H240" s="46" t="str">
        <f t="shared" si="38"/>
        <v>N/A</v>
      </c>
      <c r="I240" s="12">
        <v>1.452</v>
      </c>
      <c r="J240" s="12">
        <v>1857</v>
      </c>
      <c r="K240" s="47" t="s">
        <v>739</v>
      </c>
      <c r="L240" s="9" t="str">
        <f t="shared" si="39"/>
        <v>No</v>
      </c>
    </row>
    <row r="241" spans="1:12" x14ac:dyDescent="0.2">
      <c r="A241" s="53" t="s">
        <v>1577</v>
      </c>
      <c r="B241" s="37" t="s">
        <v>213</v>
      </c>
      <c r="C241" s="46">
        <v>1.8277822908000001</v>
      </c>
      <c r="D241" s="46" t="str">
        <f t="shared" si="36"/>
        <v>N/A</v>
      </c>
      <c r="E241" s="46">
        <v>1.1008314791</v>
      </c>
      <c r="F241" s="46" t="str">
        <f t="shared" si="37"/>
        <v>N/A</v>
      </c>
      <c r="G241" s="46">
        <v>1.6658253407000001</v>
      </c>
      <c r="H241" s="46" t="str">
        <f t="shared" si="38"/>
        <v>N/A</v>
      </c>
      <c r="I241" s="12">
        <v>-39.799999999999997</v>
      </c>
      <c r="J241" s="12">
        <v>51.32</v>
      </c>
      <c r="K241" s="47" t="s">
        <v>739</v>
      </c>
      <c r="L241" s="9" t="str">
        <f t="shared" si="39"/>
        <v>No</v>
      </c>
    </row>
    <row r="242" spans="1:12" ht="25.5" x14ac:dyDescent="0.2">
      <c r="A242" s="4" t="s">
        <v>1402</v>
      </c>
      <c r="B242" s="37" t="s">
        <v>213</v>
      </c>
      <c r="C242" s="54">
        <v>198878071</v>
      </c>
      <c r="D242" s="46" t="str">
        <f t="shared" si="36"/>
        <v>N/A</v>
      </c>
      <c r="E242" s="54">
        <v>211947616</v>
      </c>
      <c r="F242" s="46" t="str">
        <f t="shared" si="37"/>
        <v>N/A</v>
      </c>
      <c r="G242" s="54">
        <v>269465361</v>
      </c>
      <c r="H242" s="46" t="str">
        <f t="shared" si="38"/>
        <v>N/A</v>
      </c>
      <c r="I242" s="12">
        <v>6.5720000000000001</v>
      </c>
      <c r="J242" s="12">
        <v>27.14</v>
      </c>
      <c r="K242" s="47" t="s">
        <v>739</v>
      </c>
      <c r="L242" s="9" t="str">
        <f t="shared" si="39"/>
        <v>Yes</v>
      </c>
    </row>
    <row r="243" spans="1:12" x14ac:dyDescent="0.2">
      <c r="A243" s="4" t="s">
        <v>1578</v>
      </c>
      <c r="B243" s="37" t="s">
        <v>213</v>
      </c>
      <c r="C243" s="52">
        <v>4936</v>
      </c>
      <c r="D243" s="52" t="str">
        <f t="shared" si="36"/>
        <v>N/A</v>
      </c>
      <c r="E243" s="52">
        <v>5064</v>
      </c>
      <c r="F243" s="52" t="str">
        <f t="shared" si="37"/>
        <v>N/A</v>
      </c>
      <c r="G243" s="52">
        <v>9976</v>
      </c>
      <c r="H243" s="46" t="str">
        <f t="shared" si="38"/>
        <v>N/A</v>
      </c>
      <c r="I243" s="12">
        <v>2.593</v>
      </c>
      <c r="J243" s="12">
        <v>97</v>
      </c>
      <c r="K243" s="47" t="s">
        <v>739</v>
      </c>
      <c r="L243" s="9" t="str">
        <f t="shared" si="39"/>
        <v>No</v>
      </c>
    </row>
    <row r="244" spans="1:12" ht="25.5" x14ac:dyDescent="0.2">
      <c r="A244" s="4" t="s">
        <v>1579</v>
      </c>
      <c r="B244" s="37" t="s">
        <v>213</v>
      </c>
      <c r="C244" s="54">
        <v>40291.343395000004</v>
      </c>
      <c r="D244" s="46" t="str">
        <f t="shared" si="36"/>
        <v>N/A</v>
      </c>
      <c r="E244" s="54">
        <v>41853.794629000004</v>
      </c>
      <c r="F244" s="46" t="str">
        <f t="shared" si="37"/>
        <v>N/A</v>
      </c>
      <c r="G244" s="54">
        <v>27011.363372</v>
      </c>
      <c r="H244" s="46" t="str">
        <f t="shared" si="38"/>
        <v>N/A</v>
      </c>
      <c r="I244" s="12">
        <v>3.8780000000000001</v>
      </c>
      <c r="J244" s="12">
        <v>-35.5</v>
      </c>
      <c r="K244" s="47" t="s">
        <v>739</v>
      </c>
      <c r="L244" s="9" t="str">
        <f t="shared" si="39"/>
        <v>No</v>
      </c>
    </row>
    <row r="245" spans="1:12" ht="25.5" x14ac:dyDescent="0.2">
      <c r="A245" s="55" t="s">
        <v>1580</v>
      </c>
      <c r="B245" s="37" t="s">
        <v>213</v>
      </c>
      <c r="C245" s="54">
        <v>24883.224999999999</v>
      </c>
      <c r="D245" s="46" t="str">
        <f t="shared" si="36"/>
        <v>N/A</v>
      </c>
      <c r="E245" s="54">
        <v>7437.7019867999998</v>
      </c>
      <c r="F245" s="46" t="str">
        <f t="shared" si="37"/>
        <v>N/A</v>
      </c>
      <c r="G245" s="54">
        <v>4822.3760263000004</v>
      </c>
      <c r="H245" s="46" t="str">
        <f t="shared" si="38"/>
        <v>N/A</v>
      </c>
      <c r="I245" s="12">
        <v>-70.099999999999994</v>
      </c>
      <c r="J245" s="12">
        <v>-35.200000000000003</v>
      </c>
      <c r="K245" s="47" t="s">
        <v>739</v>
      </c>
      <c r="L245" s="9" t="str">
        <f t="shared" si="39"/>
        <v>No</v>
      </c>
    </row>
    <row r="246" spans="1:12" ht="25.5" x14ac:dyDescent="0.2">
      <c r="A246" s="55" t="s">
        <v>1581</v>
      </c>
      <c r="B246" s="37" t="s">
        <v>213</v>
      </c>
      <c r="C246" s="54">
        <v>50120.769615999998</v>
      </c>
      <c r="D246" s="46" t="str">
        <f t="shared" si="36"/>
        <v>N/A</v>
      </c>
      <c r="E246" s="54">
        <v>43991.844448999997</v>
      </c>
      <c r="F246" s="46" t="str">
        <f t="shared" si="37"/>
        <v>N/A</v>
      </c>
      <c r="G246" s="54">
        <v>30112.772557</v>
      </c>
      <c r="H246" s="46" t="str">
        <f t="shared" si="38"/>
        <v>N/A</v>
      </c>
      <c r="I246" s="12">
        <v>-12.2</v>
      </c>
      <c r="J246" s="12">
        <v>-31.5</v>
      </c>
      <c r="K246" s="47" t="s">
        <v>739</v>
      </c>
      <c r="L246" s="9" t="str">
        <f t="shared" si="39"/>
        <v>No</v>
      </c>
    </row>
    <row r="247" spans="1:12" ht="25.5" x14ac:dyDescent="0.2">
      <c r="A247" s="55" t="s">
        <v>1582</v>
      </c>
      <c r="B247" s="37" t="s">
        <v>213</v>
      </c>
      <c r="C247" s="54">
        <v>109958</v>
      </c>
      <c r="D247" s="46" t="str">
        <f t="shared" si="36"/>
        <v>N/A</v>
      </c>
      <c r="E247" s="54">
        <v>96897.692307999998</v>
      </c>
      <c r="F247" s="46" t="str">
        <f t="shared" si="37"/>
        <v>N/A</v>
      </c>
      <c r="G247" s="54">
        <v>933.52391304000002</v>
      </c>
      <c r="H247" s="46" t="str">
        <f t="shared" si="38"/>
        <v>N/A</v>
      </c>
      <c r="I247" s="12">
        <v>-11.9</v>
      </c>
      <c r="J247" s="12">
        <v>-99</v>
      </c>
      <c r="K247" s="47" t="s">
        <v>739</v>
      </c>
      <c r="L247" s="9" t="str">
        <f t="shared" si="39"/>
        <v>No</v>
      </c>
    </row>
    <row r="248" spans="1:12" ht="25.5" x14ac:dyDescent="0.2">
      <c r="A248" s="55" t="s">
        <v>1583</v>
      </c>
      <c r="B248" s="37" t="s">
        <v>213</v>
      </c>
      <c r="C248" s="54">
        <v>8531.5384615000003</v>
      </c>
      <c r="D248" s="46" t="str">
        <f t="shared" si="36"/>
        <v>N/A</v>
      </c>
      <c r="E248" s="54">
        <v>763.72727272999998</v>
      </c>
      <c r="F248" s="46" t="str">
        <f t="shared" si="37"/>
        <v>N/A</v>
      </c>
      <c r="G248" s="54">
        <v>1526.9324323999999</v>
      </c>
      <c r="H248" s="46" t="str">
        <f t="shared" si="38"/>
        <v>N/A</v>
      </c>
      <c r="I248" s="12">
        <v>-91</v>
      </c>
      <c r="J248" s="12">
        <v>99.93</v>
      </c>
      <c r="K248" s="47" t="s">
        <v>739</v>
      </c>
      <c r="L248" s="9" t="str">
        <f t="shared" si="39"/>
        <v>No</v>
      </c>
    </row>
    <row r="249" spans="1:12" ht="25.5" x14ac:dyDescent="0.2">
      <c r="A249" s="48" t="s">
        <v>1584</v>
      </c>
      <c r="B249" s="37" t="s">
        <v>213</v>
      </c>
      <c r="C249" s="46">
        <v>9.2606142473999995</v>
      </c>
      <c r="D249" s="46" t="str">
        <f t="shared" si="36"/>
        <v>N/A</v>
      </c>
      <c r="E249" s="46">
        <v>8.5086363331000001</v>
      </c>
      <c r="F249" s="46" t="str">
        <f t="shared" si="37"/>
        <v>N/A</v>
      </c>
      <c r="G249" s="46">
        <v>17.262203456999998</v>
      </c>
      <c r="H249" s="46" t="str">
        <f t="shared" si="38"/>
        <v>N/A</v>
      </c>
      <c r="I249" s="12">
        <v>-8.1199999999999992</v>
      </c>
      <c r="J249" s="12">
        <v>102.9</v>
      </c>
      <c r="K249" s="47" t="s">
        <v>739</v>
      </c>
      <c r="L249" s="9" t="str">
        <f t="shared" si="39"/>
        <v>No</v>
      </c>
    </row>
    <row r="250" spans="1:12" ht="25.5" x14ac:dyDescent="0.2">
      <c r="A250" s="53" t="s">
        <v>1585</v>
      </c>
      <c r="B250" s="37" t="s">
        <v>213</v>
      </c>
      <c r="C250" s="46">
        <v>19.230769231</v>
      </c>
      <c r="D250" s="46" t="str">
        <f t="shared" si="36"/>
        <v>N/A</v>
      </c>
      <c r="E250" s="46">
        <v>3.5943822899</v>
      </c>
      <c r="F250" s="46" t="str">
        <f t="shared" si="37"/>
        <v>N/A</v>
      </c>
      <c r="G250" s="46">
        <v>7.0584144645000002</v>
      </c>
      <c r="H250" s="46" t="str">
        <f t="shared" si="38"/>
        <v>N/A</v>
      </c>
      <c r="I250" s="12">
        <v>-81.3</v>
      </c>
      <c r="J250" s="12">
        <v>96.37</v>
      </c>
      <c r="K250" s="47" t="s">
        <v>739</v>
      </c>
      <c r="L250" s="9" t="str">
        <f t="shared" si="39"/>
        <v>No</v>
      </c>
    </row>
    <row r="251" spans="1:12" ht="25.5" x14ac:dyDescent="0.2">
      <c r="A251" s="53" t="s">
        <v>1586</v>
      </c>
      <c r="B251" s="37" t="s">
        <v>213</v>
      </c>
      <c r="C251" s="46">
        <v>8.7071546936999997</v>
      </c>
      <c r="D251" s="46" t="str">
        <f t="shared" si="36"/>
        <v>N/A</v>
      </c>
      <c r="E251" s="46">
        <v>13.686521463</v>
      </c>
      <c r="F251" s="46" t="str">
        <f t="shared" si="37"/>
        <v>N/A</v>
      </c>
      <c r="G251" s="46">
        <v>26.355363270000002</v>
      </c>
      <c r="H251" s="46" t="str">
        <f t="shared" si="38"/>
        <v>N/A</v>
      </c>
      <c r="I251" s="12">
        <v>57.19</v>
      </c>
      <c r="J251" s="12">
        <v>92.56</v>
      </c>
      <c r="K251" s="47" t="s">
        <v>739</v>
      </c>
      <c r="L251" s="9" t="str">
        <f t="shared" si="39"/>
        <v>No</v>
      </c>
    </row>
    <row r="252" spans="1:12" ht="25.5" x14ac:dyDescent="0.2">
      <c r="A252" s="53" t="s">
        <v>1587</v>
      </c>
      <c r="B252" s="37" t="s">
        <v>213</v>
      </c>
      <c r="C252" s="46">
        <v>0.1238773614</v>
      </c>
      <c r="D252" s="46" t="str">
        <f t="shared" si="36"/>
        <v>N/A</v>
      </c>
      <c r="E252" s="46">
        <v>0.16337815759999999</v>
      </c>
      <c r="F252" s="46" t="str">
        <f t="shared" si="37"/>
        <v>N/A</v>
      </c>
      <c r="G252" s="46">
        <v>5.9554634903999997</v>
      </c>
      <c r="H252" s="46" t="str">
        <f t="shared" si="38"/>
        <v>N/A</v>
      </c>
      <c r="I252" s="12">
        <v>31.89</v>
      </c>
      <c r="J252" s="12">
        <v>3545</v>
      </c>
      <c r="K252" s="47" t="s">
        <v>739</v>
      </c>
      <c r="L252" s="9" t="str">
        <f t="shared" si="39"/>
        <v>No</v>
      </c>
    </row>
    <row r="253" spans="1:12" ht="25.5" x14ac:dyDescent="0.2">
      <c r="A253" s="53" t="s">
        <v>1588</v>
      </c>
      <c r="B253" s="37" t="s">
        <v>213</v>
      </c>
      <c r="C253" s="46">
        <v>0.52802599510000003</v>
      </c>
      <c r="D253" s="46" t="str">
        <f t="shared" si="36"/>
        <v>N/A</v>
      </c>
      <c r="E253" s="46">
        <v>0.12882070500000001</v>
      </c>
      <c r="F253" s="46" t="str">
        <f t="shared" si="37"/>
        <v>N/A</v>
      </c>
      <c r="G253" s="46">
        <v>0.93387178189999998</v>
      </c>
      <c r="H253" s="46" t="str">
        <f t="shared" si="38"/>
        <v>N/A</v>
      </c>
      <c r="I253" s="12">
        <v>-75.599999999999994</v>
      </c>
      <c r="J253" s="12">
        <v>624.9</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29998</v>
      </c>
      <c r="D7" s="34" t="str">
        <f>IF($B7="N/A","N/A",IF(C7&gt;15,"No",IF(C7&lt;-15,"No","Yes")))</f>
        <v>N/A</v>
      </c>
      <c r="E7" s="33">
        <v>34476</v>
      </c>
      <c r="F7" s="34" t="str">
        <f>IF($B7="N/A","N/A",IF(E7&gt;15,"No",IF(E7&lt;-15,"No","Yes")))</f>
        <v>N/A</v>
      </c>
      <c r="G7" s="33">
        <v>36364</v>
      </c>
      <c r="H7" s="34" t="str">
        <f>IF($B7="N/A","N/A",IF(G7&gt;15,"No",IF(G7&lt;-15,"No","Yes")))</f>
        <v>N/A</v>
      </c>
      <c r="I7" s="35">
        <v>14.93</v>
      </c>
      <c r="J7" s="35">
        <v>5.476</v>
      </c>
      <c r="K7" s="34" t="str">
        <f t="shared" ref="K7:K24" si="0">IF(J7="Div by 0", "N/A", IF(J7="N/A","N/A", IF(J7&gt;30, "No", IF(J7&lt;-30, "No", "Yes"))))</f>
        <v>Yes</v>
      </c>
    </row>
    <row r="8" spans="1:11" x14ac:dyDescent="0.2">
      <c r="A8" s="28" t="s">
        <v>361</v>
      </c>
      <c r="B8" s="32" t="s">
        <v>213</v>
      </c>
      <c r="C8" s="36" t="s">
        <v>213</v>
      </c>
      <c r="D8" s="34" t="str">
        <f>IF($B8="N/A","N/A",IF(C8&gt;15,"No",IF(C8&lt;-15,"No","Yes")))</f>
        <v>N/A</v>
      </c>
      <c r="E8" s="36">
        <v>75.844065436999998</v>
      </c>
      <c r="F8" s="34" t="str">
        <f>IF($B8="N/A","N/A",IF(E8&gt;15,"No",IF(E8&lt;-15,"No","Yes")))</f>
        <v>N/A</v>
      </c>
      <c r="G8" s="36">
        <v>69.337806622000002</v>
      </c>
      <c r="H8" s="34" t="str">
        <f>IF($B8="N/A","N/A",IF(G8&gt;15,"No",IF(G8&lt;-15,"No","Yes")))</f>
        <v>N/A</v>
      </c>
      <c r="I8" s="35" t="s">
        <v>213</v>
      </c>
      <c r="J8" s="35">
        <v>-8.58</v>
      </c>
      <c r="K8" s="34" t="str">
        <f t="shared" si="0"/>
        <v>Yes</v>
      </c>
    </row>
    <row r="9" spans="1:11" x14ac:dyDescent="0.2">
      <c r="A9" s="28" t="s">
        <v>302</v>
      </c>
      <c r="B9" s="37" t="s">
        <v>213</v>
      </c>
      <c r="C9" s="9">
        <v>8.0438695913</v>
      </c>
      <c r="D9" s="9" t="str">
        <f>IF($B9="N/A","N/A",IF(C9&gt;15,"No",IF(C9&lt;-15,"No","Yes")))</f>
        <v>N/A</v>
      </c>
      <c r="E9" s="9">
        <v>24.155934562999999</v>
      </c>
      <c r="F9" s="9" t="str">
        <f>IF($B9="N/A","N/A",IF(E9&gt;15,"No",IF(E9&lt;-15,"No","Yes")))</f>
        <v>N/A</v>
      </c>
      <c r="G9" s="9">
        <v>30.662193378000001</v>
      </c>
      <c r="H9" s="9" t="str">
        <f>IF($B9="N/A","N/A",IF(G9&gt;15,"No",IF(G9&lt;-15,"No","Yes")))</f>
        <v>N/A</v>
      </c>
      <c r="I9" s="10">
        <v>200.3</v>
      </c>
      <c r="J9" s="10">
        <v>26.93</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99.599973332000005</v>
      </c>
      <c r="D11" s="9" t="str">
        <f>IF(OR($B11="N/A",$C11="N/A"),"N/A",IF(C11&gt;100,"No",IF(C11&lt;95,"No","Yes")))</f>
        <v>Yes</v>
      </c>
      <c r="E11" s="9">
        <v>98.671539621999997</v>
      </c>
      <c r="F11" s="9" t="str">
        <f>IF(OR($B11="N/A",$E11="N/A"),"N/A",IF(E11&gt;100,"No",IF(E11&lt;95,"No","Yes")))</f>
        <v>Yes</v>
      </c>
      <c r="G11" s="9">
        <v>97.016279836999999</v>
      </c>
      <c r="H11" s="9" t="str">
        <f>IF($B11="N/A","N/A",IF(G11&gt;100,"No",IF(G11&lt;95,"No","Yes")))</f>
        <v>Yes</v>
      </c>
      <c r="I11" s="10">
        <v>-0.93200000000000005</v>
      </c>
      <c r="J11" s="10">
        <v>-1.68</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92.929528634999997</v>
      </c>
      <c r="D13" s="9" t="str">
        <f t="shared" si="1"/>
        <v>No</v>
      </c>
      <c r="E13" s="9">
        <v>97.543218471000003</v>
      </c>
      <c r="F13" s="9" t="str">
        <f t="shared" si="2"/>
        <v>Yes</v>
      </c>
      <c r="G13" s="9">
        <v>96.089539105</v>
      </c>
      <c r="H13" s="9" t="str">
        <f t="shared" si="3"/>
        <v>Yes</v>
      </c>
      <c r="I13" s="10">
        <v>4.9649999999999999</v>
      </c>
      <c r="J13" s="10">
        <v>-1.49</v>
      </c>
      <c r="K13" s="9" t="str">
        <f t="shared" si="0"/>
        <v>Yes</v>
      </c>
    </row>
    <row r="14" spans="1:11" x14ac:dyDescent="0.2">
      <c r="A14" s="31" t="s">
        <v>305</v>
      </c>
      <c r="B14" s="37" t="s">
        <v>213</v>
      </c>
      <c r="C14" s="38">
        <v>27585</v>
      </c>
      <c r="D14" s="9" t="str">
        <f>IF($B14="N/A","N/A",IF(C14&gt;15,"No",IF(C14&lt;-15,"No","Yes")))</f>
        <v>N/A</v>
      </c>
      <c r="E14" s="38">
        <v>26148</v>
      </c>
      <c r="F14" s="9" t="str">
        <f>IF($B14="N/A","N/A",IF(E14&gt;15,"No",IF(E14&lt;-15,"No","Yes")))</f>
        <v>N/A</v>
      </c>
      <c r="G14" s="38">
        <v>25214</v>
      </c>
      <c r="H14" s="9" t="str">
        <f>IF($B14="N/A","N/A",IF(G14&gt;15,"No",IF(G14&lt;-15,"No","Yes")))</f>
        <v>N/A</v>
      </c>
      <c r="I14" s="10">
        <v>-5.21</v>
      </c>
      <c r="J14" s="10">
        <v>-3.57</v>
      </c>
      <c r="K14" s="9" t="str">
        <f t="shared" si="0"/>
        <v>Yes</v>
      </c>
    </row>
    <row r="15" spans="1:11" x14ac:dyDescent="0.2">
      <c r="A15" s="28" t="s">
        <v>435</v>
      </c>
      <c r="B15" s="37" t="s">
        <v>215</v>
      </c>
      <c r="C15" s="9">
        <v>26.416530723000001</v>
      </c>
      <c r="D15" s="9" t="str">
        <f>IF($B15="N/A","N/A",IF(C15&gt;20,"No",IF(C15&lt;5,"No","Yes")))</f>
        <v>No</v>
      </c>
      <c r="E15" s="9">
        <v>27.73825914</v>
      </c>
      <c r="F15" s="9" t="str">
        <f>IF($B15="N/A","N/A",IF(E15&gt;20,"No",IF(E15&lt;5,"No","Yes")))</f>
        <v>No</v>
      </c>
      <c r="G15" s="9">
        <v>26.263187118000001</v>
      </c>
      <c r="H15" s="9" t="str">
        <f>IF($B15="N/A","N/A",IF(G15&gt;20,"No",IF(G15&lt;5,"No","Yes")))</f>
        <v>No</v>
      </c>
      <c r="I15" s="10">
        <v>5.0030000000000001</v>
      </c>
      <c r="J15" s="10">
        <v>-5.32</v>
      </c>
      <c r="K15" s="9" t="str">
        <f t="shared" si="0"/>
        <v>Yes</v>
      </c>
    </row>
    <row r="16" spans="1:11" x14ac:dyDescent="0.2">
      <c r="A16" s="28" t="s">
        <v>436</v>
      </c>
      <c r="B16" s="37" t="s">
        <v>213</v>
      </c>
      <c r="C16" s="9" t="s">
        <v>213</v>
      </c>
      <c r="D16" s="9" t="str">
        <f>IF($B16="N/A","N/A",IF(C16&gt;15,"No",IF(C16&lt;-15,"No","Yes")))</f>
        <v>N/A</v>
      </c>
      <c r="E16" s="9">
        <v>72.261740860000003</v>
      </c>
      <c r="F16" s="9" t="str">
        <f>IF($B16="N/A","N/A",IF(E16&gt;15,"No",IF(E16&lt;-15,"No","Yes")))</f>
        <v>N/A</v>
      </c>
      <c r="G16" s="9">
        <v>73.736812881999995</v>
      </c>
      <c r="H16" s="9" t="str">
        <f>IF($B16="N/A","N/A",IF(G16&gt;15,"No",IF(G16&lt;-15,"No","Yes")))</f>
        <v>N/A</v>
      </c>
      <c r="I16" s="10" t="s">
        <v>213</v>
      </c>
      <c r="J16" s="10">
        <v>2.0409999999999999</v>
      </c>
      <c r="K16" s="9" t="str">
        <f t="shared" si="0"/>
        <v>Yes</v>
      </c>
    </row>
    <row r="17" spans="1:11" x14ac:dyDescent="0.2">
      <c r="A17" s="28" t="s">
        <v>437</v>
      </c>
      <c r="B17" s="37" t="s">
        <v>213</v>
      </c>
      <c r="C17" s="9">
        <v>1.7038245423</v>
      </c>
      <c r="D17" s="9" t="str">
        <f>IF($B17="N/A","N/A",IF(C17&gt;15,"No",IF(C17&lt;-15,"No","Yes")))</f>
        <v>N/A</v>
      </c>
      <c r="E17" s="9">
        <v>1.8662995257999999</v>
      </c>
      <c r="F17" s="9" t="str">
        <f>IF($B17="N/A","N/A",IF(E17&gt;15,"No",IF(E17&lt;-15,"No","Yes")))</f>
        <v>N/A</v>
      </c>
      <c r="G17" s="9">
        <v>1.9830253034000001</v>
      </c>
      <c r="H17" s="9" t="str">
        <f>IF($B17="N/A","N/A",IF(G17&gt;15,"No",IF(G17&lt;-15,"No","Yes")))</f>
        <v>N/A</v>
      </c>
      <c r="I17" s="10">
        <v>9.5359999999999996</v>
      </c>
      <c r="J17" s="10">
        <v>6.2539999999999996</v>
      </c>
      <c r="K17" s="9" t="str">
        <f t="shared" si="0"/>
        <v>Yes</v>
      </c>
    </row>
    <row r="18" spans="1:11" x14ac:dyDescent="0.2">
      <c r="A18" s="28" t="s">
        <v>819</v>
      </c>
      <c r="B18" s="37" t="s">
        <v>213</v>
      </c>
      <c r="C18" s="98">
        <v>14864.470213000001</v>
      </c>
      <c r="D18" s="9" t="str">
        <f>IF($B18="N/A","N/A",IF(C18&gt;15,"No",IF(C18&lt;-15,"No","Yes")))</f>
        <v>N/A</v>
      </c>
      <c r="E18" s="98">
        <v>12072.971310999999</v>
      </c>
      <c r="F18" s="9" t="str">
        <f>IF($B18="N/A","N/A",IF(E18&gt;15,"No",IF(E18&lt;-15,"No","Yes")))</f>
        <v>N/A</v>
      </c>
      <c r="G18" s="98">
        <v>15374.906000000001</v>
      </c>
      <c r="H18" s="9" t="str">
        <f>IF($B18="N/A","N/A",IF(G18&gt;15,"No",IF(G18&lt;-15,"No","Yes")))</f>
        <v>N/A</v>
      </c>
      <c r="I18" s="10">
        <v>-18.8</v>
      </c>
      <c r="J18" s="10">
        <v>27.35</v>
      </c>
      <c r="K18" s="9" t="str">
        <f t="shared" si="0"/>
        <v>Yes</v>
      </c>
    </row>
    <row r="19" spans="1:11" x14ac:dyDescent="0.2">
      <c r="A19" s="3" t="s">
        <v>306</v>
      </c>
      <c r="B19" s="37" t="s">
        <v>213</v>
      </c>
      <c r="C19" s="38">
        <v>165</v>
      </c>
      <c r="D19" s="37" t="s">
        <v>213</v>
      </c>
      <c r="E19" s="38">
        <v>19</v>
      </c>
      <c r="F19" s="37" t="s">
        <v>213</v>
      </c>
      <c r="G19" s="38">
        <v>17</v>
      </c>
      <c r="H19" s="9" t="str">
        <f>IF($B19="N/A","N/A",IF(G19&gt;15,"No",IF(G19&lt;-15,"No","Yes")))</f>
        <v>N/A</v>
      </c>
      <c r="I19" s="10">
        <v>-88.5</v>
      </c>
      <c r="J19" s="10">
        <v>-10.5</v>
      </c>
      <c r="K19" s="9" t="str">
        <f t="shared" si="0"/>
        <v>Yes</v>
      </c>
    </row>
    <row r="20" spans="1:11" x14ac:dyDescent="0.2">
      <c r="A20" s="3" t="s">
        <v>346</v>
      </c>
      <c r="B20" s="37" t="s">
        <v>213</v>
      </c>
      <c r="C20" s="8" t="s">
        <v>213</v>
      </c>
      <c r="D20" s="37" t="s">
        <v>213</v>
      </c>
      <c r="E20" s="8">
        <v>5.5110801700000003E-2</v>
      </c>
      <c r="F20" s="37" t="s">
        <v>213</v>
      </c>
      <c r="G20" s="8">
        <v>4.6749532500000003E-2</v>
      </c>
      <c r="H20" s="9" t="str">
        <f>IF($B20="N/A","N/A",IF(G20&gt;15,"No",IF(G20&lt;-15,"No","Yes")))</f>
        <v>N/A</v>
      </c>
      <c r="I20" s="10" t="s">
        <v>213</v>
      </c>
      <c r="J20" s="10">
        <v>-15.2</v>
      </c>
      <c r="K20" s="9" t="str">
        <f t="shared" si="0"/>
        <v>Yes</v>
      </c>
    </row>
    <row r="21" spans="1:11" ht="25.5" x14ac:dyDescent="0.2">
      <c r="A21" s="3" t="s">
        <v>820</v>
      </c>
      <c r="B21" s="37" t="s">
        <v>213</v>
      </c>
      <c r="C21" s="39">
        <v>12310.933333000001</v>
      </c>
      <c r="D21" s="9" t="str">
        <f>IF($B21="N/A","N/A",IF(C21&gt;60,"No",IF(C21&lt;15,"No","Yes")))</f>
        <v>N/A</v>
      </c>
      <c r="E21" s="39">
        <v>20322.263158000002</v>
      </c>
      <c r="F21" s="9" t="str">
        <f>IF($B21="N/A","N/A",IF(E21&gt;60,"No",IF(E21&lt;15,"No","Yes")))</f>
        <v>N/A</v>
      </c>
      <c r="G21" s="39">
        <v>90747.882352999994</v>
      </c>
      <c r="H21" s="9" t="str">
        <f>IF($B21="N/A","N/A",IF(G21&gt;60,"No",IF(G21&lt;15,"No","Yes")))</f>
        <v>N/A</v>
      </c>
      <c r="I21" s="10">
        <v>65.069999999999993</v>
      </c>
      <c r="J21" s="10">
        <v>346.5</v>
      </c>
      <c r="K21" s="9" t="str">
        <f t="shared" si="0"/>
        <v>No</v>
      </c>
    </row>
    <row r="22" spans="1:11" x14ac:dyDescent="0.2">
      <c r="A22" s="3" t="s">
        <v>821</v>
      </c>
      <c r="B22" s="37" t="s">
        <v>217</v>
      </c>
      <c r="C22" s="38">
        <v>0</v>
      </c>
      <c r="D22" s="9" t="str">
        <f>IF($B22="N/A","N/A",IF(C22="N/A","N/A",IF(C22=0,"Yes","No")))</f>
        <v>Yes</v>
      </c>
      <c r="E22" s="38">
        <v>11</v>
      </c>
      <c r="F22" s="9" t="str">
        <f>IF($B22="N/A","N/A",IF(E22="N/A","N/A",IF(E22=0,"Yes","No")))</f>
        <v>No</v>
      </c>
      <c r="G22" s="38">
        <v>11</v>
      </c>
      <c r="H22" s="9" t="str">
        <f>IF($B22="N/A","N/A",IF(G22=0,"Yes","No"))</f>
        <v>No</v>
      </c>
      <c r="I22" s="10" t="s">
        <v>1747</v>
      </c>
      <c r="J22" s="10">
        <v>0</v>
      </c>
      <c r="K22" s="9" t="str">
        <f t="shared" si="0"/>
        <v>Yes</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20298</v>
      </c>
      <c r="D6" s="9" t="str">
        <f>IF($B6="N/A","N/A",IF(C6&gt;15,"No",IF(C6&lt;-15,"No","Yes")))</f>
        <v>N/A</v>
      </c>
      <c r="E6" s="38">
        <v>18895</v>
      </c>
      <c r="F6" s="9" t="str">
        <f>IF($B6="N/A","N/A",IF(E6&gt;15,"No",IF(E6&lt;-15,"No","Yes")))</f>
        <v>N/A</v>
      </c>
      <c r="G6" s="38">
        <v>18592</v>
      </c>
      <c r="H6" s="9" t="str">
        <f>IF($B6="N/A","N/A",IF(G6&gt;15,"No",IF(G6&lt;-15,"No","Yes")))</f>
        <v>N/A</v>
      </c>
      <c r="I6" s="10">
        <v>-6.91</v>
      </c>
      <c r="J6" s="10">
        <v>-1.6</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14676.417775</v>
      </c>
      <c r="D9" s="9" t="str">
        <f>IF($B9="N/A","N/A",IF(C9&gt;7000,"No",IF(C9&lt;2000,"No","Yes")))</f>
        <v>No</v>
      </c>
      <c r="E9" s="98">
        <v>15225.460863</v>
      </c>
      <c r="F9" s="9" t="str">
        <f>IF($B9="N/A","N/A",IF(E9&gt;7000,"No",IF(E9&lt;2000,"No","Yes")))</f>
        <v>No</v>
      </c>
      <c r="G9" s="98">
        <v>16275.040878</v>
      </c>
      <c r="H9" s="9" t="str">
        <f>IF($B9="N/A","N/A",IF(G9&gt;7000,"No",IF(G9&lt;2000,"No","Yes")))</f>
        <v>No</v>
      </c>
      <c r="I9" s="10">
        <v>3.7410000000000001</v>
      </c>
      <c r="J9" s="10">
        <v>6.8940000000000001</v>
      </c>
      <c r="K9" s="9" t="str">
        <f t="shared" si="0"/>
        <v>Yes</v>
      </c>
    </row>
    <row r="10" spans="1:11" x14ac:dyDescent="0.2">
      <c r="A10" s="112" t="s">
        <v>825</v>
      </c>
      <c r="B10" s="37" t="s">
        <v>213</v>
      </c>
      <c r="C10" s="98">
        <v>2014.0992665000001</v>
      </c>
      <c r="D10" s="9" t="str">
        <f>IF($B10="N/A","N/A",IF(C10&gt;15,"No",IF(C10&lt;-15,"No","Yes")))</f>
        <v>N/A</v>
      </c>
      <c r="E10" s="98">
        <v>2271.7479855000001</v>
      </c>
      <c r="F10" s="9" t="str">
        <f>IF($B10="N/A","N/A",IF(E10&gt;15,"No",IF(E10&lt;-15,"No","Yes")))</f>
        <v>N/A</v>
      </c>
      <c r="G10" s="98">
        <v>2414.158602</v>
      </c>
      <c r="H10" s="9" t="str">
        <f>IF($B10="N/A","N/A",IF(G10&gt;15,"No",IF(G10&lt;-15,"No","Yes")))</f>
        <v>N/A</v>
      </c>
      <c r="I10" s="10">
        <v>12.79</v>
      </c>
      <c r="J10" s="10">
        <v>6.2690000000000001</v>
      </c>
      <c r="K10" s="9" t="str">
        <f t="shared" si="0"/>
        <v>Yes</v>
      </c>
    </row>
    <row r="11" spans="1:11" x14ac:dyDescent="0.2">
      <c r="A11" s="112" t="s">
        <v>309</v>
      </c>
      <c r="B11" s="37" t="s">
        <v>219</v>
      </c>
      <c r="C11" s="9">
        <v>0.1527244063</v>
      </c>
      <c r="D11" s="9" t="str">
        <f>IF($B11="N/A","N/A",IF(C11&gt;10,"No",IF(C11&lt;=0,"No","Yes")))</f>
        <v>Yes</v>
      </c>
      <c r="E11" s="9">
        <v>8.9970891799999994E-2</v>
      </c>
      <c r="F11" s="9" t="str">
        <f>IF($B11="N/A","N/A",IF(E11&gt;10,"No",IF(E11&lt;=0,"No","Yes")))</f>
        <v>Yes</v>
      </c>
      <c r="G11" s="9">
        <v>0.2796901893</v>
      </c>
      <c r="H11" s="9" t="str">
        <f>IF($B11="N/A","N/A",IF(G11&gt;10,"No",IF(G11&lt;=0,"No","Yes")))</f>
        <v>Yes</v>
      </c>
      <c r="I11" s="10">
        <v>-41.1</v>
      </c>
      <c r="J11" s="10">
        <v>210.9</v>
      </c>
      <c r="K11" s="9" t="str">
        <f t="shared" si="0"/>
        <v>No</v>
      </c>
    </row>
    <row r="12" spans="1:11" x14ac:dyDescent="0.2">
      <c r="A12" s="112" t="s">
        <v>826</v>
      </c>
      <c r="B12" s="37" t="s">
        <v>213</v>
      </c>
      <c r="C12" s="98">
        <v>12135.096774</v>
      </c>
      <c r="D12" s="9" t="str">
        <f>IF($B12="N/A","N/A",IF(C12&gt;15,"No",IF(C12&lt;-15,"No","Yes")))</f>
        <v>N/A</v>
      </c>
      <c r="E12" s="98">
        <v>14997.588234999999</v>
      </c>
      <c r="F12" s="9" t="str">
        <f>IF($B12="N/A","N/A",IF(E12&gt;15,"No",IF(E12&lt;-15,"No","Yes")))</f>
        <v>N/A</v>
      </c>
      <c r="G12" s="98">
        <v>8003.7884615000003</v>
      </c>
      <c r="H12" s="9" t="str">
        <f>IF($B12="N/A","N/A",IF(G12&gt;15,"No",IF(G12&lt;-15,"No","Yes")))</f>
        <v>N/A</v>
      </c>
      <c r="I12" s="10">
        <v>23.59</v>
      </c>
      <c r="J12" s="10">
        <v>-46.6</v>
      </c>
      <c r="K12" s="9" t="str">
        <f t="shared" si="0"/>
        <v>No</v>
      </c>
    </row>
    <row r="13" spans="1:11" x14ac:dyDescent="0.2">
      <c r="A13" s="112" t="s">
        <v>310</v>
      </c>
      <c r="B13" s="37" t="s">
        <v>214</v>
      </c>
      <c r="C13" s="8">
        <v>98.832397280999999</v>
      </c>
      <c r="D13" s="9" t="str">
        <f>IF($B13="N/A","N/A",IF(C13&gt;100,"No",IF(C13&lt;95,"No","Yes")))</f>
        <v>Yes</v>
      </c>
      <c r="E13" s="8">
        <v>97.650172002999994</v>
      </c>
      <c r="F13" s="9" t="str">
        <f>IF($B13="N/A","N/A",IF(E13&gt;100,"No",IF(E13&lt;95,"No","Yes")))</f>
        <v>Yes</v>
      </c>
      <c r="G13" s="8">
        <v>97.870051634999996</v>
      </c>
      <c r="H13" s="9" t="str">
        <f>IF($B13="N/A","N/A",IF(G13&gt;100,"No",IF(G13&lt;95,"No","Yes")))</f>
        <v>Yes</v>
      </c>
      <c r="I13" s="10">
        <v>-1.2</v>
      </c>
      <c r="J13" s="10">
        <v>0.22520000000000001</v>
      </c>
      <c r="K13" s="9" t="str">
        <f t="shared" si="0"/>
        <v>Yes</v>
      </c>
    </row>
    <row r="14" spans="1:11" x14ac:dyDescent="0.2">
      <c r="A14" s="112" t="s">
        <v>827</v>
      </c>
      <c r="B14" s="37" t="s">
        <v>220</v>
      </c>
      <c r="C14" s="8">
        <v>1.1866806241000001</v>
      </c>
      <c r="D14" s="9" t="str">
        <f>IF($B14="N/A","N/A",IF(C14&gt;1,"Yes","No"))</f>
        <v>Yes</v>
      </c>
      <c r="E14" s="8">
        <v>1.1722941845999999</v>
      </c>
      <c r="F14" s="9" t="str">
        <f>IF($B14="N/A","N/A",IF(E14&gt;1,"Yes","No"))</f>
        <v>Yes</v>
      </c>
      <c r="G14" s="8">
        <v>1.1965267092</v>
      </c>
      <c r="H14" s="9" t="str">
        <f>IF($B14="N/A","N/A",IF(G14&gt;1,"Yes","No"))</f>
        <v>Yes</v>
      </c>
      <c r="I14" s="10">
        <v>-1.21</v>
      </c>
      <c r="J14" s="10">
        <v>2.0670000000000002</v>
      </c>
      <c r="K14" s="9" t="str">
        <f t="shared" si="0"/>
        <v>Yes</v>
      </c>
    </row>
    <row r="15" spans="1:11" x14ac:dyDescent="0.2">
      <c r="A15" s="112" t="s">
        <v>311</v>
      </c>
      <c r="B15" s="37" t="s">
        <v>214</v>
      </c>
      <c r="C15" s="8">
        <v>96.891319342000003</v>
      </c>
      <c r="D15" s="9" t="str">
        <f>IF($B15="N/A","N/A",IF(C15&gt;100,"No",IF(C15&lt;95,"No","Yes")))</f>
        <v>Yes</v>
      </c>
      <c r="E15" s="8">
        <v>97.433183381999996</v>
      </c>
      <c r="F15" s="9" t="str">
        <f>IF($B15="N/A","N/A",IF(E15&gt;100,"No",IF(E15&lt;95,"No","Yes")))</f>
        <v>Yes</v>
      </c>
      <c r="G15" s="8">
        <v>97.827022374999999</v>
      </c>
      <c r="H15" s="9" t="str">
        <f>IF($B15="N/A","N/A",IF(G15&gt;100,"No",IF(G15&lt;95,"No","Yes")))</f>
        <v>Yes</v>
      </c>
      <c r="I15" s="10">
        <v>0.55920000000000003</v>
      </c>
      <c r="J15" s="10">
        <v>0.4042</v>
      </c>
      <c r="K15" s="9" t="str">
        <f t="shared" si="0"/>
        <v>Yes</v>
      </c>
    </row>
    <row r="16" spans="1:11" x14ac:dyDescent="0.2">
      <c r="A16" s="112" t="s">
        <v>828</v>
      </c>
      <c r="B16" s="37" t="s">
        <v>221</v>
      </c>
      <c r="C16" s="8">
        <v>10.968932730000001</v>
      </c>
      <c r="D16" s="9" t="str">
        <f>IF($B16="N/A","N/A",IF(C16&gt;3,"Yes","No"))</f>
        <v>Yes</v>
      </c>
      <c r="E16" s="8">
        <v>12.013959804000001</v>
      </c>
      <c r="F16" s="9" t="str">
        <f>IF($B16="N/A","N/A",IF(E16&gt;3,"Yes","No"))</f>
        <v>Yes</v>
      </c>
      <c r="G16" s="8">
        <v>12.180118759999999</v>
      </c>
      <c r="H16" s="9" t="str">
        <f>IF($B16="N/A","N/A",IF(G16&gt;3,"Yes","No"))</f>
        <v>Yes</v>
      </c>
      <c r="I16" s="10">
        <v>9.5269999999999992</v>
      </c>
      <c r="J16" s="10">
        <v>1.383</v>
      </c>
      <c r="K16" s="9" t="str">
        <f t="shared" si="0"/>
        <v>Yes</v>
      </c>
    </row>
    <row r="17" spans="1:11" x14ac:dyDescent="0.2">
      <c r="A17" s="112" t="s">
        <v>829</v>
      </c>
      <c r="B17" s="37" t="s">
        <v>222</v>
      </c>
      <c r="C17" s="8">
        <v>7.2997635002000001</v>
      </c>
      <c r="D17" s="9" t="str">
        <f>IF($B17="N/A","N/A",IF(C17&gt;=8,"No",IF(C17&lt;2,"No","Yes")))</f>
        <v>Yes</v>
      </c>
      <c r="E17" s="8">
        <v>6.6962688542000004</v>
      </c>
      <c r="F17" s="9" t="str">
        <f>IF($B17="N/A","N/A",IF(E17&gt;=8,"No",IF(E17&lt;2,"No","Yes")))</f>
        <v>Yes</v>
      </c>
      <c r="G17" s="8">
        <v>6.8140060241000002</v>
      </c>
      <c r="H17" s="9" t="str">
        <f>IF($B17="N/A","N/A",IF(G17&gt;=8,"No",IF(G17&lt;2,"No","Yes")))</f>
        <v>Yes</v>
      </c>
      <c r="I17" s="10">
        <v>-8.27</v>
      </c>
      <c r="J17" s="10">
        <v>1.758</v>
      </c>
      <c r="K17" s="9" t="str">
        <f t="shared" si="0"/>
        <v>Yes</v>
      </c>
    </row>
    <row r="18" spans="1:11" x14ac:dyDescent="0.2">
      <c r="A18" s="112" t="s">
        <v>830</v>
      </c>
      <c r="B18" s="37" t="s">
        <v>222</v>
      </c>
      <c r="C18" s="8">
        <v>7.2772203825000004</v>
      </c>
      <c r="D18" s="9" t="str">
        <f>IF($B18="N/A","N/A",IF(C18&gt;=8,"No",IF(C18&lt;2,"No","Yes")))</f>
        <v>Yes</v>
      </c>
      <c r="E18" s="8">
        <v>6.7040940628000003</v>
      </c>
      <c r="F18" s="9" t="str">
        <f>IF($B18="N/A","N/A",IF(E18&gt;=8,"No",IF(E18&lt;2,"No","Yes")))</f>
        <v>Yes</v>
      </c>
      <c r="G18" s="8">
        <v>6.7071260107999997</v>
      </c>
      <c r="H18" s="9" t="str">
        <f>IF($B18="N/A","N/A",IF(G18&gt;=8,"No",IF(G18&lt;2,"No","Yes")))</f>
        <v>Yes</v>
      </c>
      <c r="I18" s="10">
        <v>-7.88</v>
      </c>
      <c r="J18" s="10">
        <v>4.5199999999999997E-2</v>
      </c>
      <c r="K18" s="9" t="str">
        <f t="shared" si="0"/>
        <v>Yes</v>
      </c>
    </row>
    <row r="19" spans="1:11" x14ac:dyDescent="0.2">
      <c r="A19" s="112" t="s">
        <v>312</v>
      </c>
      <c r="B19" s="37" t="s">
        <v>223</v>
      </c>
      <c r="C19" s="8">
        <v>99.881761749999995</v>
      </c>
      <c r="D19" s="9" t="str">
        <f>IF(OR($B19="N/A",$C19="N/A"),"N/A",IF(C19&gt;100,"No",IF(C19&lt;98,"No","Yes")))</f>
        <v>Yes</v>
      </c>
      <c r="E19" s="8">
        <v>100</v>
      </c>
      <c r="F19" s="9" t="str">
        <f>IF(OR($B19="N/A",$E19="N/A"),"N/A",IF(E19&gt;100,"No",IF(E19&lt;98,"No","Yes")))</f>
        <v>Yes</v>
      </c>
      <c r="G19" s="8">
        <v>100</v>
      </c>
      <c r="H19" s="9" t="str">
        <f>IF($B19="N/A","N/A",IF(G19&gt;100,"No",IF(G19&lt;98,"No","Yes")))</f>
        <v>Yes</v>
      </c>
      <c r="I19" s="10">
        <v>0.11840000000000001</v>
      </c>
      <c r="J19" s="10">
        <v>0</v>
      </c>
      <c r="K19" s="9" t="str">
        <f t="shared" si="0"/>
        <v>Yes</v>
      </c>
    </row>
    <row r="20" spans="1:11" x14ac:dyDescent="0.2">
      <c r="A20" s="112" t="s">
        <v>31</v>
      </c>
      <c r="B20" s="62" t="s">
        <v>214</v>
      </c>
      <c r="C20" s="8">
        <v>99.625578875000002</v>
      </c>
      <c r="D20" s="9" t="str">
        <f>IF($B20="N/A","N/A",IF(C20&gt;100,"No",IF(C20&lt;95,"No","Yes")))</f>
        <v>Yes</v>
      </c>
      <c r="E20" s="8">
        <v>97.914792273000003</v>
      </c>
      <c r="F20" s="9" t="str">
        <f>IF($B20="N/A","N/A",IF(E20&gt;100,"No",IF(E20&lt;95,"No","Yes")))</f>
        <v>Yes</v>
      </c>
      <c r="G20" s="8">
        <v>97.832401032999996</v>
      </c>
      <c r="H20" s="9" t="str">
        <f>IF($B20="N/A","N/A",IF(G20&gt;100,"No",IF(G20&lt;95,"No","Yes")))</f>
        <v>Yes</v>
      </c>
      <c r="I20" s="10">
        <v>-1.72</v>
      </c>
      <c r="J20" s="10">
        <v>-8.4000000000000005E-2</v>
      </c>
      <c r="K20" s="9" t="str">
        <f t="shared" si="0"/>
        <v>Yes</v>
      </c>
    </row>
    <row r="21" spans="1:11" x14ac:dyDescent="0.2">
      <c r="A21" s="112" t="s">
        <v>313</v>
      </c>
      <c r="B21" s="37" t="s">
        <v>214</v>
      </c>
      <c r="C21" s="8">
        <v>99.852202187000003</v>
      </c>
      <c r="D21" s="9" t="str">
        <f>IF($B21="N/A","N/A",IF(C21&gt;100,"No",IF(C21&lt;95,"No","Yes")))</f>
        <v>Yes</v>
      </c>
      <c r="E21" s="8">
        <v>99.931198730000006</v>
      </c>
      <c r="F21" s="9" t="str">
        <f>IF($B21="N/A","N/A",IF(E21&gt;100,"No",IF(E21&lt;95,"No","Yes")))</f>
        <v>Yes</v>
      </c>
      <c r="G21" s="8">
        <v>99.731067125999999</v>
      </c>
      <c r="H21" s="9" t="str">
        <f>IF($B21="N/A","N/A",IF(G21&gt;100,"No",IF(G21&lt;95,"No","Yes")))</f>
        <v>Yes</v>
      </c>
      <c r="I21" s="10">
        <v>7.9100000000000004E-2</v>
      </c>
      <c r="J21" s="10">
        <v>-0.2</v>
      </c>
      <c r="K21" s="9" t="str">
        <f t="shared" si="0"/>
        <v>Yes</v>
      </c>
    </row>
    <row r="22" spans="1:11" x14ac:dyDescent="0.2">
      <c r="A22" s="112" t="s">
        <v>1709</v>
      </c>
      <c r="B22" s="37" t="s">
        <v>224</v>
      </c>
      <c r="C22" s="8">
        <v>2.4632968799999998E-2</v>
      </c>
      <c r="D22" s="9" t="str">
        <f>IF($B22="N/A","N/A",IF(C22&gt;5,"No",IF(C22&lt;=0,"No","Yes")))</f>
        <v>Yes</v>
      </c>
      <c r="E22" s="8">
        <v>0</v>
      </c>
      <c r="F22" s="9" t="str">
        <f>IF($B22="N/A","N/A",IF(E22&gt;5,"No",IF(E22&lt;=0,"No","Yes")))</f>
        <v>No</v>
      </c>
      <c r="G22" s="8">
        <v>0</v>
      </c>
      <c r="H22" s="9" t="str">
        <f>IF($B22="N/A","N/A",IF(G22&gt;5,"No",IF(G22&lt;=0,"No","Yes")))</f>
        <v>No</v>
      </c>
      <c r="I22" s="10">
        <v>-100</v>
      </c>
      <c r="J22" s="10" t="s">
        <v>1747</v>
      </c>
      <c r="K22" s="9" t="str">
        <f t="shared" si="0"/>
        <v>N/A</v>
      </c>
    </row>
    <row r="23" spans="1:11" x14ac:dyDescent="0.2">
      <c r="A23" s="112" t="s">
        <v>314</v>
      </c>
      <c r="B23" s="37" t="s">
        <v>223</v>
      </c>
      <c r="C23" s="8">
        <v>99.995073406000003</v>
      </c>
      <c r="D23" s="9" t="str">
        <f>IF($B23="N/A","N/A",IF(C23&gt;100,"No",IF(C23&lt;98,"No","Yes")))</f>
        <v>Yes</v>
      </c>
      <c r="E23" s="8">
        <v>99.994707594999994</v>
      </c>
      <c r="F23" s="9" t="str">
        <f>IF($B23="N/A","N/A",IF(E23&gt;100,"No",IF(E23&lt;98,"No","Yes")))</f>
        <v>Yes</v>
      </c>
      <c r="G23" s="8">
        <v>100</v>
      </c>
      <c r="H23" s="9" t="str">
        <f>IF($B23="N/A","N/A",IF(G23&gt;100,"No",IF(G23&lt;98,"No","Yes")))</f>
        <v>Yes</v>
      </c>
      <c r="I23" s="10">
        <v>0</v>
      </c>
      <c r="J23" s="10">
        <v>5.3E-3</v>
      </c>
      <c r="K23" s="9" t="str">
        <f t="shared" si="0"/>
        <v>Yes</v>
      </c>
    </row>
    <row r="24" spans="1:11" x14ac:dyDescent="0.2">
      <c r="A24" s="112" t="s">
        <v>831</v>
      </c>
      <c r="B24" s="37" t="s">
        <v>225</v>
      </c>
      <c r="C24" s="8">
        <v>6.3710893234999997</v>
      </c>
      <c r="D24" s="9" t="str">
        <f>IF($B24="N/A","N/A",IF(C24&gt;=2,"Yes","No"))</f>
        <v>Yes</v>
      </c>
      <c r="E24" s="8">
        <v>5.9985709748999998</v>
      </c>
      <c r="F24" s="9" t="str">
        <f>IF($B24="N/A","N/A",IF(E24&gt;=2,"Yes","No"))</f>
        <v>Yes</v>
      </c>
      <c r="G24" s="8">
        <v>6.0764307228999996</v>
      </c>
      <c r="H24" s="9" t="str">
        <f>IF($B24="N/A","N/A",IF(G24&gt;=2,"Yes","No"))</f>
        <v>Yes</v>
      </c>
      <c r="I24" s="10">
        <v>-5.85</v>
      </c>
      <c r="J24" s="10">
        <v>1.298</v>
      </c>
      <c r="K24" s="9" t="str">
        <f t="shared" si="0"/>
        <v>Yes</v>
      </c>
    </row>
    <row r="25" spans="1:11" x14ac:dyDescent="0.2">
      <c r="A25" s="112" t="s">
        <v>832</v>
      </c>
      <c r="B25" s="37" t="s">
        <v>226</v>
      </c>
      <c r="C25" s="8">
        <v>6.8483027048</v>
      </c>
      <c r="D25" s="9" t="str">
        <f>IF($B25="N/A","N/A",IF(C25&gt;30,"No",IF(C25&lt;5,"No","Yes")))</f>
        <v>Yes</v>
      </c>
      <c r="E25" s="8">
        <v>5.6049539535999999</v>
      </c>
      <c r="F25" s="9" t="str">
        <f>IF($B25="N/A","N/A",IF(E25&gt;30,"No",IF(E25&lt;5,"No","Yes")))</f>
        <v>Yes</v>
      </c>
      <c r="G25" s="8">
        <v>6.4436316695000002</v>
      </c>
      <c r="H25" s="9" t="str">
        <f>IF($B25="N/A","N/A",IF(G25&gt;30,"No",IF(G25&lt;5,"No","Yes")))</f>
        <v>Yes</v>
      </c>
      <c r="I25" s="10">
        <v>-18.2</v>
      </c>
      <c r="J25" s="10">
        <v>14.96</v>
      </c>
      <c r="K25" s="9" t="str">
        <f t="shared" si="0"/>
        <v>Yes</v>
      </c>
    </row>
    <row r="26" spans="1:11" x14ac:dyDescent="0.2">
      <c r="A26" s="112" t="s">
        <v>833</v>
      </c>
      <c r="B26" s="37" t="s">
        <v>227</v>
      </c>
      <c r="C26" s="8">
        <v>24.816475341</v>
      </c>
      <c r="D26" s="9" t="str">
        <f>IF($B26="N/A","N/A",IF(C26&gt;75,"No",IF(C26&lt;15,"No","Yes")))</f>
        <v>Yes</v>
      </c>
      <c r="E26" s="8">
        <v>25.447231925000001</v>
      </c>
      <c r="F26" s="9" t="str">
        <f>IF($B26="N/A","N/A",IF(E26&gt;75,"No",IF(E26&lt;15,"No","Yes")))</f>
        <v>Yes</v>
      </c>
      <c r="G26" s="8">
        <v>31.153184164999999</v>
      </c>
      <c r="H26" s="9" t="str">
        <f>IF($B26="N/A","N/A",IF(G26&gt;75,"No",IF(G26&lt;15,"No","Yes")))</f>
        <v>Yes</v>
      </c>
      <c r="I26" s="10">
        <v>2.5419999999999998</v>
      </c>
      <c r="J26" s="10">
        <v>22.42</v>
      </c>
      <c r="K26" s="9" t="str">
        <f t="shared" si="0"/>
        <v>Yes</v>
      </c>
    </row>
    <row r="27" spans="1:11" x14ac:dyDescent="0.2">
      <c r="A27" s="112" t="s">
        <v>834</v>
      </c>
      <c r="B27" s="37" t="s">
        <v>228</v>
      </c>
      <c r="C27" s="8">
        <v>68.335221954000005</v>
      </c>
      <c r="D27" s="9" t="str">
        <f>IF($B27="N/A","N/A",IF(C27&gt;70,"No",IF(C27&lt;25,"No","Yes")))</f>
        <v>Yes</v>
      </c>
      <c r="E27" s="8">
        <v>68.947814120999993</v>
      </c>
      <c r="F27" s="9" t="str">
        <f>IF($B27="N/A","N/A",IF(E27&gt;70,"No",IF(E27&lt;25,"No","Yes")))</f>
        <v>Yes</v>
      </c>
      <c r="G27" s="8">
        <v>61.779259897000003</v>
      </c>
      <c r="H27" s="9" t="str">
        <f>IF($B27="N/A","N/A",IF(G27&gt;70,"No",IF(G27&lt;25,"No","Yes")))</f>
        <v>Yes</v>
      </c>
      <c r="I27" s="10">
        <v>0.89649999999999996</v>
      </c>
      <c r="J27" s="10">
        <v>-10.4</v>
      </c>
      <c r="K27" s="9" t="str">
        <f t="shared" si="0"/>
        <v>Yes</v>
      </c>
    </row>
    <row r="28" spans="1:11" x14ac:dyDescent="0.2">
      <c r="A28" s="112" t="s">
        <v>318</v>
      </c>
      <c r="B28" s="37" t="s">
        <v>229</v>
      </c>
      <c r="C28" s="8">
        <v>50.246329688000003</v>
      </c>
      <c r="D28" s="9" t="str">
        <f>IF($B28="N/A","N/A",IF(C28&gt;70,"No",IF(C28&lt;35,"No","Yes")))</f>
        <v>Yes</v>
      </c>
      <c r="E28" s="8">
        <v>51.82323366</v>
      </c>
      <c r="F28" s="9" t="str">
        <f>IF($B28="N/A","N/A",IF(E28&gt;70,"No",IF(E28&lt;35,"No","Yes")))</f>
        <v>Yes</v>
      </c>
      <c r="G28" s="8">
        <v>54.146944923</v>
      </c>
      <c r="H28" s="9" t="str">
        <f>IF($B28="N/A","N/A",IF(G28&gt;70,"No",IF(G28&lt;35,"No","Yes")))</f>
        <v>Yes</v>
      </c>
      <c r="I28" s="10">
        <v>3.1379999999999999</v>
      </c>
      <c r="J28" s="10">
        <v>4.484</v>
      </c>
      <c r="K28" s="9" t="str">
        <f t="shared" si="0"/>
        <v>Yes</v>
      </c>
    </row>
    <row r="29" spans="1:11" x14ac:dyDescent="0.2">
      <c r="A29" s="112" t="s">
        <v>835</v>
      </c>
      <c r="B29" s="37" t="s">
        <v>220</v>
      </c>
      <c r="C29" s="8">
        <v>2.1583488577000001</v>
      </c>
      <c r="D29" s="9" t="str">
        <f>IF($B29="N/A","N/A",IF(C29&gt;1,"Yes","No"))</f>
        <v>Yes</v>
      </c>
      <c r="E29" s="8">
        <v>2.1412377451000002</v>
      </c>
      <c r="F29" s="9" t="str">
        <f>IF($B29="N/A","N/A",IF(E29&gt;1,"Yes","No"))</f>
        <v>Yes</v>
      </c>
      <c r="G29" s="8">
        <v>2.2150591039999998</v>
      </c>
      <c r="H29" s="9" t="str">
        <f>IF($B29="N/A","N/A",IF(G29&gt;1,"Yes","No"))</f>
        <v>Yes</v>
      </c>
      <c r="I29" s="10">
        <v>-0.79300000000000004</v>
      </c>
      <c r="J29" s="10">
        <v>3.448</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99.754877929000003</v>
      </c>
      <c r="D31" s="9" t="str">
        <f>IF($B31="N/A","N/A",IF(C31&gt;15,"No",IF(C31&lt;-15,"No","Yes")))</f>
        <v>N/A</v>
      </c>
      <c r="E31" s="8">
        <v>99.969362744999998</v>
      </c>
      <c r="F31" s="9" t="str">
        <f>IF($B31="N/A","N/A",IF(E31&gt;15,"No",IF(E31&lt;-15,"No","Yes")))</f>
        <v>N/A</v>
      </c>
      <c r="G31" s="8">
        <v>61.309228171000001</v>
      </c>
      <c r="H31" s="9" t="str">
        <f>IF($B31="N/A","N/A",IF(G31&gt;15,"No",IF(G31&lt;-15,"No","Yes")))</f>
        <v>N/A</v>
      </c>
      <c r="I31" s="10">
        <v>0.215</v>
      </c>
      <c r="J31" s="10">
        <v>-38.700000000000003</v>
      </c>
      <c r="K31" s="9" t="str">
        <f t="shared" si="0"/>
        <v>No</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99.989784451999995</v>
      </c>
      <c r="F33" s="9" t="str">
        <f>IF($B33="N/A","N/A",IF(E33&gt;15,"No",IF(E33&lt;-15,"No","Yes")))</f>
        <v>N/A</v>
      </c>
      <c r="G33" s="8">
        <v>100</v>
      </c>
      <c r="H33" s="9" t="str">
        <f>IF($B33="N/A","N/A",IF(G33&gt;15,"No",IF(G33&lt;-15,"No","Yes")))</f>
        <v>N/A</v>
      </c>
      <c r="I33" s="10">
        <v>-0.01</v>
      </c>
      <c r="J33" s="10">
        <v>1.0200000000000001E-2</v>
      </c>
      <c r="K33" s="9" t="str">
        <f t="shared" si="0"/>
        <v>Yes</v>
      </c>
    </row>
    <row r="34" spans="1:11" x14ac:dyDescent="0.2">
      <c r="A34" s="112" t="s">
        <v>322</v>
      </c>
      <c r="B34" s="37" t="s">
        <v>230</v>
      </c>
      <c r="C34" s="8">
        <v>99.108286531000005</v>
      </c>
      <c r="D34" s="9" t="str">
        <f>IF($B34="N/A","N/A",IF(C34&gt;=90,"Yes","No"))</f>
        <v>Yes</v>
      </c>
      <c r="E34" s="8">
        <v>99.883567080999995</v>
      </c>
      <c r="F34" s="9" t="str">
        <f>IF($B34="N/A","N/A",IF(E34&gt;=90,"Yes","No"))</f>
        <v>Yes</v>
      </c>
      <c r="G34" s="8">
        <v>99.704173838000003</v>
      </c>
      <c r="H34" s="9" t="str">
        <f>IF($B34="N/A","N/A",IF(G34&gt;=90,"Yes","No"))</f>
        <v>Yes</v>
      </c>
      <c r="I34" s="10">
        <v>0.7823</v>
      </c>
      <c r="J34" s="10">
        <v>-0.18</v>
      </c>
      <c r="K34" s="9" t="str">
        <f t="shared" si="0"/>
        <v>Yes</v>
      </c>
    </row>
    <row r="35" spans="1:11" x14ac:dyDescent="0.2">
      <c r="A35" s="112" t="s">
        <v>323</v>
      </c>
      <c r="B35" s="37" t="s">
        <v>213</v>
      </c>
      <c r="C35" s="8">
        <v>8.7052911616999999</v>
      </c>
      <c r="D35" s="9" t="str">
        <f>IF($B35="N/A","N/A",IF(C35&gt;15,"No",IF(C35&lt;-15,"No","Yes")))</f>
        <v>N/A</v>
      </c>
      <c r="E35" s="8">
        <v>8.1661815294999993</v>
      </c>
      <c r="F35" s="9" t="str">
        <f>IF($B35="N/A","N/A",IF(E35&gt;15,"No",IF(E35&lt;-15,"No","Yes")))</f>
        <v>N/A</v>
      </c>
      <c r="G35" s="8">
        <v>7.6108003442000003</v>
      </c>
      <c r="H35" s="9" t="str">
        <f>IF($B35="N/A","N/A",IF(G35&gt;15,"No",IF(G35&lt;-15,"No","Yes")))</f>
        <v>N/A</v>
      </c>
      <c r="I35" s="10">
        <v>-6.19</v>
      </c>
      <c r="J35" s="10">
        <v>-6.8</v>
      </c>
      <c r="K35" s="9" t="str">
        <f t="shared" si="0"/>
        <v>Yes</v>
      </c>
    </row>
    <row r="36" spans="1:11" ht="25.5" x14ac:dyDescent="0.2">
      <c r="A36" s="112" t="s">
        <v>369</v>
      </c>
      <c r="B36" s="37" t="s">
        <v>213</v>
      </c>
      <c r="C36" s="8">
        <v>10.065031038000001</v>
      </c>
      <c r="D36" s="9" t="str">
        <f>IF($B36="N/A","N/A",IF(C36&gt;15,"No",IF(C36&lt;-15,"No","Yes")))</f>
        <v>N/A</v>
      </c>
      <c r="E36" s="8">
        <v>9.2564170415000007</v>
      </c>
      <c r="F36" s="9" t="str">
        <f>IF($B36="N/A","N/A",IF(E36&gt;15,"No",IF(E36&lt;-15,"No","Yes")))</f>
        <v>N/A</v>
      </c>
      <c r="G36" s="8">
        <v>5.5561531842000003</v>
      </c>
      <c r="H36" s="9" t="str">
        <f>IF($B36="N/A","N/A",IF(G36&gt;15,"No",IF(G36&lt;-15,"No","Yes")))</f>
        <v>N/A</v>
      </c>
      <c r="I36" s="10">
        <v>-8.0299999999999994</v>
      </c>
      <c r="J36" s="10">
        <v>-40</v>
      </c>
      <c r="K36" s="9" t="str">
        <f t="shared" si="0"/>
        <v>No</v>
      </c>
    </row>
    <row r="37" spans="1:11" x14ac:dyDescent="0.2">
      <c r="A37" s="112" t="s">
        <v>374</v>
      </c>
      <c r="B37" s="37" t="s">
        <v>231</v>
      </c>
      <c r="C37" s="8">
        <v>83.279140802000001</v>
      </c>
      <c r="D37" s="9" t="str">
        <f>IF($B37="N/A","N/A",IF(C37&gt;90,"No",IF(C37&lt;75,"No","Yes")))</f>
        <v>Yes</v>
      </c>
      <c r="E37" s="8">
        <v>81.810002646000001</v>
      </c>
      <c r="F37" s="9" t="str">
        <f>IF($B37="N/A","N/A",IF(E37&gt;90,"No",IF(E37&lt;75,"No","Yes")))</f>
        <v>Yes</v>
      </c>
      <c r="G37" s="8">
        <v>79.141566264999994</v>
      </c>
      <c r="H37" s="9" t="str">
        <f>IF($B37="N/A","N/A",IF(G37&gt;90,"No",IF(G37&lt;75,"No","Yes")))</f>
        <v>Yes</v>
      </c>
      <c r="I37" s="10">
        <v>-1.76</v>
      </c>
      <c r="J37" s="10">
        <v>-3.26</v>
      </c>
      <c r="K37" s="9" t="str">
        <f>IF(J37="Div by 0", "N/A", IF(J37="N/A","N/A", IF(J37&gt;30, "No", IF(J37&lt;-30, "No", "Yes"))))</f>
        <v>Yes</v>
      </c>
    </row>
    <row r="38" spans="1:11" x14ac:dyDescent="0.2">
      <c r="A38" s="112" t="s">
        <v>375</v>
      </c>
      <c r="B38" s="37" t="s">
        <v>232</v>
      </c>
      <c r="C38" s="8">
        <v>13.104739383</v>
      </c>
      <c r="D38" s="9" t="str">
        <f>IF($B38="N/A","N/A",IF(C38&gt;10,"No",IF(C38&lt;1,"No","Yes")))</f>
        <v>No</v>
      </c>
      <c r="E38" s="8">
        <v>13.543265414</v>
      </c>
      <c r="F38" s="9" t="str">
        <f>IF($B38="N/A","N/A",IF(E38&gt;10,"No",IF(E38&lt;1,"No","Yes")))</f>
        <v>No</v>
      </c>
      <c r="G38" s="8">
        <v>14.38253012</v>
      </c>
      <c r="H38" s="9" t="str">
        <f>IF($B38="N/A","N/A",IF(G38&gt;10,"No",IF(G38&lt;1,"No","Yes")))</f>
        <v>No</v>
      </c>
      <c r="I38" s="10">
        <v>3.3460000000000001</v>
      </c>
      <c r="J38" s="10">
        <v>6.1970000000000001</v>
      </c>
      <c r="K38" s="9" t="str">
        <f>IF(J38="Div by 0", "N/A", IF(J38="N/A","N/A", IF(J38&gt;30, "No", IF(J38&lt;-30, "No", "Yes"))))</f>
        <v>Yes</v>
      </c>
    </row>
    <row r="39" spans="1:11" x14ac:dyDescent="0.2">
      <c r="A39" s="112" t="s">
        <v>376</v>
      </c>
      <c r="B39" s="37" t="s">
        <v>233</v>
      </c>
      <c r="C39" s="8">
        <v>0.20199034390000001</v>
      </c>
      <c r="D39" s="9" t="str">
        <f>IF($B39="N/A","N/A",IF(C39&gt;2,"No",IF(C39&lt;=0,"No","Yes")))</f>
        <v>Yes</v>
      </c>
      <c r="E39" s="8">
        <v>0.19052659429999999</v>
      </c>
      <c r="F39" s="9" t="str">
        <f>IF($B39="N/A","N/A",IF(E39&gt;2,"No",IF(E39&lt;=0,"No","Yes")))</f>
        <v>Yes</v>
      </c>
      <c r="G39" s="8">
        <v>0.35499139410000002</v>
      </c>
      <c r="H39" s="9" t="str">
        <f>IF($B39="N/A","N/A",IF(G39&gt;2,"No",IF(G39&lt;=0,"No","Yes")))</f>
        <v>Yes</v>
      </c>
      <c r="I39" s="10">
        <v>-5.68</v>
      </c>
      <c r="J39" s="10">
        <v>86.32</v>
      </c>
      <c r="K39" s="9" t="str">
        <f>IF(J39="Div by 0", "N/A", IF(J39="N/A","N/A", IF(J39&gt;30, "No", IF(J39&lt;-30, "No", "Yes"))))</f>
        <v>No</v>
      </c>
    </row>
    <row r="40" spans="1:11" x14ac:dyDescent="0.2">
      <c r="A40" s="112" t="s">
        <v>377</v>
      </c>
      <c r="B40" s="37" t="s">
        <v>234</v>
      </c>
      <c r="C40" s="8">
        <v>1.7046014385999999</v>
      </c>
      <c r="D40" s="9" t="str">
        <f>IF($B40="N/A","N/A",IF(C40&gt;3,"No",IF(C40&lt;=0,"No","Yes")))</f>
        <v>Yes</v>
      </c>
      <c r="E40" s="8">
        <v>1.5665519979</v>
      </c>
      <c r="F40" s="9" t="str">
        <f>IF($B40="N/A","N/A",IF(E40&gt;3,"No",IF(E40&lt;=0,"No","Yes")))</f>
        <v>Yes</v>
      </c>
      <c r="G40" s="8">
        <v>1.4522375215000001</v>
      </c>
      <c r="H40" s="9" t="str">
        <f>IF($B40="N/A","N/A",IF(G40&gt;3,"No",IF(G40&lt;=0,"No","Yes")))</f>
        <v>Yes</v>
      </c>
      <c r="I40" s="10">
        <v>-8.1</v>
      </c>
      <c r="J40" s="10">
        <v>-7.3</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7287</v>
      </c>
      <c r="D6" s="9" t="str">
        <f>IF($B6="N/A","N/A",IF(C6&gt;15,"No",IF(C6&lt;-15,"No","Yes")))</f>
        <v>N/A</v>
      </c>
      <c r="E6" s="38">
        <v>7253</v>
      </c>
      <c r="F6" s="9" t="str">
        <f>IF($B6="N/A","N/A",IF(E6&gt;15,"No",IF(E6&lt;-15,"No","Yes")))</f>
        <v>N/A</v>
      </c>
      <c r="G6" s="38">
        <v>6622</v>
      </c>
      <c r="H6" s="9" t="str">
        <f>IF($B6="N/A","N/A",IF(G6&gt;15,"No",IF(G6&lt;-15,"No","Yes")))</f>
        <v>N/A</v>
      </c>
      <c r="I6" s="10">
        <v>-0.46700000000000003</v>
      </c>
      <c r="J6" s="10">
        <v>-8.6999999999999993</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2437.0048031000001</v>
      </c>
      <c r="D9" s="9" t="str">
        <f>IF($B9="N/A","N/A",IF(C9&gt;15,"No",IF(C9&lt;-15,"No","Yes")))</f>
        <v>N/A</v>
      </c>
      <c r="E9" s="98">
        <v>2019.0268854000001</v>
      </c>
      <c r="F9" s="9" t="str">
        <f>IF($B9="N/A","N/A",IF(E9&gt;15,"No",IF(E9&lt;-15,"No","Yes")))</f>
        <v>N/A</v>
      </c>
      <c r="G9" s="98">
        <v>2206.6232255999998</v>
      </c>
      <c r="H9" s="9" t="str">
        <f>IF($B9="N/A","N/A",IF(G9&gt;15,"No",IF(G9&lt;-15,"No","Yes")))</f>
        <v>N/A</v>
      </c>
      <c r="I9" s="10">
        <v>-17.2</v>
      </c>
      <c r="J9" s="10">
        <v>9.2910000000000004</v>
      </c>
      <c r="K9" s="9" t="str">
        <f t="shared" si="0"/>
        <v>Yes</v>
      </c>
    </row>
    <row r="10" spans="1:11" x14ac:dyDescent="0.2">
      <c r="A10" s="112" t="s">
        <v>309</v>
      </c>
      <c r="B10" s="37" t="s">
        <v>213</v>
      </c>
      <c r="C10" s="8">
        <v>0.15095375329999999</v>
      </c>
      <c r="D10" s="9" t="str">
        <f>IF($B10="N/A","N/A",IF(C10&gt;15,"No",IF(C10&lt;-15,"No","Yes")))</f>
        <v>N/A</v>
      </c>
      <c r="E10" s="8">
        <v>0.13787398319999999</v>
      </c>
      <c r="F10" s="9" t="str">
        <f>IF($B10="N/A","N/A",IF(E10&gt;15,"No",IF(E10&lt;-15,"No","Yes")))</f>
        <v>N/A</v>
      </c>
      <c r="G10" s="8">
        <v>0.45303533680000002</v>
      </c>
      <c r="H10" s="9" t="str">
        <f>IF($B10="N/A","N/A",IF(G10&gt;15,"No",IF(G10&lt;-15,"No","Yes")))</f>
        <v>N/A</v>
      </c>
      <c r="I10" s="10">
        <v>-8.66</v>
      </c>
      <c r="J10" s="10">
        <v>228.6</v>
      </c>
      <c r="K10" s="9" t="str">
        <f t="shared" si="0"/>
        <v>No</v>
      </c>
    </row>
    <row r="11" spans="1:11" x14ac:dyDescent="0.2">
      <c r="A11" s="112" t="s">
        <v>826</v>
      </c>
      <c r="B11" s="37" t="s">
        <v>213</v>
      </c>
      <c r="C11" s="98">
        <v>324.54545454999999</v>
      </c>
      <c r="D11" s="9" t="str">
        <f>IF($B11="N/A","N/A",IF(C11&gt;15,"No",IF(C11&lt;-15,"No","Yes")))</f>
        <v>N/A</v>
      </c>
      <c r="E11" s="98">
        <v>10295.9</v>
      </c>
      <c r="F11" s="9" t="str">
        <f>IF($B11="N/A","N/A",IF(E11&gt;15,"No",IF(E11&lt;-15,"No","Yes")))</f>
        <v>N/A</v>
      </c>
      <c r="G11" s="98">
        <v>1002.2333333</v>
      </c>
      <c r="H11" s="9" t="str">
        <f>IF($B11="N/A","N/A",IF(G11&gt;15,"No",IF(G11&lt;-15,"No","Yes")))</f>
        <v>N/A</v>
      </c>
      <c r="I11" s="10">
        <v>3072</v>
      </c>
      <c r="J11" s="10">
        <v>-90.3</v>
      </c>
      <c r="K11" s="9" t="str">
        <f t="shared" si="0"/>
        <v>No</v>
      </c>
    </row>
    <row r="12" spans="1:11" x14ac:dyDescent="0.2">
      <c r="A12" s="112" t="s">
        <v>310</v>
      </c>
      <c r="B12" s="37" t="s">
        <v>214</v>
      </c>
      <c r="C12" s="8">
        <v>96.075202415000007</v>
      </c>
      <c r="D12" s="9" t="str">
        <f>IF($B12="N/A","N/A",IF(C12&gt;100,"No",IF(C12&lt;95,"No","Yes")))</f>
        <v>Yes</v>
      </c>
      <c r="E12" s="8">
        <v>96.470426031000002</v>
      </c>
      <c r="F12" s="9" t="str">
        <f>IF($B12="N/A","N/A",IF(E12&gt;100,"No",IF(E12&lt;95,"No","Yes")))</f>
        <v>Yes</v>
      </c>
      <c r="G12" s="8">
        <v>95.077016006999997</v>
      </c>
      <c r="H12" s="9" t="str">
        <f>IF($B12="N/A","N/A",IF(G12&gt;100,"No",IF(G12&lt;95,"No","Yes")))</f>
        <v>Yes</v>
      </c>
      <c r="I12" s="10">
        <v>0.41139999999999999</v>
      </c>
      <c r="J12" s="10">
        <v>-1.44</v>
      </c>
      <c r="K12" s="9" t="str">
        <f t="shared" si="0"/>
        <v>Yes</v>
      </c>
    </row>
    <row r="13" spans="1:11" x14ac:dyDescent="0.2">
      <c r="A13" s="112" t="s">
        <v>827</v>
      </c>
      <c r="B13" s="37" t="s">
        <v>220</v>
      </c>
      <c r="C13" s="8">
        <v>1.2838165976</v>
      </c>
      <c r="D13" s="9" t="str">
        <f>IF($B13="N/A","N/A",IF(C13&gt;1,"Yes","No"))</f>
        <v>Yes</v>
      </c>
      <c r="E13" s="8">
        <v>1.2498213520000001</v>
      </c>
      <c r="F13" s="9" t="str">
        <f>IF($B13="N/A","N/A",IF(E13&gt;1,"Yes","No"))</f>
        <v>Yes</v>
      </c>
      <c r="G13" s="8">
        <v>1.2428526047999999</v>
      </c>
      <c r="H13" s="9" t="str">
        <f>IF($B13="N/A","N/A",IF(G13&gt;1,"Yes","No"))</f>
        <v>Yes</v>
      </c>
      <c r="I13" s="10">
        <v>-2.65</v>
      </c>
      <c r="J13" s="10">
        <v>-0.55800000000000005</v>
      </c>
      <c r="K13" s="9" t="str">
        <f t="shared" si="0"/>
        <v>Yes</v>
      </c>
    </row>
    <row r="14" spans="1:11" x14ac:dyDescent="0.2">
      <c r="A14" s="112" t="s">
        <v>311</v>
      </c>
      <c r="B14" s="37" t="s">
        <v>214</v>
      </c>
      <c r="C14" s="8">
        <v>98.682585426000003</v>
      </c>
      <c r="D14" s="9" t="str">
        <f>IF($B14="N/A","N/A",IF(C14&gt;100,"No",IF(C14&lt;95,"No","Yes")))</f>
        <v>Yes</v>
      </c>
      <c r="E14" s="8">
        <v>99.476078864000002</v>
      </c>
      <c r="F14" s="9" t="str">
        <f>IF($B14="N/A","N/A",IF(E14&gt;100,"No",IF(E14&lt;95,"No","Yes")))</f>
        <v>Yes</v>
      </c>
      <c r="G14" s="8">
        <v>97.568710358999994</v>
      </c>
      <c r="H14" s="9" t="str">
        <f>IF($B14="N/A","N/A",IF(G14&gt;100,"No",IF(G14&lt;95,"No","Yes")))</f>
        <v>Yes</v>
      </c>
      <c r="I14" s="10">
        <v>0.80410000000000004</v>
      </c>
      <c r="J14" s="10">
        <v>-1.92</v>
      </c>
      <c r="K14" s="9" t="str">
        <f t="shared" si="0"/>
        <v>Yes</v>
      </c>
    </row>
    <row r="15" spans="1:11" x14ac:dyDescent="0.2">
      <c r="A15" s="112" t="s">
        <v>828</v>
      </c>
      <c r="B15" s="37" t="s">
        <v>221</v>
      </c>
      <c r="C15" s="8">
        <v>13.439160061000001</v>
      </c>
      <c r="D15" s="9" t="str">
        <f>IF($B15="N/A","N/A",IF(C15&gt;3,"Yes","No"))</f>
        <v>Yes</v>
      </c>
      <c r="E15" s="8">
        <v>14.202494802</v>
      </c>
      <c r="F15" s="9" t="str">
        <f>IF($B15="N/A","N/A",IF(E15&gt;3,"Yes","No"))</f>
        <v>Yes</v>
      </c>
      <c r="G15" s="8">
        <v>14.296548522</v>
      </c>
      <c r="H15" s="9" t="str">
        <f>IF($B15="N/A","N/A",IF(G15&gt;3,"Yes","No"))</f>
        <v>Yes</v>
      </c>
      <c r="I15" s="10">
        <v>5.68</v>
      </c>
      <c r="J15" s="10">
        <v>0.66220000000000001</v>
      </c>
      <c r="K15" s="9" t="str">
        <f t="shared" si="0"/>
        <v>Yes</v>
      </c>
    </row>
    <row r="16" spans="1:11" x14ac:dyDescent="0.2">
      <c r="A16" s="112" t="s">
        <v>829</v>
      </c>
      <c r="B16" s="37" t="s">
        <v>222</v>
      </c>
      <c r="C16" s="8">
        <v>7.4940982707000003</v>
      </c>
      <c r="D16" s="9" t="str">
        <f>IF($B16="N/A","N/A",IF(C16&gt;=8,"No",IF(C16&lt;2,"No","Yes")))</f>
        <v>Yes</v>
      </c>
      <c r="E16" s="8">
        <v>6.5010340548999999</v>
      </c>
      <c r="F16" s="9" t="str">
        <f>IF($B16="N/A","N/A",IF(E16&gt;=8,"No",IF(E16&lt;2,"No","Yes")))</f>
        <v>Yes</v>
      </c>
      <c r="G16" s="8">
        <v>6.6418000603999996</v>
      </c>
      <c r="H16" s="9" t="str">
        <f>IF($B16="N/A","N/A",IF(G16&gt;=8,"No",IF(G16&lt;2,"No","Yes")))</f>
        <v>Yes</v>
      </c>
      <c r="I16" s="10">
        <v>-13.3</v>
      </c>
      <c r="J16" s="10">
        <v>2.165</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99.643200219999997</v>
      </c>
      <c r="D18" s="9" t="str">
        <f>IF($B18="N/A","N/A",IF(C18&gt;100,"No",IF(C18&lt;95,"No","Yes")))</f>
        <v>Yes</v>
      </c>
      <c r="E18" s="8">
        <v>99.738039431999994</v>
      </c>
      <c r="F18" s="9" t="str">
        <f>IF($B18="N/A","N/A",IF(E18&gt;100,"No",IF(E18&lt;95,"No","Yes")))</f>
        <v>Yes</v>
      </c>
      <c r="G18" s="8">
        <v>99.365750528999996</v>
      </c>
      <c r="H18" s="9" t="str">
        <f>IF($B18="N/A","N/A",IF(G18&gt;100,"No",IF(G18&lt;95,"No","Yes")))</f>
        <v>Yes</v>
      </c>
      <c r="I18" s="10">
        <v>9.5200000000000007E-2</v>
      </c>
      <c r="J18" s="10">
        <v>-0.373</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99.939595288000007</v>
      </c>
      <c r="H19" s="9" t="str">
        <f>IF($B19="N/A","N/A",IF(G19&gt;100,"No",IF(G19&lt;95,"No","Yes")))</f>
        <v>Yes</v>
      </c>
      <c r="I19" s="10">
        <v>0</v>
      </c>
      <c r="J19" s="10">
        <v>-0.06</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7.7119527926</v>
      </c>
      <c r="D21" s="9" t="str">
        <f>IF($B21="N/A","N/A",IF(C21&gt;=2,"Yes","No"))</f>
        <v>Yes</v>
      </c>
      <c r="E21" s="8">
        <v>7.2141182958999996</v>
      </c>
      <c r="F21" s="9" t="str">
        <f>IF($B21="N/A","N/A",IF(E21&gt;=2,"Yes","No"))</f>
        <v>Yes</v>
      </c>
      <c r="G21" s="8">
        <v>7.7324071278000002</v>
      </c>
      <c r="H21" s="9" t="str">
        <f>IF($B21="N/A","N/A",IF(G21&gt;=2,"Yes","No"))</f>
        <v>Yes</v>
      </c>
      <c r="I21" s="10">
        <v>-6.46</v>
      </c>
      <c r="J21" s="10">
        <v>7.1840000000000002</v>
      </c>
      <c r="K21" s="9" t="str">
        <f t="shared" si="0"/>
        <v>Yes</v>
      </c>
    </row>
    <row r="22" spans="1:11" x14ac:dyDescent="0.2">
      <c r="A22" s="112" t="s">
        <v>832</v>
      </c>
      <c r="B22" s="37" t="s">
        <v>226</v>
      </c>
      <c r="C22" s="8">
        <v>5.4617812542999999</v>
      </c>
      <c r="D22" s="9" t="str">
        <f>IF($B22="N/A","N/A",IF(C22&gt;30,"No",IF(C22&lt;5,"No","Yes")))</f>
        <v>Yes</v>
      </c>
      <c r="E22" s="8">
        <v>5.5701089204000001</v>
      </c>
      <c r="F22" s="9" t="str">
        <f>IF($B22="N/A","N/A",IF(E22&gt;30,"No",IF(E22&lt;5,"No","Yes")))</f>
        <v>Yes</v>
      </c>
      <c r="G22" s="8">
        <v>5.9800664452000003</v>
      </c>
      <c r="H22" s="9" t="str">
        <f>IF($B22="N/A","N/A",IF(G22&gt;30,"No",IF(G22&lt;5,"No","Yes")))</f>
        <v>Yes</v>
      </c>
      <c r="I22" s="10">
        <v>1.9830000000000001</v>
      </c>
      <c r="J22" s="10">
        <v>7.36</v>
      </c>
      <c r="K22" s="9" t="str">
        <f t="shared" si="0"/>
        <v>Yes</v>
      </c>
    </row>
    <row r="23" spans="1:11" x14ac:dyDescent="0.2">
      <c r="A23" s="112" t="s">
        <v>833</v>
      </c>
      <c r="B23" s="37" t="s">
        <v>227</v>
      </c>
      <c r="C23" s="8">
        <v>35.679978042999998</v>
      </c>
      <c r="D23" s="9" t="str">
        <f>IF($B23="N/A","N/A",IF(C23&gt;75,"No",IF(C23&lt;15,"No","Yes")))</f>
        <v>Yes</v>
      </c>
      <c r="E23" s="8">
        <v>36.467668551000003</v>
      </c>
      <c r="F23" s="9" t="str">
        <f>IF($B23="N/A","N/A",IF(E23&gt;75,"No",IF(E23&lt;15,"No","Yes")))</f>
        <v>Yes</v>
      </c>
      <c r="G23" s="8">
        <v>42.691029899999997</v>
      </c>
      <c r="H23" s="9" t="str">
        <f>IF($B23="N/A","N/A",IF(G23&gt;75,"No",IF(G23&lt;15,"No","Yes")))</f>
        <v>Yes</v>
      </c>
      <c r="I23" s="10">
        <v>2.2080000000000002</v>
      </c>
      <c r="J23" s="10">
        <v>17.07</v>
      </c>
      <c r="K23" s="9" t="str">
        <f t="shared" si="0"/>
        <v>Yes</v>
      </c>
    </row>
    <row r="24" spans="1:11" x14ac:dyDescent="0.2">
      <c r="A24" s="112" t="s">
        <v>834</v>
      </c>
      <c r="B24" s="37" t="s">
        <v>228</v>
      </c>
      <c r="C24" s="8">
        <v>58.858240703</v>
      </c>
      <c r="D24" s="9" t="str">
        <f>IF($B24="N/A","N/A",IF(C24&gt;70,"No",IF(C24&lt;25,"No","Yes")))</f>
        <v>Yes</v>
      </c>
      <c r="E24" s="8">
        <v>57.962222529000002</v>
      </c>
      <c r="F24" s="9" t="str">
        <f>IF($B24="N/A","N/A",IF(E24&gt;70,"No",IF(E24&lt;25,"No","Yes")))</f>
        <v>Yes</v>
      </c>
      <c r="G24" s="8">
        <v>50.875868318000002</v>
      </c>
      <c r="H24" s="9" t="str">
        <f>IF($B24="N/A","N/A",IF(G24&gt;70,"No",IF(G24&lt;25,"No","Yes")))</f>
        <v>Yes</v>
      </c>
      <c r="I24" s="10">
        <v>-1.52</v>
      </c>
      <c r="J24" s="10">
        <v>-12.2</v>
      </c>
      <c r="K24" s="9" t="str">
        <f t="shared" si="0"/>
        <v>Yes</v>
      </c>
    </row>
    <row r="25" spans="1:11" x14ac:dyDescent="0.2">
      <c r="A25" s="112" t="s">
        <v>318</v>
      </c>
      <c r="B25" s="37" t="s">
        <v>229</v>
      </c>
      <c r="C25" s="8">
        <v>11.307808425999999</v>
      </c>
      <c r="D25" s="9" t="str">
        <f>IF($B25="N/A","N/A",IF(C25&gt;70,"No",IF(C25&lt;35,"No","Yes")))</f>
        <v>No</v>
      </c>
      <c r="E25" s="8">
        <v>52.667861575000003</v>
      </c>
      <c r="F25" s="9" t="str">
        <f>IF($B25="N/A","N/A",IF(E25&gt;70,"No",IF(E25&lt;35,"No","Yes")))</f>
        <v>Yes</v>
      </c>
      <c r="G25" s="8">
        <v>51.706433101999998</v>
      </c>
      <c r="H25" s="9" t="str">
        <f>IF($B25="N/A","N/A",IF(G25&gt;70,"No",IF(G25&lt;35,"No","Yes")))</f>
        <v>Yes</v>
      </c>
      <c r="I25" s="10">
        <v>365.8</v>
      </c>
      <c r="J25" s="10">
        <v>-1.83</v>
      </c>
      <c r="K25" s="9" t="str">
        <f t="shared" si="0"/>
        <v>Yes</v>
      </c>
    </row>
    <row r="26" spans="1:11" x14ac:dyDescent="0.2">
      <c r="A26" s="112" t="s">
        <v>835</v>
      </c>
      <c r="B26" s="37" t="s">
        <v>220</v>
      </c>
      <c r="C26" s="8">
        <v>2.5388349515000002</v>
      </c>
      <c r="D26" s="9" t="str">
        <f>IF($B26="N/A","N/A",IF(C26&gt;1,"Yes","No"))</f>
        <v>Yes</v>
      </c>
      <c r="E26" s="8">
        <v>2.4481675393</v>
      </c>
      <c r="F26" s="9" t="str">
        <f>IF($B26="N/A","N/A",IF(E26&gt;1,"Yes","No"))</f>
        <v>Yes</v>
      </c>
      <c r="G26" s="8">
        <v>2.4810163551</v>
      </c>
      <c r="H26" s="9" t="str">
        <f>IF($B26="N/A","N/A",IF(G26&gt;1,"Yes","No"))</f>
        <v>Yes</v>
      </c>
      <c r="I26" s="10">
        <v>-3.57</v>
      </c>
      <c r="J26" s="10">
        <v>1.3420000000000001</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89.077669903</v>
      </c>
      <c r="D28" s="9" t="str">
        <f>IF($B28="N/A","N/A",IF(C28&gt;15,"No",IF(C28&lt;-15,"No","Yes")))</f>
        <v>N/A</v>
      </c>
      <c r="E28" s="8">
        <v>90.916230365999994</v>
      </c>
      <c r="F28" s="9" t="str">
        <f>IF($B28="N/A","N/A",IF(E28&gt;15,"No",IF(E28&lt;-15,"No","Yes")))</f>
        <v>N/A</v>
      </c>
      <c r="G28" s="8">
        <v>49.299065421000002</v>
      </c>
      <c r="H28" s="9" t="str">
        <f>IF($B28="N/A","N/A",IF(G28&gt;15,"No",IF(G28&lt;-15,"No","Yes")))</f>
        <v>N/A</v>
      </c>
      <c r="I28" s="10">
        <v>2.0640000000000001</v>
      </c>
      <c r="J28" s="10">
        <v>-45.8</v>
      </c>
      <c r="K28" s="9" t="str">
        <f t="shared" si="0"/>
        <v>No</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18.128173459999999</v>
      </c>
      <c r="D31" s="9" t="str">
        <f>IF($B31="N/A","N/A",IF(C31&gt;=90,"Yes","No"))</f>
        <v>No</v>
      </c>
      <c r="E31" s="8">
        <v>99.986212601999995</v>
      </c>
      <c r="F31" s="9" t="str">
        <f>IF($B31="N/A","N/A",IF(E31&gt;=90,"Yes","No"))</f>
        <v>Yes</v>
      </c>
      <c r="G31" s="8">
        <v>99.939595288000007</v>
      </c>
      <c r="H31" s="9" t="str">
        <f>IF($B31="N/A","N/A",IF(G31&gt;=90,"Yes","No"))</f>
        <v>Yes</v>
      </c>
      <c r="I31" s="10">
        <v>451.6</v>
      </c>
      <c r="J31" s="10">
        <v>-4.7E-2</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2413</v>
      </c>
      <c r="D6" s="9" t="str">
        <f>IF(OR($B6="N/A",$C6="N/A"),"N/A",IF(C6&lt;0,"No","Yes"))</f>
        <v>N/A</v>
      </c>
      <c r="E6" s="38">
        <v>8328</v>
      </c>
      <c r="F6" s="9" t="str">
        <f>IF($B6="N/A","N/A",IF(E6&lt;0,"No","Yes"))</f>
        <v>N/A</v>
      </c>
      <c r="G6" s="38">
        <v>11150</v>
      </c>
      <c r="H6" s="9" t="str">
        <f>IF($B6="N/A","N/A",IF(G6&lt;0,"No","Yes"))</f>
        <v>N/A</v>
      </c>
      <c r="I6" s="10">
        <v>245.1</v>
      </c>
      <c r="J6" s="10">
        <v>33.89</v>
      </c>
      <c r="K6" s="9" t="str">
        <f t="shared" ref="K6:K35" si="0">IF(J6="Div by 0", "N/A", IF(J6="N/A","N/A", IF(J6&gt;30, "No", IF(J6&lt;-30, "No", "Yes"))))</f>
        <v>No</v>
      </c>
    </row>
    <row r="7" spans="1:11" x14ac:dyDescent="0.2">
      <c r="A7" s="112" t="s">
        <v>438</v>
      </c>
      <c r="B7" s="107" t="s">
        <v>213</v>
      </c>
      <c r="C7" s="9">
        <v>8.2884376300000007E-2</v>
      </c>
      <c r="D7" s="9" t="str">
        <f t="shared" ref="D7:D17" si="1">IF(OR($B7="N/A",$C7="N/A"),"N/A",IF(C7&lt;0,"No","Yes"))</f>
        <v>N/A</v>
      </c>
      <c r="E7" s="9">
        <v>9.6061479300000002E-2</v>
      </c>
      <c r="F7" s="9" t="str">
        <f t="shared" ref="F7:F17" si="2">IF($B7="N/A","N/A",IF(E7&lt;0,"No","Yes"))</f>
        <v>N/A</v>
      </c>
      <c r="G7" s="9">
        <v>0.15246636769999999</v>
      </c>
      <c r="H7" s="9" t="str">
        <f t="shared" ref="H7:H17" si="3">IF($B7="N/A","N/A",IF(G7&lt;0,"No","Yes"))</f>
        <v>N/A</v>
      </c>
      <c r="I7" s="10">
        <v>15.9</v>
      </c>
      <c r="J7" s="10">
        <v>58.72</v>
      </c>
      <c r="K7" s="9" t="str">
        <f t="shared" si="0"/>
        <v>No</v>
      </c>
    </row>
    <row r="8" spans="1:11" x14ac:dyDescent="0.2">
      <c r="A8" s="112" t="s">
        <v>439</v>
      </c>
      <c r="B8" s="107" t="s">
        <v>213</v>
      </c>
      <c r="C8" s="9">
        <v>7.4181516784000001</v>
      </c>
      <c r="D8" s="9" t="str">
        <f t="shared" si="1"/>
        <v>N/A</v>
      </c>
      <c r="E8" s="9">
        <v>10.266570605</v>
      </c>
      <c r="F8" s="9" t="str">
        <f t="shared" si="2"/>
        <v>N/A</v>
      </c>
      <c r="G8" s="9">
        <v>10.573991031</v>
      </c>
      <c r="H8" s="9" t="str">
        <f t="shared" si="3"/>
        <v>N/A</v>
      </c>
      <c r="I8" s="10">
        <v>38.4</v>
      </c>
      <c r="J8" s="10">
        <v>2.9940000000000002</v>
      </c>
      <c r="K8" s="9" t="str">
        <f t="shared" si="0"/>
        <v>Yes</v>
      </c>
    </row>
    <row r="9" spans="1:11" x14ac:dyDescent="0.2">
      <c r="A9" s="112" t="s">
        <v>440</v>
      </c>
      <c r="B9" s="107" t="s">
        <v>213</v>
      </c>
      <c r="C9" s="9">
        <v>44.343141318000001</v>
      </c>
      <c r="D9" s="9" t="str">
        <f t="shared" si="1"/>
        <v>N/A</v>
      </c>
      <c r="E9" s="9">
        <v>35.314601345</v>
      </c>
      <c r="F9" s="9" t="str">
        <f t="shared" si="2"/>
        <v>N/A</v>
      </c>
      <c r="G9" s="9">
        <v>31.121076233</v>
      </c>
      <c r="H9" s="9" t="str">
        <f t="shared" si="3"/>
        <v>N/A</v>
      </c>
      <c r="I9" s="10">
        <v>-20.399999999999999</v>
      </c>
      <c r="J9" s="10">
        <v>-11.9</v>
      </c>
      <c r="K9" s="9" t="str">
        <f t="shared" si="0"/>
        <v>Yes</v>
      </c>
    </row>
    <row r="10" spans="1:11" x14ac:dyDescent="0.2">
      <c r="A10" s="112" t="s">
        <v>441</v>
      </c>
      <c r="B10" s="107" t="s">
        <v>213</v>
      </c>
      <c r="C10" s="9">
        <v>48.072938250999997</v>
      </c>
      <c r="D10" s="9" t="str">
        <f t="shared" si="1"/>
        <v>N/A</v>
      </c>
      <c r="E10" s="9">
        <v>53.950528337999998</v>
      </c>
      <c r="F10" s="9" t="str">
        <f t="shared" si="2"/>
        <v>N/A</v>
      </c>
      <c r="G10" s="9">
        <v>58.116591927999998</v>
      </c>
      <c r="H10" s="9" t="str">
        <f t="shared" si="3"/>
        <v>N/A</v>
      </c>
      <c r="I10" s="10">
        <v>12.23</v>
      </c>
      <c r="J10" s="10">
        <v>7.7220000000000004</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86.862826357000003</v>
      </c>
      <c r="D12" s="9" t="str">
        <f t="shared" si="1"/>
        <v>N/A</v>
      </c>
      <c r="E12" s="9">
        <v>98.426993276000005</v>
      </c>
      <c r="F12" s="9" t="str">
        <f t="shared" si="2"/>
        <v>N/A</v>
      </c>
      <c r="G12" s="9">
        <v>98.304932734999994</v>
      </c>
      <c r="H12" s="9" t="str">
        <f t="shared" si="3"/>
        <v>N/A</v>
      </c>
      <c r="I12" s="10">
        <v>13.31</v>
      </c>
      <c r="J12" s="10">
        <v>-0.124</v>
      </c>
      <c r="K12" s="9" t="str">
        <f t="shared" si="0"/>
        <v>Yes</v>
      </c>
    </row>
    <row r="13" spans="1:11" x14ac:dyDescent="0.2">
      <c r="A13" s="28" t="s">
        <v>827</v>
      </c>
      <c r="B13" s="107" t="s">
        <v>213</v>
      </c>
      <c r="C13" s="9">
        <v>1.1164122137000001</v>
      </c>
      <c r="D13" s="9" t="str">
        <f t="shared" si="1"/>
        <v>N/A</v>
      </c>
      <c r="E13" s="9">
        <v>1.108088325</v>
      </c>
      <c r="F13" s="9" t="str">
        <f t="shared" si="2"/>
        <v>N/A</v>
      </c>
      <c r="G13" s="9">
        <v>1.1296414561000001</v>
      </c>
      <c r="H13" s="9" t="str">
        <f t="shared" si="3"/>
        <v>N/A</v>
      </c>
      <c r="I13" s="10">
        <v>-0.746</v>
      </c>
      <c r="J13" s="10">
        <v>1.9450000000000001</v>
      </c>
      <c r="K13" s="9" t="str">
        <f t="shared" si="0"/>
        <v>Yes</v>
      </c>
    </row>
    <row r="14" spans="1:11" x14ac:dyDescent="0.2">
      <c r="A14" s="28" t="s">
        <v>311</v>
      </c>
      <c r="B14" s="107" t="s">
        <v>213</v>
      </c>
      <c r="C14" s="9">
        <v>92.416079569000004</v>
      </c>
      <c r="D14" s="9" t="str">
        <f t="shared" si="1"/>
        <v>N/A</v>
      </c>
      <c r="E14" s="9">
        <v>90.069644573000005</v>
      </c>
      <c r="F14" s="9" t="str">
        <f t="shared" si="2"/>
        <v>N/A</v>
      </c>
      <c r="G14" s="9">
        <v>91.650224214999994</v>
      </c>
      <c r="H14" s="9" t="str">
        <f t="shared" si="3"/>
        <v>N/A</v>
      </c>
      <c r="I14" s="10">
        <v>-2.54</v>
      </c>
      <c r="J14" s="10">
        <v>1.7549999999999999</v>
      </c>
      <c r="K14" s="9" t="str">
        <f t="shared" si="0"/>
        <v>Yes</v>
      </c>
    </row>
    <row r="15" spans="1:11" x14ac:dyDescent="0.2">
      <c r="A15" s="28" t="s">
        <v>828</v>
      </c>
      <c r="B15" s="107" t="s">
        <v>213</v>
      </c>
      <c r="C15" s="9">
        <v>7.9412556054000003</v>
      </c>
      <c r="D15" s="9" t="str">
        <f t="shared" si="1"/>
        <v>N/A</v>
      </c>
      <c r="E15" s="9">
        <v>10.337821624</v>
      </c>
      <c r="F15" s="9" t="str">
        <f t="shared" si="2"/>
        <v>N/A</v>
      </c>
      <c r="G15" s="9">
        <v>10.782464038000001</v>
      </c>
      <c r="H15" s="9" t="str">
        <f t="shared" si="3"/>
        <v>N/A</v>
      </c>
      <c r="I15" s="10">
        <v>30.18</v>
      </c>
      <c r="J15" s="10">
        <v>4.3010000000000002</v>
      </c>
      <c r="K15" s="9" t="str">
        <f t="shared" si="0"/>
        <v>Yes</v>
      </c>
    </row>
    <row r="16" spans="1:11" x14ac:dyDescent="0.2">
      <c r="A16" s="28" t="s">
        <v>837</v>
      </c>
      <c r="B16" s="107" t="s">
        <v>213</v>
      </c>
      <c r="C16" s="9">
        <v>4.7028595109999998</v>
      </c>
      <c r="D16" s="9" t="str">
        <f t="shared" si="1"/>
        <v>N/A</v>
      </c>
      <c r="E16" s="9">
        <v>4.0338093494000002</v>
      </c>
      <c r="F16" s="9" t="str">
        <f t="shared" si="2"/>
        <v>N/A</v>
      </c>
      <c r="G16" s="9">
        <v>4.3668483196999999</v>
      </c>
      <c r="H16" s="9" t="str">
        <f t="shared" si="3"/>
        <v>N/A</v>
      </c>
      <c r="I16" s="10">
        <v>-14.2</v>
      </c>
      <c r="J16" s="10">
        <v>8.2560000000000002</v>
      </c>
      <c r="K16" s="9" t="str">
        <f t="shared" si="0"/>
        <v>Yes</v>
      </c>
    </row>
    <row r="17" spans="1:11" x14ac:dyDescent="0.2">
      <c r="A17" s="28" t="s">
        <v>830</v>
      </c>
      <c r="B17" s="107" t="s">
        <v>213</v>
      </c>
      <c r="C17" s="9">
        <v>5.1167146974</v>
      </c>
      <c r="D17" s="9" t="str">
        <f t="shared" si="1"/>
        <v>N/A</v>
      </c>
      <c r="E17" s="9">
        <v>5.8018292682999997</v>
      </c>
      <c r="F17" s="9" t="str">
        <f t="shared" si="2"/>
        <v>N/A</v>
      </c>
      <c r="G17" s="9">
        <v>6.9076343073000004</v>
      </c>
      <c r="H17" s="9" t="str">
        <f t="shared" si="3"/>
        <v>N/A</v>
      </c>
      <c r="I17" s="10">
        <v>13.39</v>
      </c>
      <c r="J17" s="10">
        <v>19.059999999999999</v>
      </c>
      <c r="K17" s="9" t="str">
        <f t="shared" si="0"/>
        <v>Yes</v>
      </c>
    </row>
    <row r="18" spans="1:11" x14ac:dyDescent="0.2">
      <c r="A18" s="112" t="s">
        <v>312</v>
      </c>
      <c r="B18" s="37"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2" t="s">
        <v>31</v>
      </c>
      <c r="B19" s="37" t="s">
        <v>214</v>
      </c>
      <c r="C19" s="9">
        <v>100</v>
      </c>
      <c r="D19" s="9" t="str">
        <f>IF(OR($B19="N/A",$C19="N/A"),"N/A",IF(C19&gt;100,"No",IF(C19&lt;95,"No","Yes")))</f>
        <v>Yes</v>
      </c>
      <c r="E19" s="9">
        <v>99.483669548999998</v>
      </c>
      <c r="F19" s="9" t="str">
        <f>IF(OR($B19="N/A",$E19="N/A"),"N/A",IF(E19&gt;100,"No",IF(E19&lt;98,"No","Yes")))</f>
        <v>Yes</v>
      </c>
      <c r="G19" s="9">
        <v>99.381165918999997</v>
      </c>
      <c r="H19" s="9" t="str">
        <f>IF($B19="N/A","N/A",IF(G19&gt;100,"No",IF(G19&lt;95,"No","Yes")))</f>
        <v>Yes</v>
      </c>
      <c r="I19" s="10">
        <v>-0.51600000000000001</v>
      </c>
      <c r="J19" s="10">
        <v>-0.10299999999999999</v>
      </c>
      <c r="K19" s="9" t="str">
        <f t="shared" si="0"/>
        <v>Yes</v>
      </c>
    </row>
    <row r="20" spans="1:11" x14ac:dyDescent="0.2">
      <c r="A20" s="28" t="s">
        <v>313</v>
      </c>
      <c r="B20" s="107" t="s">
        <v>213</v>
      </c>
      <c r="C20" s="9">
        <v>99.295482801000006</v>
      </c>
      <c r="D20" s="9" t="str">
        <f t="shared" ref="D20:D35" si="4">IF(OR($B20="N/A",$C20="N/A"),"N/A",IF(C20&lt;0,"No","Yes"))</f>
        <v>N/A</v>
      </c>
      <c r="E20" s="9">
        <v>99.207492794999993</v>
      </c>
      <c r="F20" s="9" t="str">
        <f t="shared" ref="F20:F34" si="5">IF($B20="N/A","N/A",IF(E20&lt;0,"No","Yes"))</f>
        <v>N/A</v>
      </c>
      <c r="G20" s="9">
        <v>98.591928250999999</v>
      </c>
      <c r="H20" s="9" t="str">
        <f t="shared" ref="H20:H35" si="6">IF($B20="N/A","N/A",IF(G20&lt;0,"No","Yes"))</f>
        <v>N/A</v>
      </c>
      <c r="I20" s="10">
        <v>-8.8999999999999996E-2</v>
      </c>
      <c r="J20" s="10">
        <v>-0.62</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99.875673436</v>
      </c>
      <c r="D22" s="9" t="str">
        <f t="shared" si="4"/>
        <v>N/A</v>
      </c>
      <c r="E22" s="9">
        <v>99.171469740999996</v>
      </c>
      <c r="F22" s="9" t="str">
        <f t="shared" si="5"/>
        <v>N/A</v>
      </c>
      <c r="G22" s="9">
        <v>99.632286996000005</v>
      </c>
      <c r="H22" s="9" t="str">
        <f t="shared" si="6"/>
        <v>N/A</v>
      </c>
      <c r="I22" s="10">
        <v>-0.70499999999999996</v>
      </c>
      <c r="J22" s="10">
        <v>0.4647</v>
      </c>
      <c r="K22" s="9" t="str">
        <f t="shared" si="0"/>
        <v>Yes</v>
      </c>
    </row>
    <row r="23" spans="1:11" x14ac:dyDescent="0.2">
      <c r="A23" s="28" t="s">
        <v>831</v>
      </c>
      <c r="B23" s="107" t="s">
        <v>213</v>
      </c>
      <c r="C23" s="9">
        <v>3.6195020747000002</v>
      </c>
      <c r="D23" s="9" t="str">
        <f t="shared" si="4"/>
        <v>N/A</v>
      </c>
      <c r="E23" s="9">
        <v>4.2960406829000002</v>
      </c>
      <c r="F23" s="9" t="str">
        <f t="shared" si="5"/>
        <v>N/A</v>
      </c>
      <c r="G23" s="9">
        <v>4.7079845170999999</v>
      </c>
      <c r="H23" s="9" t="str">
        <f t="shared" si="6"/>
        <v>N/A</v>
      </c>
      <c r="I23" s="10">
        <v>18.690000000000001</v>
      </c>
      <c r="J23" s="10">
        <v>9.5890000000000004</v>
      </c>
      <c r="K23" s="9" t="str">
        <f t="shared" si="0"/>
        <v>Yes</v>
      </c>
    </row>
    <row r="24" spans="1:11" x14ac:dyDescent="0.2">
      <c r="A24" s="28" t="s">
        <v>315</v>
      </c>
      <c r="B24" s="107" t="s">
        <v>213</v>
      </c>
      <c r="C24" s="9">
        <v>6.1410788382000003</v>
      </c>
      <c r="D24" s="9" t="str">
        <f t="shared" si="4"/>
        <v>N/A</v>
      </c>
      <c r="E24" s="9">
        <v>5.4970335392000003</v>
      </c>
      <c r="F24" s="9" t="str">
        <f t="shared" si="5"/>
        <v>N/A</v>
      </c>
      <c r="G24" s="9">
        <v>5.0859663336000001</v>
      </c>
      <c r="H24" s="9" t="str">
        <f t="shared" si="6"/>
        <v>N/A</v>
      </c>
      <c r="I24" s="10">
        <v>-10.5</v>
      </c>
      <c r="J24" s="10">
        <v>-7.48</v>
      </c>
      <c r="K24" s="9" t="str">
        <f t="shared" si="0"/>
        <v>Yes</v>
      </c>
    </row>
    <row r="25" spans="1:11" x14ac:dyDescent="0.2">
      <c r="A25" s="28" t="s">
        <v>316</v>
      </c>
      <c r="B25" s="107" t="s">
        <v>213</v>
      </c>
      <c r="C25" s="9">
        <v>20.124481328000002</v>
      </c>
      <c r="D25" s="9" t="str">
        <f t="shared" si="4"/>
        <v>N/A</v>
      </c>
      <c r="E25" s="9">
        <v>20.886305847999999</v>
      </c>
      <c r="F25" s="9" t="str">
        <f t="shared" si="5"/>
        <v>N/A</v>
      </c>
      <c r="G25" s="9">
        <v>34.449545413999999</v>
      </c>
      <c r="H25" s="9" t="str">
        <f t="shared" si="6"/>
        <v>N/A</v>
      </c>
      <c r="I25" s="10">
        <v>3.786</v>
      </c>
      <c r="J25" s="10">
        <v>64.94</v>
      </c>
      <c r="K25" s="9" t="str">
        <f t="shared" si="0"/>
        <v>No</v>
      </c>
    </row>
    <row r="26" spans="1:11" x14ac:dyDescent="0.2">
      <c r="A26" s="28" t="s">
        <v>317</v>
      </c>
      <c r="B26" s="107" t="s">
        <v>213</v>
      </c>
      <c r="C26" s="9">
        <v>73.734439834</v>
      </c>
      <c r="D26" s="9" t="str">
        <f t="shared" si="4"/>
        <v>N/A</v>
      </c>
      <c r="E26" s="9">
        <v>73.616660612999993</v>
      </c>
      <c r="F26" s="9" t="str">
        <f t="shared" si="5"/>
        <v>N/A</v>
      </c>
      <c r="G26" s="9">
        <v>58.889188945999997</v>
      </c>
      <c r="H26" s="9" t="str">
        <f t="shared" si="6"/>
        <v>N/A</v>
      </c>
      <c r="I26" s="10">
        <v>-0.16</v>
      </c>
      <c r="J26" s="10">
        <v>-20</v>
      </c>
      <c r="K26" s="9" t="str">
        <f t="shared" si="0"/>
        <v>Yes</v>
      </c>
    </row>
    <row r="27" spans="1:11" x14ac:dyDescent="0.2">
      <c r="A27" s="28" t="s">
        <v>318</v>
      </c>
      <c r="B27" s="107" t="s">
        <v>213</v>
      </c>
      <c r="C27" s="9">
        <v>58.267716534999998</v>
      </c>
      <c r="D27" s="9" t="str">
        <f t="shared" si="4"/>
        <v>N/A</v>
      </c>
      <c r="E27" s="9">
        <v>66.858789625</v>
      </c>
      <c r="F27" s="9" t="str">
        <f t="shared" si="5"/>
        <v>N/A</v>
      </c>
      <c r="G27" s="9">
        <v>64.878923767000003</v>
      </c>
      <c r="H27" s="9" t="str">
        <f t="shared" si="6"/>
        <v>N/A</v>
      </c>
      <c r="I27" s="10">
        <v>14.74</v>
      </c>
      <c r="J27" s="10">
        <v>-2.96</v>
      </c>
      <c r="K27" s="9" t="str">
        <f t="shared" si="0"/>
        <v>Yes</v>
      </c>
    </row>
    <row r="28" spans="1:11" x14ac:dyDescent="0.2">
      <c r="A28" s="28" t="s">
        <v>835</v>
      </c>
      <c r="B28" s="107" t="s">
        <v>213</v>
      </c>
      <c r="C28" s="9">
        <v>1.9174964438</v>
      </c>
      <c r="D28" s="9" t="str">
        <f t="shared" si="4"/>
        <v>N/A</v>
      </c>
      <c r="E28" s="9">
        <v>2.0211925286999999</v>
      </c>
      <c r="F28" s="9" t="str">
        <f t="shared" si="5"/>
        <v>N/A</v>
      </c>
      <c r="G28" s="9">
        <v>2.0131324302000002</v>
      </c>
      <c r="H28" s="9" t="str">
        <f t="shared" si="6"/>
        <v>N/A</v>
      </c>
      <c r="I28" s="10">
        <v>5.4080000000000004</v>
      </c>
      <c r="J28" s="10">
        <v>-0.39900000000000002</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22.261735420000001</v>
      </c>
      <c r="D30" s="9" t="str">
        <f t="shared" si="4"/>
        <v>N/A</v>
      </c>
      <c r="E30" s="9">
        <v>19.306752874000001</v>
      </c>
      <c r="F30" s="9" t="str">
        <f t="shared" si="5"/>
        <v>N/A</v>
      </c>
      <c r="G30" s="9">
        <v>7.5615150677000003</v>
      </c>
      <c r="H30" s="9" t="str">
        <f t="shared" si="6"/>
        <v>N/A</v>
      </c>
      <c r="I30" s="10">
        <v>-13.3</v>
      </c>
      <c r="J30" s="10">
        <v>-60.8</v>
      </c>
      <c r="K30" s="9" t="str">
        <f t="shared" si="0"/>
        <v>No</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94.363862412000003</v>
      </c>
      <c r="D33" s="9" t="str">
        <f t="shared" si="4"/>
        <v>N/A</v>
      </c>
      <c r="E33" s="9">
        <v>93.731988473000001</v>
      </c>
      <c r="F33" s="9" t="str">
        <f t="shared" si="5"/>
        <v>N/A</v>
      </c>
      <c r="G33" s="9">
        <v>88.869955157000007</v>
      </c>
      <c r="H33" s="9" t="str">
        <f t="shared" si="6"/>
        <v>N/A</v>
      </c>
      <c r="I33" s="10">
        <v>-0.67</v>
      </c>
      <c r="J33" s="10">
        <v>-5.19</v>
      </c>
      <c r="K33" s="9" t="str">
        <f t="shared" si="0"/>
        <v>Yes</v>
      </c>
    </row>
    <row r="34" spans="1:11" x14ac:dyDescent="0.2">
      <c r="A34" s="28" t="s">
        <v>323</v>
      </c>
      <c r="B34" s="107" t="s">
        <v>213</v>
      </c>
      <c r="C34" s="9">
        <v>25.859925403999998</v>
      </c>
      <c r="D34" s="9" t="str">
        <f t="shared" si="4"/>
        <v>N/A</v>
      </c>
      <c r="E34" s="9">
        <v>29.406820365000002</v>
      </c>
      <c r="F34" s="9" t="str">
        <f t="shared" si="5"/>
        <v>N/A</v>
      </c>
      <c r="G34" s="9">
        <v>21.273542600999999</v>
      </c>
      <c r="H34" s="9" t="str">
        <f t="shared" si="6"/>
        <v>N/A</v>
      </c>
      <c r="I34" s="10">
        <v>13.72</v>
      </c>
      <c r="J34" s="10">
        <v>-27.7</v>
      </c>
      <c r="K34" s="9" t="str">
        <f t="shared" si="0"/>
        <v>Yes</v>
      </c>
    </row>
    <row r="35" spans="1:11" ht="25.5" x14ac:dyDescent="0.2">
      <c r="A35" s="28" t="s">
        <v>370</v>
      </c>
      <c r="B35" s="107" t="s">
        <v>213</v>
      </c>
      <c r="C35" s="9">
        <v>11.396601741</v>
      </c>
      <c r="D35" s="9" t="str">
        <f t="shared" si="4"/>
        <v>N/A</v>
      </c>
      <c r="E35" s="9">
        <v>13.376560999000001</v>
      </c>
      <c r="F35" s="9" t="str">
        <f>IF($B35="N/A","N/A",IF(E35&lt;0,"No","Yes"))</f>
        <v>N/A</v>
      </c>
      <c r="G35" s="9">
        <v>4.1165919283000001</v>
      </c>
      <c r="H35" s="9" t="str">
        <f t="shared" si="6"/>
        <v>N/A</v>
      </c>
      <c r="I35" s="10">
        <v>17.37</v>
      </c>
      <c r="J35" s="10">
        <v>-69.2</v>
      </c>
      <c r="K35" s="9" t="str">
        <f t="shared" si="0"/>
        <v>No</v>
      </c>
    </row>
    <row r="36" spans="1:11" x14ac:dyDescent="0.2">
      <c r="A36" s="31" t="s">
        <v>374</v>
      </c>
      <c r="B36" s="1" t="s">
        <v>213</v>
      </c>
      <c r="C36" s="8">
        <v>97.637795276000006</v>
      </c>
      <c r="D36" s="9" t="str">
        <f t="shared" ref="D36:D39" si="7">IF($B36="N/A","N/A",IF(C36&lt;0,"No","Yes"))</f>
        <v>N/A</v>
      </c>
      <c r="E36" s="8">
        <v>97.286263207999994</v>
      </c>
      <c r="F36" s="9" t="str">
        <f t="shared" ref="F36:F39" si="8">IF($B36="N/A","N/A",IF(E36&lt;0,"No","Yes"))</f>
        <v>N/A</v>
      </c>
      <c r="G36" s="8">
        <v>97.049327353999999</v>
      </c>
      <c r="H36" s="9" t="str">
        <f t="shared" ref="H36:H39" si="9">IF($B36="N/A","N/A",IF(G36&lt;0,"No","Yes"))</f>
        <v>N/A</v>
      </c>
      <c r="I36" s="10">
        <v>-0.36</v>
      </c>
      <c r="J36" s="10">
        <v>-0.24399999999999999</v>
      </c>
      <c r="K36" s="9" t="str">
        <f>IF(J36="Div by 0", "N/A", IF(J36="N/A","N/A", IF(J36&gt;30, "No", IF(J36&lt;-30, "No", "Yes"))))</f>
        <v>Yes</v>
      </c>
    </row>
    <row r="37" spans="1:11" x14ac:dyDescent="0.2">
      <c r="A37" s="31" t="s">
        <v>375</v>
      </c>
      <c r="B37" s="1" t="s">
        <v>213</v>
      </c>
      <c r="C37" s="8">
        <v>1.0360547037000001</v>
      </c>
      <c r="D37" s="9" t="str">
        <f t="shared" si="7"/>
        <v>N/A</v>
      </c>
      <c r="E37" s="8">
        <v>1.3328530259</v>
      </c>
      <c r="F37" s="9" t="str">
        <f t="shared" si="8"/>
        <v>N/A</v>
      </c>
      <c r="G37" s="8">
        <v>1.6591928251000001</v>
      </c>
      <c r="H37" s="9" t="str">
        <f t="shared" si="9"/>
        <v>N/A</v>
      </c>
      <c r="I37" s="10">
        <v>28.65</v>
      </c>
      <c r="J37" s="10">
        <v>24.48</v>
      </c>
      <c r="K37" s="9" t="str">
        <f>IF(J37="Div by 0", "N/A", IF(J37="N/A","N/A", IF(J37&gt;30, "No", IF(J37&lt;-30, "No", "Yes"))))</f>
        <v>Yes</v>
      </c>
    </row>
    <row r="38" spans="1:11" x14ac:dyDescent="0.2">
      <c r="A38" s="31" t="s">
        <v>376</v>
      </c>
      <c r="B38" s="1" t="s">
        <v>213</v>
      </c>
      <c r="C38" s="8">
        <v>0.29009531700000002</v>
      </c>
      <c r="D38" s="9" t="str">
        <f t="shared" si="7"/>
        <v>N/A</v>
      </c>
      <c r="E38" s="8">
        <v>0.22814601339999999</v>
      </c>
      <c r="F38" s="9" t="str">
        <f t="shared" si="8"/>
        <v>N/A</v>
      </c>
      <c r="G38" s="8">
        <v>0.2152466368</v>
      </c>
      <c r="H38" s="9" t="str">
        <f t="shared" si="9"/>
        <v>N/A</v>
      </c>
      <c r="I38" s="10">
        <v>-21.4</v>
      </c>
      <c r="J38" s="10">
        <v>-5.65</v>
      </c>
      <c r="K38" s="9" t="str">
        <f>IF(J38="Div by 0", "N/A", IF(J38="N/A","N/A", IF(J38&gt;30, "No", IF(J38&lt;-30, "No", "Yes"))))</f>
        <v>Yes</v>
      </c>
    </row>
    <row r="39" spans="1:11" x14ac:dyDescent="0.2">
      <c r="A39" s="31" t="s">
        <v>377</v>
      </c>
      <c r="B39" s="1" t="s">
        <v>213</v>
      </c>
      <c r="C39" s="8">
        <v>4.1442188099999999E-2</v>
      </c>
      <c r="D39" s="9" t="str">
        <f t="shared" si="7"/>
        <v>N/A</v>
      </c>
      <c r="E39" s="8">
        <v>0.13208453410000001</v>
      </c>
      <c r="F39" s="9" t="str">
        <f t="shared" si="8"/>
        <v>N/A</v>
      </c>
      <c r="G39" s="8">
        <v>0.19730941699999999</v>
      </c>
      <c r="H39" s="9" t="str">
        <f t="shared" si="9"/>
        <v>N/A</v>
      </c>
      <c r="I39" s="10">
        <v>218.7</v>
      </c>
      <c r="J39" s="10">
        <v>49.38</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45399</v>
      </c>
      <c r="D7" s="34" t="str">
        <f>IF($B7="N/A","N/A",IF(C7&gt;15,"No",IF(C7&lt;-15,"No","Yes")))</f>
        <v>N/A</v>
      </c>
      <c r="E7" s="33">
        <v>45769</v>
      </c>
      <c r="F7" s="34" t="str">
        <f>IF($B7="N/A","N/A",IF(E7&gt;15,"No",IF(E7&lt;-15,"No","Yes")))</f>
        <v>N/A</v>
      </c>
      <c r="G7" s="33">
        <v>72648</v>
      </c>
      <c r="H7" s="34" t="str">
        <f>IF($B7="N/A","N/A",IF(G7&gt;15,"No",IF(G7&lt;-15,"No","Yes")))</f>
        <v>N/A</v>
      </c>
      <c r="I7" s="35">
        <v>0.81499999999999995</v>
      </c>
      <c r="J7" s="35">
        <v>58.73</v>
      </c>
      <c r="K7" s="34" t="str">
        <f t="shared" ref="K7:K24" si="0">IF(J7="Div by 0", "N/A", IF(J7="N/A","N/A", IF(J7&gt;30, "No", IF(J7&lt;-30, "No", "Yes"))))</f>
        <v>No</v>
      </c>
    </row>
    <row r="8" spans="1:11" x14ac:dyDescent="0.2">
      <c r="A8" s="109" t="s">
        <v>362</v>
      </c>
      <c r="B8" s="32" t="s">
        <v>213</v>
      </c>
      <c r="C8" s="36" t="s">
        <v>213</v>
      </c>
      <c r="D8" s="34" t="str">
        <f>IF($B8="N/A","N/A",IF(C8&gt;15,"No",IF(C8&lt;-15,"No","Yes")))</f>
        <v>N/A</v>
      </c>
      <c r="E8" s="36">
        <v>97.526710218999995</v>
      </c>
      <c r="F8" s="34" t="str">
        <f>IF($B8="N/A","N/A",IF(E8&gt;15,"No",IF(E8&lt;-15,"No","Yes")))</f>
        <v>N/A</v>
      </c>
      <c r="G8" s="36">
        <v>98.523015086000001</v>
      </c>
      <c r="H8" s="34" t="str">
        <f>IF($B8="N/A","N/A",IF(G8&gt;15,"No",IF(G8&lt;-15,"No","Yes")))</f>
        <v>N/A</v>
      </c>
      <c r="I8" s="35" t="s">
        <v>213</v>
      </c>
      <c r="J8" s="35">
        <v>1.022</v>
      </c>
      <c r="K8" s="34" t="str">
        <f t="shared" si="0"/>
        <v>Yes</v>
      </c>
    </row>
    <row r="9" spans="1:11" x14ac:dyDescent="0.2">
      <c r="A9" s="109" t="s">
        <v>119</v>
      </c>
      <c r="B9" s="37" t="s">
        <v>213</v>
      </c>
      <c r="C9" s="8">
        <v>0.38106566219999999</v>
      </c>
      <c r="D9" s="9" t="str">
        <f>IF($B9="N/A","N/A",IF(C9&gt;15,"No",IF(C9&lt;-15,"No","Yes")))</f>
        <v>N/A</v>
      </c>
      <c r="E9" s="8">
        <v>2.4732897813000001</v>
      </c>
      <c r="F9" s="9" t="str">
        <f>IF($B9="N/A","N/A",IF(E9&gt;15,"No",IF(E9&lt;-15,"No","Yes")))</f>
        <v>N/A</v>
      </c>
      <c r="G9" s="8">
        <v>1.4769849135999999</v>
      </c>
      <c r="H9" s="9" t="str">
        <f>IF($B9="N/A","N/A",IF(G9&gt;15,"No",IF(G9&lt;-15,"No","Yes")))</f>
        <v>N/A</v>
      </c>
      <c r="I9" s="10">
        <v>549</v>
      </c>
      <c r="J9" s="10">
        <v>-40.299999999999997</v>
      </c>
      <c r="K9" s="9" t="str">
        <f t="shared" si="0"/>
        <v>No</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99.724663539000005</v>
      </c>
      <c r="D11" s="9" t="str">
        <f>IF(OR($B11="N/A",$C11="N/A"),"N/A",IF(C11&gt;100,"No",IF(C11&lt;95,"No","Yes")))</f>
        <v>Yes</v>
      </c>
      <c r="E11" s="8">
        <v>98.787388844000006</v>
      </c>
      <c r="F11" s="9" t="str">
        <f>IF(OR($B11="N/A",$E11="N/A"),"N/A",IF(E11&gt;100,"No",IF(E11&lt;95,"No","Yes")))</f>
        <v>Yes</v>
      </c>
      <c r="G11" s="8">
        <v>99.615956392000001</v>
      </c>
      <c r="H11" s="9" t="str">
        <f>IF($B11="N/A","N/A",IF(G11&gt;100,"No",IF(G11&lt;95,"No","Yes")))</f>
        <v>Yes</v>
      </c>
      <c r="I11" s="10">
        <v>-0.94</v>
      </c>
      <c r="J11" s="10">
        <v>0.8387</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75.358488072</v>
      </c>
      <c r="D13" s="9" t="str">
        <f t="shared" si="1"/>
        <v>No</v>
      </c>
      <c r="E13" s="8">
        <v>84.989840285</v>
      </c>
      <c r="F13" s="9" t="str">
        <f t="shared" si="2"/>
        <v>No</v>
      </c>
      <c r="G13" s="8">
        <v>78.589913005</v>
      </c>
      <c r="H13" s="9" t="str">
        <f t="shared" si="3"/>
        <v>No</v>
      </c>
      <c r="I13" s="10">
        <v>12.78</v>
      </c>
      <c r="J13" s="10">
        <v>-7.53</v>
      </c>
      <c r="K13" s="9" t="str">
        <f t="shared" si="0"/>
        <v>Yes</v>
      </c>
    </row>
    <row r="14" spans="1:11" x14ac:dyDescent="0.2">
      <c r="A14" s="109" t="s">
        <v>13</v>
      </c>
      <c r="B14" s="37" t="s">
        <v>213</v>
      </c>
      <c r="C14" s="38">
        <v>45226</v>
      </c>
      <c r="D14" s="9" t="str">
        <f>IF($B14="N/A","N/A",IF(C14&gt;15,"No",IF(C14&lt;-15,"No","Yes")))</f>
        <v>N/A</v>
      </c>
      <c r="E14" s="38">
        <v>44637</v>
      </c>
      <c r="F14" s="9" t="str">
        <f>IF($B14="N/A","N/A",IF(E14&gt;15,"No",IF(E14&lt;-15,"No","Yes")))</f>
        <v>N/A</v>
      </c>
      <c r="G14" s="38">
        <v>71575</v>
      </c>
      <c r="H14" s="9" t="str">
        <f>IF($B14="N/A","N/A",IF(G14&gt;15,"No",IF(G14&lt;-15,"No","Yes")))</f>
        <v>N/A</v>
      </c>
      <c r="I14" s="10">
        <v>-1.3</v>
      </c>
      <c r="J14" s="10">
        <v>60.35</v>
      </c>
      <c r="K14" s="9" t="str">
        <f t="shared" si="0"/>
        <v>No</v>
      </c>
    </row>
    <row r="15" spans="1:11" x14ac:dyDescent="0.2">
      <c r="A15" s="109" t="s">
        <v>442</v>
      </c>
      <c r="B15" s="37" t="s">
        <v>215</v>
      </c>
      <c r="C15" s="8">
        <v>3.1110423208000002</v>
      </c>
      <c r="D15" s="9" t="str">
        <f>IF($B15="N/A","N/A",IF(C15&gt;20,"No",IF(C15&lt;5,"No","Yes")))</f>
        <v>No</v>
      </c>
      <c r="E15" s="8">
        <v>0.92524139169999997</v>
      </c>
      <c r="F15" s="9" t="str">
        <f>IF($B15="N/A","N/A",IF(E15&gt;20,"No",IF(E15&lt;5,"No","Yes")))</f>
        <v>No</v>
      </c>
      <c r="G15" s="8">
        <v>0.41634648969999999</v>
      </c>
      <c r="H15" s="9" t="str">
        <f>IF($B15="N/A","N/A",IF(G15&gt;20,"No",IF(G15&lt;5,"No","Yes")))</f>
        <v>No</v>
      </c>
      <c r="I15" s="10">
        <v>-70.3</v>
      </c>
      <c r="J15" s="10">
        <v>-55</v>
      </c>
      <c r="K15" s="9" t="str">
        <f t="shared" si="0"/>
        <v>No</v>
      </c>
    </row>
    <row r="16" spans="1:11" x14ac:dyDescent="0.2">
      <c r="A16" s="109" t="s">
        <v>443</v>
      </c>
      <c r="B16" s="32" t="s">
        <v>213</v>
      </c>
      <c r="C16" s="8" t="s">
        <v>213</v>
      </c>
      <c r="D16" s="9" t="str">
        <f>IF($B16="N/A","N/A",IF(C16&gt;15,"No",IF(C16&lt;-15,"No","Yes")))</f>
        <v>N/A</v>
      </c>
      <c r="E16" s="8">
        <v>99.074758607999996</v>
      </c>
      <c r="F16" s="9" t="str">
        <f>IF($B16="N/A","N/A",IF(E16&gt;15,"No",IF(E16&lt;-15,"No","Yes")))</f>
        <v>N/A</v>
      </c>
      <c r="G16" s="8">
        <v>99.583653510000005</v>
      </c>
      <c r="H16" s="9" t="str">
        <f>IF($B16="N/A","N/A",IF(G16&gt;15,"No",IF(G16&lt;-15,"No","Yes")))</f>
        <v>N/A</v>
      </c>
      <c r="I16" s="10" t="s">
        <v>213</v>
      </c>
      <c r="J16" s="10">
        <v>0.51359999999999995</v>
      </c>
      <c r="K16" s="9" t="str">
        <f t="shared" si="0"/>
        <v>Yes</v>
      </c>
    </row>
    <row r="17" spans="1:11" x14ac:dyDescent="0.2">
      <c r="A17" s="109" t="s">
        <v>444</v>
      </c>
      <c r="B17" s="37" t="s">
        <v>235</v>
      </c>
      <c r="C17" s="8">
        <v>21.465528677999998</v>
      </c>
      <c r="D17" s="9" t="str">
        <f>IF($B17="N/A","N/A",IF(C17&gt;1,"Yes","No"))</f>
        <v>Yes</v>
      </c>
      <c r="E17" s="8">
        <v>45.135201737999999</v>
      </c>
      <c r="F17" s="9" t="str">
        <f>IF($B17="N/A","N/A",IF(E17&gt;1,"Yes","No"))</f>
        <v>Yes</v>
      </c>
      <c r="G17" s="8">
        <v>44.250087321000002</v>
      </c>
      <c r="H17" s="9" t="str">
        <f>IF($B17="N/A","N/A",IF(G17&gt;1,"Yes","No"))</f>
        <v>Yes</v>
      </c>
      <c r="I17" s="10">
        <v>110.3</v>
      </c>
      <c r="J17" s="10">
        <v>-1.96</v>
      </c>
      <c r="K17" s="9" t="str">
        <f t="shared" si="0"/>
        <v>Yes</v>
      </c>
    </row>
    <row r="18" spans="1:11" x14ac:dyDescent="0.2">
      <c r="A18" s="109" t="s">
        <v>862</v>
      </c>
      <c r="B18" s="37" t="s">
        <v>213</v>
      </c>
      <c r="C18" s="110">
        <v>6841.5143181000003</v>
      </c>
      <c r="D18" s="9" t="str">
        <f>IF($B18="N/A","N/A",IF(C18&gt;15,"No",IF(C18&lt;-15,"No","Yes")))</f>
        <v>N/A</v>
      </c>
      <c r="E18" s="110">
        <v>5451.8767061999997</v>
      </c>
      <c r="F18" s="9" t="str">
        <f>IF($B18="N/A","N/A",IF(E18&gt;15,"No",IF(E18&lt;-15,"No","Yes")))</f>
        <v>N/A</v>
      </c>
      <c r="G18" s="110">
        <v>4379.2800581000001</v>
      </c>
      <c r="H18" s="9" t="str">
        <f>IF($B18="N/A","N/A",IF(G18&gt;15,"No",IF(G18&lt;-15,"No","Yes")))</f>
        <v>N/A</v>
      </c>
      <c r="I18" s="10">
        <v>-20.3</v>
      </c>
      <c r="J18" s="10">
        <v>-19.7</v>
      </c>
      <c r="K18" s="9" t="str">
        <f t="shared" si="0"/>
        <v>Yes</v>
      </c>
    </row>
    <row r="19" spans="1:11" x14ac:dyDescent="0.2">
      <c r="A19" s="3" t="s">
        <v>131</v>
      </c>
      <c r="B19" s="37" t="s">
        <v>213</v>
      </c>
      <c r="C19" s="38">
        <v>89</v>
      </c>
      <c r="D19" s="37" t="s">
        <v>213</v>
      </c>
      <c r="E19" s="38">
        <v>11</v>
      </c>
      <c r="F19" s="37" t="s">
        <v>213</v>
      </c>
      <c r="G19" s="38">
        <v>11</v>
      </c>
      <c r="H19" s="9" t="str">
        <f>IF($B19="N/A","N/A",IF(G19&gt;15,"No",IF(G19&lt;-15,"No","Yes")))</f>
        <v>N/A</v>
      </c>
      <c r="I19" s="10">
        <v>-97.8</v>
      </c>
      <c r="J19" s="10">
        <v>0</v>
      </c>
      <c r="K19" s="9" t="str">
        <f t="shared" si="0"/>
        <v>Yes</v>
      </c>
    </row>
    <row r="20" spans="1:11" x14ac:dyDescent="0.2">
      <c r="A20" s="3" t="s">
        <v>346</v>
      </c>
      <c r="B20" s="32" t="s">
        <v>213</v>
      </c>
      <c r="C20" s="8" t="s">
        <v>213</v>
      </c>
      <c r="D20" s="37" t="s">
        <v>213</v>
      </c>
      <c r="E20" s="8">
        <v>4.3697698999999998E-3</v>
      </c>
      <c r="F20" s="37" t="s">
        <v>213</v>
      </c>
      <c r="G20" s="8">
        <v>2.7530008000000001E-3</v>
      </c>
      <c r="H20" s="9" t="str">
        <f>IF($B20="N/A","N/A",IF(G20&gt;15,"No",IF(G20&lt;-15,"No","Yes")))</f>
        <v>N/A</v>
      </c>
      <c r="I20" s="10" t="s">
        <v>213</v>
      </c>
      <c r="J20" s="10">
        <v>-37</v>
      </c>
      <c r="K20" s="9" t="str">
        <f t="shared" si="0"/>
        <v>No</v>
      </c>
    </row>
    <row r="21" spans="1:11" ht="25.5" x14ac:dyDescent="0.2">
      <c r="A21" s="3" t="s">
        <v>841</v>
      </c>
      <c r="B21" s="37" t="s">
        <v>213</v>
      </c>
      <c r="C21" s="110">
        <v>3315.0674156999999</v>
      </c>
      <c r="D21" s="9" t="str">
        <f>IF($B21="N/A","N/A",IF(C21&gt;60,"No",IF(C21&lt;15,"No","Yes")))</f>
        <v>N/A</v>
      </c>
      <c r="E21" s="110">
        <v>4704</v>
      </c>
      <c r="F21" s="9" t="str">
        <f>IF($B21="N/A","N/A",IF(E21&gt;60,"No",IF(E21&lt;15,"No","Yes")))</f>
        <v>N/A</v>
      </c>
      <c r="G21" s="110">
        <v>6409.5</v>
      </c>
      <c r="H21" s="9" t="str">
        <f>IF($B21="N/A","N/A",IF(G21&gt;60,"No",IF(G21&lt;15,"No","Yes")))</f>
        <v>N/A</v>
      </c>
      <c r="I21" s="10">
        <v>41.9</v>
      </c>
      <c r="J21" s="10">
        <v>36.26</v>
      </c>
      <c r="K21" s="9" t="str">
        <f t="shared" si="0"/>
        <v>No</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43819</v>
      </c>
      <c r="D6" s="9" t="str">
        <f>IF($B6="N/A","N/A",IF(C6&gt;15,"No",IF(C6&lt;-15,"No","Yes")))</f>
        <v>N/A</v>
      </c>
      <c r="E6" s="38">
        <v>44224</v>
      </c>
      <c r="F6" s="9" t="str">
        <f>IF($B6="N/A","N/A",IF(E6&gt;15,"No",IF(E6&lt;-15,"No","Yes")))</f>
        <v>N/A</v>
      </c>
      <c r="G6" s="38">
        <v>71277</v>
      </c>
      <c r="H6" s="9" t="str">
        <f>IF($B6="N/A","N/A",IF(G6&gt;15,"No",IF(G6&lt;-15,"No","Yes")))</f>
        <v>N/A</v>
      </c>
      <c r="I6" s="10">
        <v>0.92430000000000001</v>
      </c>
      <c r="J6" s="10">
        <v>61.17</v>
      </c>
      <c r="K6" s="9" t="str">
        <f t="shared" ref="K6:K1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233.22647183999999</v>
      </c>
      <c r="D9" s="9" t="str">
        <f>IF($B9="N/A","N/A",IF(C9&gt;100,"No",IF(C9&lt;50,"No","Yes")))</f>
        <v>No</v>
      </c>
      <c r="E9" s="39">
        <v>252.58713964</v>
      </c>
      <c r="F9" s="9" t="str">
        <f>IF($B9="N/A","N/A",IF(E9&gt;100,"No",IF(E9&lt;50,"No","Yes")))</f>
        <v>No</v>
      </c>
      <c r="G9" s="39">
        <v>247.00087306</v>
      </c>
      <c r="H9" s="9" t="str">
        <f>IF($B9="N/A","N/A",IF(G9&gt;100,"No",IF(G9&lt;50,"No","Yes")))</f>
        <v>No</v>
      </c>
      <c r="I9" s="10">
        <v>8.3010000000000002</v>
      </c>
      <c r="J9" s="10">
        <v>-2.21</v>
      </c>
      <c r="K9" s="9" t="str">
        <f t="shared" si="0"/>
        <v>Yes</v>
      </c>
    </row>
    <row r="10" spans="1:11" ht="25.5" x14ac:dyDescent="0.2">
      <c r="A10" s="91" t="s">
        <v>844</v>
      </c>
      <c r="B10" s="37" t="s">
        <v>213</v>
      </c>
      <c r="C10" s="39">
        <v>385.84535776000001</v>
      </c>
      <c r="D10" s="9" t="str">
        <f>IF($B10="N/A","N/A",IF(C10&gt;15,"No",IF(C10&lt;-15,"No","Yes")))</f>
        <v>N/A</v>
      </c>
      <c r="E10" s="39">
        <v>402.93060730000002</v>
      </c>
      <c r="F10" s="9" t="str">
        <f>IF($B10="N/A","N/A",IF(E10&gt;15,"No",IF(E10&lt;-15,"No","Yes")))</f>
        <v>N/A</v>
      </c>
      <c r="G10" s="39">
        <v>412.52835026000002</v>
      </c>
      <c r="H10" s="9" t="str">
        <f>IF($B10="N/A","N/A",IF(G10&gt;15,"No",IF(G10&lt;-15,"No","Yes")))</f>
        <v>N/A</v>
      </c>
      <c r="I10" s="10">
        <v>4.4279999999999999</v>
      </c>
      <c r="J10" s="10">
        <v>2.3820000000000001</v>
      </c>
      <c r="K10" s="9" t="str">
        <f t="shared" si="0"/>
        <v>Yes</v>
      </c>
    </row>
    <row r="11" spans="1:11" ht="25.5" x14ac:dyDescent="0.2">
      <c r="A11" s="91" t="s">
        <v>845</v>
      </c>
      <c r="B11" s="37" t="s">
        <v>213</v>
      </c>
      <c r="C11" s="39">
        <v>433.11820032999998</v>
      </c>
      <c r="D11" s="9" t="str">
        <f>IF($B11="N/A","N/A",IF(C11&gt;15,"No",IF(C11&lt;-15,"No","Yes")))</f>
        <v>N/A</v>
      </c>
      <c r="E11" s="39">
        <v>436.19715459999998</v>
      </c>
      <c r="F11" s="9" t="str">
        <f>IF($B11="N/A","N/A",IF(E11&gt;15,"No",IF(E11&lt;-15,"No","Yes")))</f>
        <v>N/A</v>
      </c>
      <c r="G11" s="39">
        <v>427.55145884000001</v>
      </c>
      <c r="H11" s="9" t="str">
        <f>IF($B11="N/A","N/A",IF(G11&gt;15,"No",IF(G11&lt;-15,"No","Yes")))</f>
        <v>N/A</v>
      </c>
      <c r="I11" s="10">
        <v>0.71089999999999998</v>
      </c>
      <c r="J11" s="10">
        <v>-1.98</v>
      </c>
      <c r="K11" s="9" t="str">
        <f t="shared" si="0"/>
        <v>Yes</v>
      </c>
    </row>
    <row r="12" spans="1:11" ht="25.5" x14ac:dyDescent="0.2">
      <c r="A12" s="91" t="s">
        <v>846</v>
      </c>
      <c r="B12" s="37" t="s">
        <v>213</v>
      </c>
      <c r="C12" s="39">
        <v>668.26950793000003</v>
      </c>
      <c r="D12" s="9" t="str">
        <f>IF($B12="N/A","N/A",IF(C12&gt;15,"No",IF(C12&lt;-15,"No","Yes")))</f>
        <v>N/A</v>
      </c>
      <c r="E12" s="39">
        <v>686.52658552000003</v>
      </c>
      <c r="F12" s="9" t="str">
        <f>IF($B12="N/A","N/A",IF(E12&gt;15,"No",IF(E12&lt;-15,"No","Yes")))</f>
        <v>N/A</v>
      </c>
      <c r="G12" s="39">
        <v>27.275861344999999</v>
      </c>
      <c r="H12" s="9" t="str">
        <f>IF($B12="N/A","N/A",IF(G12&gt;15,"No",IF(G12&lt;-15,"No","Yes")))</f>
        <v>N/A</v>
      </c>
      <c r="I12" s="10">
        <v>2.7320000000000002</v>
      </c>
      <c r="J12" s="10">
        <v>-96</v>
      </c>
      <c r="K12" s="9" t="str">
        <f t="shared" si="0"/>
        <v>No</v>
      </c>
    </row>
    <row r="13" spans="1:11" x14ac:dyDescent="0.2">
      <c r="A13" s="91" t="s">
        <v>655</v>
      </c>
      <c r="B13" s="37" t="s">
        <v>237</v>
      </c>
      <c r="C13" s="8">
        <v>71.542025148999997</v>
      </c>
      <c r="D13" s="9" t="str">
        <f>IF($B13="N/A","N/A",IF(C13&gt;99,"No",IF(C13&lt;75,"No","Yes")))</f>
        <v>No</v>
      </c>
      <c r="E13" s="8">
        <v>74.289978292000001</v>
      </c>
      <c r="F13" s="9" t="str">
        <f>IF($B13="N/A","N/A",IF(E13&gt;99,"No",IF(E13&lt;75,"No","Yes")))</f>
        <v>No</v>
      </c>
      <c r="G13" s="8">
        <v>65.224406189999996</v>
      </c>
      <c r="H13" s="9" t="str">
        <f>IF($B13="N/A","N/A",IF(G13&gt;99,"No",IF(G13&lt;75,"No","Yes")))</f>
        <v>No</v>
      </c>
      <c r="I13" s="10">
        <v>3.8410000000000002</v>
      </c>
      <c r="J13" s="10">
        <v>-12.2</v>
      </c>
      <c r="K13" s="9" t="str">
        <f t="shared" ref="K13:K24" si="1">IF(J13="Div by 0", "N/A", IF(J13="N/A","N/A", IF(J13&gt;30, "No", IF(J13&lt;-30, "No", "Yes"))))</f>
        <v>Yes</v>
      </c>
    </row>
    <row r="14" spans="1:11" x14ac:dyDescent="0.2">
      <c r="A14" s="91" t="s">
        <v>495</v>
      </c>
      <c r="B14" s="37" t="s">
        <v>213</v>
      </c>
      <c r="C14" s="9">
        <v>99.929822322999996</v>
      </c>
      <c r="D14" s="9" t="str">
        <f>IF($B14="N/A","N/A",IF(C14&gt;15,"No",IF(C14&lt;-15,"No","Yes")))</f>
        <v>N/A</v>
      </c>
      <c r="E14" s="9">
        <v>99.777804833999994</v>
      </c>
      <c r="F14" s="9" t="str">
        <f>IF($B14="N/A","N/A",IF(E14&gt;15,"No",IF(E14&lt;-15,"No","Yes")))</f>
        <v>N/A</v>
      </c>
      <c r="G14" s="9">
        <v>99.870939987</v>
      </c>
      <c r="H14" s="9" t="str">
        <f>IF($B14="N/A","N/A",IF(G14&gt;15,"No",IF(G14&lt;-15,"No","Yes")))</f>
        <v>N/A</v>
      </c>
      <c r="I14" s="10">
        <v>-0.152</v>
      </c>
      <c r="J14" s="10">
        <v>9.3299999999999994E-2</v>
      </c>
      <c r="K14" s="9" t="str">
        <f t="shared" si="1"/>
        <v>Yes</v>
      </c>
    </row>
    <row r="15" spans="1:11" x14ac:dyDescent="0.2">
      <c r="A15" s="91" t="s">
        <v>847</v>
      </c>
      <c r="B15" s="37" t="s">
        <v>213</v>
      </c>
      <c r="C15" s="38">
        <v>28.425511539999999</v>
      </c>
      <c r="D15" s="9" t="str">
        <f>IF($B15="N/A","N/A",IF(C15&gt;15,"No",IF(C15&lt;-15,"No","Yes")))</f>
        <v>N/A</v>
      </c>
      <c r="E15" s="10">
        <v>25.321680241999999</v>
      </c>
      <c r="F15" s="9" t="str">
        <f>IF($B15="N/A","N/A",IF(E15&gt;15,"No",IF(E15&lt;-15,"No","Yes")))</f>
        <v>N/A</v>
      </c>
      <c r="G15" s="10">
        <v>18.575963816000002</v>
      </c>
      <c r="H15" s="9" t="str">
        <f>IF($B15="N/A","N/A",IF(G15&gt;15,"No",IF(G15&lt;-15,"No","Yes")))</f>
        <v>N/A</v>
      </c>
      <c r="I15" s="10">
        <v>-10.9</v>
      </c>
      <c r="J15" s="10">
        <v>-26.6</v>
      </c>
      <c r="K15" s="9" t="str">
        <f t="shared" si="1"/>
        <v>Yes</v>
      </c>
    </row>
    <row r="16" spans="1:11" x14ac:dyDescent="0.2">
      <c r="A16" s="88" t="s">
        <v>656</v>
      </c>
      <c r="B16" s="62" t="s">
        <v>238</v>
      </c>
      <c r="C16" s="9">
        <v>25.132933202</v>
      </c>
      <c r="D16" s="9" t="str">
        <f>IF($B16="N/A","N/A",IF(C16&gt;20,"No",IF(C16&lt;=0,"No","Yes")))</f>
        <v>No</v>
      </c>
      <c r="E16" s="9">
        <v>21.411450796</v>
      </c>
      <c r="F16" s="9" t="str">
        <f>IF($B16="N/A","N/A",IF(E16&gt;20,"No",IF(E16&lt;=0,"No","Yes")))</f>
        <v>No</v>
      </c>
      <c r="G16" s="9">
        <v>16.619666933000001</v>
      </c>
      <c r="H16" s="9" t="str">
        <f>IF($B16="N/A","N/A",IF(G16&gt;20,"No",IF(G16&lt;=0,"No","Yes")))</f>
        <v>Yes</v>
      </c>
      <c r="I16" s="10">
        <v>-14.8</v>
      </c>
      <c r="J16" s="10">
        <v>-22.4</v>
      </c>
      <c r="K16" s="9" t="str">
        <f t="shared" si="1"/>
        <v>Yes</v>
      </c>
    </row>
    <row r="17" spans="1:11" x14ac:dyDescent="0.2">
      <c r="A17" s="88" t="s">
        <v>371</v>
      </c>
      <c r="B17" s="37" t="s">
        <v>213</v>
      </c>
      <c r="C17" s="9">
        <v>99.990919821999995</v>
      </c>
      <c r="D17" s="9" t="str">
        <f>IF($B17="N/A","N/A",IF(C17&gt;15,"No",IF(C17&lt;-15,"No","Yes")))</f>
        <v>N/A</v>
      </c>
      <c r="E17" s="9">
        <v>99.809906009000002</v>
      </c>
      <c r="F17" s="9" t="str">
        <f>IF($B17="N/A","N/A",IF(E17&gt;15,"No",IF(E17&lt;-15,"No","Yes")))</f>
        <v>N/A</v>
      </c>
      <c r="G17" s="9">
        <v>99.510383251999997</v>
      </c>
      <c r="H17" s="9" t="str">
        <f>IF($B17="N/A","N/A",IF(G17&gt;15,"No",IF(G17&lt;-15,"No","Yes")))</f>
        <v>N/A</v>
      </c>
      <c r="I17" s="10">
        <v>-0.18099999999999999</v>
      </c>
      <c r="J17" s="10">
        <v>-0.3</v>
      </c>
      <c r="K17" s="9" t="str">
        <f t="shared" si="1"/>
        <v>Yes</v>
      </c>
    </row>
    <row r="18" spans="1:11" x14ac:dyDescent="0.2">
      <c r="A18" s="88" t="s">
        <v>848</v>
      </c>
      <c r="B18" s="37" t="s">
        <v>213</v>
      </c>
      <c r="C18" s="10">
        <v>18.935706501999999</v>
      </c>
      <c r="D18" s="9" t="str">
        <f>IF($B18="N/A","N/A",IF(C18&gt;15,"No",IF(C18&lt;-15,"No","Yes")))</f>
        <v>N/A</v>
      </c>
      <c r="E18" s="10">
        <v>13.973124537</v>
      </c>
      <c r="F18" s="9" t="str">
        <f>IF($B18="N/A","N/A",IF(E18&gt;15,"No",IF(E18&lt;-15,"No","Yes")))</f>
        <v>N/A</v>
      </c>
      <c r="G18" s="10">
        <v>10.389209364999999</v>
      </c>
      <c r="H18" s="9" t="str">
        <f>IF($B18="N/A","N/A",IF(G18&gt;15,"No",IF(G18&lt;-15,"No","Yes")))</f>
        <v>N/A</v>
      </c>
      <c r="I18" s="10">
        <v>-26.2</v>
      </c>
      <c r="J18" s="10">
        <v>-25.6</v>
      </c>
      <c r="K18" s="9" t="str">
        <f t="shared" si="1"/>
        <v>Yes</v>
      </c>
    </row>
    <row r="19" spans="1:11" x14ac:dyDescent="0.2">
      <c r="A19" s="91" t="s">
        <v>657</v>
      </c>
      <c r="B19" s="62" t="s">
        <v>239</v>
      </c>
      <c r="C19" s="9">
        <v>1.0817225404999999</v>
      </c>
      <c r="D19" s="9" t="str">
        <f>IF($B19="N/A","N/A",IF(C19&gt;10,"No",IF(C19&lt;=0,"No","Yes")))</f>
        <v>Yes</v>
      </c>
      <c r="E19" s="9">
        <v>1.8496743848999999</v>
      </c>
      <c r="F19" s="9" t="str">
        <f>IF($B19="N/A","N/A",IF(E19&gt;10,"No",IF(E19&lt;=0,"No","Yes")))</f>
        <v>Yes</v>
      </c>
      <c r="G19" s="9">
        <v>1.8799893374000001</v>
      </c>
      <c r="H19" s="9" t="str">
        <f>IF($B19="N/A","N/A",IF(G19&gt;10,"No",IF(G19&lt;=0,"No","Yes")))</f>
        <v>Yes</v>
      </c>
      <c r="I19" s="10">
        <v>70.989999999999995</v>
      </c>
      <c r="J19" s="10">
        <v>1.639</v>
      </c>
      <c r="K19" s="9" t="str">
        <f t="shared" si="1"/>
        <v>Yes</v>
      </c>
    </row>
    <row r="20" spans="1:11" x14ac:dyDescent="0.2">
      <c r="A20" s="91" t="s">
        <v>129</v>
      </c>
      <c r="B20" s="37" t="s">
        <v>213</v>
      </c>
      <c r="C20" s="9">
        <v>100</v>
      </c>
      <c r="D20" s="9" t="str">
        <f>IF($B20="N/A","N/A",IF(C20&gt;15,"No",IF(C20&lt;-15,"No","Yes")))</f>
        <v>N/A</v>
      </c>
      <c r="E20" s="9">
        <v>99.633251834000006</v>
      </c>
      <c r="F20" s="9" t="str">
        <f>IF($B20="N/A","N/A",IF(E20&gt;15,"No",IF(E20&lt;-15,"No","Yes")))</f>
        <v>N/A</v>
      </c>
      <c r="G20" s="9">
        <v>99.925373133999997</v>
      </c>
      <c r="H20" s="9" t="str">
        <f>IF($B20="N/A","N/A",IF(G20&gt;15,"No",IF(G20&lt;-15,"No","Yes")))</f>
        <v>N/A</v>
      </c>
      <c r="I20" s="10">
        <v>-0.36699999999999999</v>
      </c>
      <c r="J20" s="10">
        <v>0.29320000000000002</v>
      </c>
      <c r="K20" s="9" t="str">
        <f t="shared" si="1"/>
        <v>Yes</v>
      </c>
    </row>
    <row r="21" spans="1:11" x14ac:dyDescent="0.2">
      <c r="A21" s="91" t="s">
        <v>849</v>
      </c>
      <c r="B21" s="37" t="s">
        <v>213</v>
      </c>
      <c r="C21" s="10">
        <v>21.757383965999999</v>
      </c>
      <c r="D21" s="9" t="str">
        <f>IF($B21="N/A","N/A",IF(C21&gt;15,"No",IF(C21&lt;-15,"No","Yes")))</f>
        <v>N/A</v>
      </c>
      <c r="E21" s="10">
        <v>20.008588957000001</v>
      </c>
      <c r="F21" s="9" t="str">
        <f>IF($B21="N/A","N/A",IF(E21&gt;15,"No",IF(E21&lt;-15,"No","Yes")))</f>
        <v>N/A</v>
      </c>
      <c r="G21" s="10">
        <v>12.619118745</v>
      </c>
      <c r="H21" s="9" t="str">
        <f>IF($B21="N/A","N/A",IF(G21&gt;15,"No",IF(G21&lt;-15,"No","Yes")))</f>
        <v>N/A</v>
      </c>
      <c r="I21" s="10">
        <v>-8.0399999999999991</v>
      </c>
      <c r="J21" s="10">
        <v>-36.9</v>
      </c>
      <c r="K21" s="9" t="str">
        <f t="shared" si="1"/>
        <v>No</v>
      </c>
    </row>
    <row r="22" spans="1:11" x14ac:dyDescent="0.2">
      <c r="A22" s="91" t="s">
        <v>1710</v>
      </c>
      <c r="B22" s="62" t="s">
        <v>224</v>
      </c>
      <c r="C22" s="9">
        <v>2.2433191081000001</v>
      </c>
      <c r="D22" s="9" t="str">
        <f>IF($B22="N/A","N/A",IF(C22&gt;5,"No",IF(C22&lt;=0,"No","Yes")))</f>
        <v>Yes</v>
      </c>
      <c r="E22" s="9">
        <v>2.4488965268</v>
      </c>
      <c r="F22" s="9" t="str">
        <f>IF($B22="N/A","N/A",IF(E22&gt;5,"No",IF(E22&lt;=0,"No","Yes")))</f>
        <v>Yes</v>
      </c>
      <c r="G22" s="9">
        <v>16.275937539000001</v>
      </c>
      <c r="H22" s="9" t="str">
        <f>IF($B22="N/A","N/A",IF(G22&gt;5,"No",IF(G22&lt;=0,"No","Yes")))</f>
        <v>No</v>
      </c>
      <c r="I22" s="10">
        <v>9.1639999999999997</v>
      </c>
      <c r="J22" s="10">
        <v>564.6</v>
      </c>
      <c r="K22" s="9" t="str">
        <f t="shared" si="1"/>
        <v>No</v>
      </c>
    </row>
    <row r="23" spans="1:11" x14ac:dyDescent="0.2">
      <c r="A23" s="91" t="s">
        <v>130</v>
      </c>
      <c r="B23" s="37" t="s">
        <v>213</v>
      </c>
      <c r="C23" s="9">
        <v>100</v>
      </c>
      <c r="D23" s="9" t="str">
        <f>IF($B23="N/A","N/A",IF(C23&gt;15,"No",IF(C23&lt;-15,"No","Yes")))</f>
        <v>N/A</v>
      </c>
      <c r="E23" s="9">
        <v>99.907663897000006</v>
      </c>
      <c r="F23" s="9" t="str">
        <f>IF($B23="N/A","N/A",IF(E23&gt;15,"No",IF(E23&lt;-15,"No","Yes")))</f>
        <v>N/A</v>
      </c>
      <c r="G23" s="9">
        <v>70.942160158999997</v>
      </c>
      <c r="H23" s="9" t="str">
        <f>IF($B23="N/A","N/A",IF(G23&gt;15,"No",IF(G23&lt;-15,"No","Yes")))</f>
        <v>N/A</v>
      </c>
      <c r="I23" s="10">
        <v>-9.1999999999999998E-2</v>
      </c>
      <c r="J23" s="10">
        <v>-29</v>
      </c>
      <c r="K23" s="9" t="str">
        <f t="shared" si="1"/>
        <v>Yes</v>
      </c>
    </row>
    <row r="24" spans="1:11" x14ac:dyDescent="0.2">
      <c r="A24" s="91" t="s">
        <v>850</v>
      </c>
      <c r="B24" s="37" t="s">
        <v>213</v>
      </c>
      <c r="C24" s="10">
        <v>4.9409969480999996</v>
      </c>
      <c r="D24" s="9" t="str">
        <f>IF($B24="N/A","N/A",IF(C24&gt;15,"No",IF(C24&lt;-15,"No","Yes")))</f>
        <v>N/A</v>
      </c>
      <c r="E24" s="10">
        <v>4.3280961183000004</v>
      </c>
      <c r="F24" s="9" t="str">
        <f>IF($B24="N/A","N/A",IF(E24&gt;15,"No",IF(E24&lt;-15,"No","Yes")))</f>
        <v>N/A</v>
      </c>
      <c r="G24" s="10">
        <v>17.372296475999999</v>
      </c>
      <c r="H24" s="9" t="str">
        <f>IF($B24="N/A","N/A",IF(G24&gt;15,"No",IF(G24&lt;-15,"No","Yes")))</f>
        <v>N/A</v>
      </c>
      <c r="I24" s="10">
        <v>-12.4</v>
      </c>
      <c r="J24" s="10">
        <v>301.39999999999998</v>
      </c>
      <c r="K24" s="9" t="str">
        <f t="shared" si="1"/>
        <v>No</v>
      </c>
    </row>
    <row r="25" spans="1:11" x14ac:dyDescent="0.2">
      <c r="A25" s="91" t="s">
        <v>15</v>
      </c>
      <c r="B25" s="37" t="s">
        <v>240</v>
      </c>
      <c r="C25" s="9">
        <v>5.8330861042000004</v>
      </c>
      <c r="D25" s="9" t="str">
        <f>IF($B25="N/A","N/A",IF(C25&gt;20,"No",IF(C25&lt;1,"No","Yes")))</f>
        <v>Yes</v>
      </c>
      <c r="E25" s="9">
        <v>5.7434876990000001</v>
      </c>
      <c r="F25" s="9" t="str">
        <f>IF($B25="N/A","N/A",IF(E25&gt;20,"No",IF(E25&lt;1,"No","Yes")))</f>
        <v>Yes</v>
      </c>
      <c r="G25" s="9">
        <v>2.5492094224000001</v>
      </c>
      <c r="H25" s="9" t="str">
        <f>IF($B25="N/A","N/A",IF(G25&gt;20,"No",IF(G25&lt;1,"No","Yes")))</f>
        <v>Yes</v>
      </c>
      <c r="I25" s="10">
        <v>-1.54</v>
      </c>
      <c r="J25" s="10">
        <v>-55.6</v>
      </c>
      <c r="K25" s="9" t="str">
        <f t="shared" ref="K25:K34" si="2">IF(J25="Div by 0", "N/A", IF(J25="N/A","N/A", IF(J25&gt;30, "No", IF(J25&lt;-30, "No", "Yes"))))</f>
        <v>No</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16.778109952000001</v>
      </c>
      <c r="D27" s="9" t="str">
        <f>IF($B27="N/A","N/A",IF(C27&gt;100,"No",IF(C27&lt;95,"No","Yes")))</f>
        <v>No</v>
      </c>
      <c r="E27" s="9">
        <v>78.631512301000001</v>
      </c>
      <c r="F27" s="9" t="str">
        <f>IF($B27="N/A","N/A",IF(E27&gt;100,"No",IF(E27&lt;95,"No","Yes")))</f>
        <v>No</v>
      </c>
      <c r="G27" s="9">
        <v>84.908175147999998</v>
      </c>
      <c r="H27" s="9" t="str">
        <f>IF($B27="N/A","N/A",IF(G27&gt;100,"No",IF(G27&lt;95,"No","Yes")))</f>
        <v>No</v>
      </c>
      <c r="I27" s="10">
        <v>368.7</v>
      </c>
      <c r="J27" s="10">
        <v>7.9820000000000002</v>
      </c>
      <c r="K27" s="9" t="str">
        <f t="shared" si="2"/>
        <v>Yes</v>
      </c>
    </row>
    <row r="28" spans="1:11" x14ac:dyDescent="0.2">
      <c r="A28" s="91" t="s">
        <v>851</v>
      </c>
      <c r="B28" s="37" t="s">
        <v>226</v>
      </c>
      <c r="C28" s="9">
        <v>11.738302503</v>
      </c>
      <c r="D28" s="9" t="str">
        <f>IF($B28="N/A","N/A",IF(C28&gt;30,"No",IF(C28&lt;5,"No","Yes")))</f>
        <v>Yes</v>
      </c>
      <c r="E28" s="9">
        <v>12.279289124</v>
      </c>
      <c r="F28" s="9" t="str">
        <f>IF($B28="N/A","N/A",IF(E28&gt;30,"No",IF(E28&lt;5,"No","Yes")))</f>
        <v>Yes</v>
      </c>
      <c r="G28" s="9">
        <v>11.016192994000001</v>
      </c>
      <c r="H28" s="9" t="str">
        <f>IF($B28="N/A","N/A",IF(G28&gt;30,"No",IF(G28&lt;5,"No","Yes")))</f>
        <v>Yes</v>
      </c>
      <c r="I28" s="10">
        <v>4.609</v>
      </c>
      <c r="J28" s="10">
        <v>-10.3</v>
      </c>
      <c r="K28" s="9" t="str">
        <f t="shared" si="2"/>
        <v>Yes</v>
      </c>
    </row>
    <row r="29" spans="1:11" x14ac:dyDescent="0.2">
      <c r="A29" s="91" t="s">
        <v>852</v>
      </c>
      <c r="B29" s="37" t="s">
        <v>227</v>
      </c>
      <c r="C29" s="9">
        <v>51.822633297000003</v>
      </c>
      <c r="D29" s="9" t="str">
        <f>IF($B29="N/A","N/A",IF(C29&gt;75,"No",IF(C29&lt;15,"No","Yes")))</f>
        <v>Yes</v>
      </c>
      <c r="E29" s="9">
        <v>60.32092943</v>
      </c>
      <c r="F29" s="9" t="str">
        <f>IF($B29="N/A","N/A",IF(E29&gt;75,"No",IF(E29&lt;15,"No","Yes")))</f>
        <v>Yes</v>
      </c>
      <c r="G29" s="9">
        <v>47.610707204000001</v>
      </c>
      <c r="H29" s="9" t="str">
        <f>IF($B29="N/A","N/A",IF(G29&gt;75,"No",IF(G29&lt;15,"No","Yes")))</f>
        <v>Yes</v>
      </c>
      <c r="I29" s="10">
        <v>16.399999999999999</v>
      </c>
      <c r="J29" s="10">
        <v>-21.1</v>
      </c>
      <c r="K29" s="9" t="str">
        <f t="shared" si="2"/>
        <v>Yes</v>
      </c>
    </row>
    <row r="30" spans="1:11" x14ac:dyDescent="0.2">
      <c r="A30" s="91" t="s">
        <v>853</v>
      </c>
      <c r="B30" s="37" t="s">
        <v>228</v>
      </c>
      <c r="C30" s="9">
        <v>36.439064199999997</v>
      </c>
      <c r="D30" s="9" t="str">
        <f>IF($B30="N/A","N/A",IF(C30&gt;70,"No",IF(C30&lt;25,"No","Yes")))</f>
        <v>Yes</v>
      </c>
      <c r="E30" s="9">
        <v>27.399781445999999</v>
      </c>
      <c r="F30" s="9" t="str">
        <f>IF($B30="N/A","N/A",IF(E30&gt;70,"No",IF(E30&lt;25,"No","Yes")))</f>
        <v>Yes</v>
      </c>
      <c r="G30" s="9">
        <v>37.584269663000001</v>
      </c>
      <c r="H30" s="9" t="str">
        <f>IF($B30="N/A","N/A",IF(G30&gt;70,"No",IF(G30&lt;25,"No","Yes")))</f>
        <v>Yes</v>
      </c>
      <c r="I30" s="10">
        <v>-24.8</v>
      </c>
      <c r="J30" s="10">
        <v>37.17</v>
      </c>
      <c r="K30" s="9" t="str">
        <f t="shared" si="2"/>
        <v>No</v>
      </c>
    </row>
    <row r="31" spans="1:11" x14ac:dyDescent="0.2">
      <c r="A31" s="91" t="s">
        <v>160</v>
      </c>
      <c r="B31" s="37" t="s">
        <v>214</v>
      </c>
      <c r="C31" s="9">
        <v>90.054542549999994</v>
      </c>
      <c r="D31" s="9" t="str">
        <f>IF($B31="N/A","N/A",IF(C31&gt;100,"No",IF(C31&lt;95,"No","Yes")))</f>
        <v>No</v>
      </c>
      <c r="E31" s="9">
        <v>99.920857452999996</v>
      </c>
      <c r="F31" s="9" t="str">
        <f>IF($B31="N/A","N/A",IF(E31&gt;100,"No",IF(E31&lt;95,"No","Yes")))</f>
        <v>Yes</v>
      </c>
      <c r="G31" s="9">
        <v>85.075129425</v>
      </c>
      <c r="H31" s="9" t="str">
        <f>IF($B31="N/A","N/A",IF(G31&gt;100,"No",IF(G31&lt;95,"No","Yes")))</f>
        <v>No</v>
      </c>
      <c r="I31" s="10">
        <v>10.96</v>
      </c>
      <c r="J31" s="10">
        <v>-14.9</v>
      </c>
      <c r="K31" s="9" t="str">
        <f t="shared" si="2"/>
        <v>Yes</v>
      </c>
    </row>
    <row r="32" spans="1:11" x14ac:dyDescent="0.2">
      <c r="A32" s="31" t="s">
        <v>374</v>
      </c>
      <c r="B32" s="37" t="s">
        <v>241</v>
      </c>
      <c r="C32" s="9">
        <v>0.76679066159999998</v>
      </c>
      <c r="D32" s="9" t="str">
        <f>IF($B32="N/A","N/A",IF(C32&gt;5,"No",IF(C32&lt;1,"No","Yes")))</f>
        <v>No</v>
      </c>
      <c r="E32" s="9">
        <v>1.3341172214000001</v>
      </c>
      <c r="F32" s="9" t="str">
        <f>IF($B32="N/A","N/A",IF(E32&gt;5,"No",IF(E32&lt;1,"No","Yes")))</f>
        <v>Yes</v>
      </c>
      <c r="G32" s="9">
        <v>0.75199573490000005</v>
      </c>
      <c r="H32" s="9" t="str">
        <f>IF($B32="N/A","N/A",IF(G32&gt;5,"No",IF(G32&lt;1,"No","Yes")))</f>
        <v>No</v>
      </c>
      <c r="I32" s="10">
        <v>73.989999999999995</v>
      </c>
      <c r="J32" s="10">
        <v>-43.6</v>
      </c>
      <c r="K32" s="9" t="str">
        <f t="shared" si="2"/>
        <v>No</v>
      </c>
    </row>
    <row r="33" spans="1:11" x14ac:dyDescent="0.2">
      <c r="A33" s="31" t="s">
        <v>376</v>
      </c>
      <c r="B33" s="37" t="s">
        <v>242</v>
      </c>
      <c r="C33" s="9">
        <v>87.713092493999994</v>
      </c>
      <c r="D33" s="9" t="str">
        <f>IF($B33="N/A","N/A",IF(C33&gt;98,"No",IF(C33&lt;8,"No","Yes")))</f>
        <v>Yes</v>
      </c>
      <c r="E33" s="9">
        <v>95.522793054000005</v>
      </c>
      <c r="F33" s="9" t="str">
        <f>IF($B33="N/A","N/A",IF(E33&gt;98,"No",IF(E33&lt;8,"No","Yes")))</f>
        <v>Yes</v>
      </c>
      <c r="G33" s="9">
        <v>82.850007715999993</v>
      </c>
      <c r="H33" s="9" t="str">
        <f>IF($B33="N/A","N/A",IF(G33&gt;98,"No",IF(G33&lt;8,"No","Yes")))</f>
        <v>Yes</v>
      </c>
      <c r="I33" s="10">
        <v>8.9039999999999999</v>
      </c>
      <c r="J33" s="10">
        <v>-13.3</v>
      </c>
      <c r="K33" s="9" t="str">
        <f t="shared" si="2"/>
        <v>Yes</v>
      </c>
    </row>
    <row r="34" spans="1:11" x14ac:dyDescent="0.2">
      <c r="A34" s="31" t="s">
        <v>377</v>
      </c>
      <c r="B34" s="62" t="s">
        <v>224</v>
      </c>
      <c r="C34" s="9">
        <v>0.2807001529</v>
      </c>
      <c r="D34" s="9" t="str">
        <f>IF($B34="N/A","N/A",IF(C34&gt;5,"No",IF(C34&lt;=0,"No","Yes")))</f>
        <v>Yes</v>
      </c>
      <c r="E34" s="9">
        <v>0.47485528220000001</v>
      </c>
      <c r="F34" s="9" t="str">
        <f>IF($B34="N/A","N/A",IF(E34&gt;5,"No",IF(E34&lt;=0,"No","Yes")))</f>
        <v>Yes</v>
      </c>
      <c r="G34" s="9">
        <v>0.24131206420000001</v>
      </c>
      <c r="H34" s="9" t="str">
        <f>IF($B34="N/A","N/A",IF(G34&gt;5,"No",IF(G34&lt;=0,"No","Yes")))</f>
        <v>Yes</v>
      </c>
      <c r="I34" s="10">
        <v>69.17</v>
      </c>
      <c r="J34" s="10">
        <v>-49.2</v>
      </c>
      <c r="K34" s="9" t="str">
        <f t="shared" si="2"/>
        <v>No</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1407</v>
      </c>
      <c r="D6" s="9" t="str">
        <f>IF($B6="N/A","N/A",IF(C6&gt;15,"No",IF(C6&lt;-15,"No","Yes")))</f>
        <v>N/A</v>
      </c>
      <c r="E6" s="38">
        <v>413</v>
      </c>
      <c r="F6" s="9" t="str">
        <f>IF($B6="N/A","N/A",IF(E6&gt;15,"No",IF(E6&lt;-15,"No","Yes")))</f>
        <v>N/A</v>
      </c>
      <c r="G6" s="38">
        <v>298</v>
      </c>
      <c r="H6" s="9" t="str">
        <f>IF($B6="N/A","N/A",IF(G6&gt;15,"No",IF(G6&lt;-15,"No","Yes")))</f>
        <v>N/A</v>
      </c>
      <c r="I6" s="10">
        <v>-70.599999999999994</v>
      </c>
      <c r="J6" s="10">
        <v>-27.8</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1393.2146411000001</v>
      </c>
      <c r="D9" s="9" t="str">
        <f>IF($B9="N/A","N/A",IF(C9&gt;15,"No",IF(C9&lt;-15,"No","Yes")))</f>
        <v>N/A</v>
      </c>
      <c r="E9" s="39">
        <v>1818.8401937000001</v>
      </c>
      <c r="F9" s="9" t="str">
        <f>IF($B9="N/A","N/A",IF(E9&gt;15,"No",IF(E9&lt;-15,"No","Yes")))</f>
        <v>N/A</v>
      </c>
      <c r="G9" s="39">
        <v>1705.090604</v>
      </c>
      <c r="H9" s="9" t="str">
        <f>IF($B9="N/A","N/A",IF(G9&gt;15,"No",IF(G9&lt;-15,"No","Yes")))</f>
        <v>N/A</v>
      </c>
      <c r="I9" s="10">
        <v>30.55</v>
      </c>
      <c r="J9" s="10">
        <v>-6.25</v>
      </c>
      <c r="K9" s="9" t="str">
        <f t="shared" si="0"/>
        <v>Yes</v>
      </c>
    </row>
    <row r="10" spans="1:11" x14ac:dyDescent="0.2">
      <c r="A10" s="91" t="s">
        <v>655</v>
      </c>
      <c r="B10" s="37" t="s">
        <v>237</v>
      </c>
      <c r="C10" s="8">
        <v>84.07960199</v>
      </c>
      <c r="D10" s="9" t="str">
        <f>IF($B10="N/A","N/A",IF(C10&gt;99,"No",IF(C10&lt;75,"No","Yes")))</f>
        <v>Yes</v>
      </c>
      <c r="E10" s="8">
        <v>30.024213074999999</v>
      </c>
      <c r="F10" s="9" t="str">
        <f>IF($B10="N/A","N/A",IF(E10&gt;99,"No",IF(E10&lt;75,"No","Yes")))</f>
        <v>No</v>
      </c>
      <c r="G10" s="8">
        <v>23.825503355999999</v>
      </c>
      <c r="H10" s="9" t="str">
        <f>IF($B10="N/A","N/A",IF(G10&gt;99,"No",IF(G10&lt;75,"No","Yes")))</f>
        <v>No</v>
      </c>
      <c r="I10" s="10">
        <v>-64.3</v>
      </c>
      <c r="J10" s="10">
        <v>-20.6</v>
      </c>
      <c r="K10" s="9" t="str">
        <f t="shared" si="0"/>
        <v>Yes</v>
      </c>
    </row>
    <row r="11" spans="1:11" x14ac:dyDescent="0.2">
      <c r="A11" s="88" t="s">
        <v>656</v>
      </c>
      <c r="B11" s="62" t="s">
        <v>238</v>
      </c>
      <c r="C11" s="9">
        <v>6.6808813077</v>
      </c>
      <c r="D11" s="9" t="str">
        <f>IF($B11="N/A","N/A",IF(C11&gt;20,"No",IF(C11&lt;=0,"No","Yes")))</f>
        <v>Yes</v>
      </c>
      <c r="E11" s="9">
        <v>59.079903148</v>
      </c>
      <c r="F11" s="9" t="str">
        <f>IF($B11="N/A","N/A",IF(E11&gt;20,"No",IF(E11&lt;=0,"No","Yes")))</f>
        <v>No</v>
      </c>
      <c r="G11" s="9">
        <v>71.812080537</v>
      </c>
      <c r="H11" s="9" t="str">
        <f>IF($B11="N/A","N/A",IF(G11&gt;20,"No",IF(G11&lt;=0,"No","Yes")))</f>
        <v>No</v>
      </c>
      <c r="I11" s="10">
        <v>784.3</v>
      </c>
      <c r="J11" s="10">
        <v>21.55</v>
      </c>
      <c r="K11" s="9" t="str">
        <f t="shared" si="0"/>
        <v>Yes</v>
      </c>
    </row>
    <row r="12" spans="1:11" x14ac:dyDescent="0.2">
      <c r="A12" s="91" t="s">
        <v>657</v>
      </c>
      <c r="B12" s="62" t="s">
        <v>239</v>
      </c>
      <c r="C12" s="9">
        <v>9.2395167021999995</v>
      </c>
      <c r="D12" s="9" t="str">
        <f>IF($B12="N/A","N/A",IF(C12&gt;10,"No",IF(C12&lt;=0,"No","Yes")))</f>
        <v>Yes</v>
      </c>
      <c r="E12" s="9">
        <v>10.411622275999999</v>
      </c>
      <c r="F12" s="9" t="str">
        <f>IF($B12="N/A","N/A",IF(E12&gt;10,"No",IF(E12&lt;=0,"No","Yes")))</f>
        <v>No</v>
      </c>
      <c r="G12" s="9">
        <v>4.3624161073999996</v>
      </c>
      <c r="H12" s="9" t="str">
        <f>IF($B12="N/A","N/A",IF(G12&gt;10,"No",IF(G12&lt;=0,"No","Yes")))</f>
        <v>Yes</v>
      </c>
      <c r="I12" s="10">
        <v>12.69</v>
      </c>
      <c r="J12" s="10">
        <v>-58.1</v>
      </c>
      <c r="K12" s="9" t="str">
        <f t="shared" si="0"/>
        <v>No</v>
      </c>
    </row>
    <row r="13" spans="1:11" x14ac:dyDescent="0.2">
      <c r="A13" s="91" t="s">
        <v>658</v>
      </c>
      <c r="B13" s="62" t="s">
        <v>224</v>
      </c>
      <c r="C13" s="9">
        <v>0</v>
      </c>
      <c r="D13" s="9" t="str">
        <f>IF($B13="N/A","N/A",IF(C13&gt;5,"No",IF(C13&lt;=0,"No","Yes")))</f>
        <v>No</v>
      </c>
      <c r="E13" s="9">
        <v>0.4842615012</v>
      </c>
      <c r="F13" s="9" t="str">
        <f>IF($B13="N/A","N/A",IF(E13&gt;5,"No",IF(E13&lt;=0,"No","Yes")))</f>
        <v>Yes</v>
      </c>
      <c r="G13" s="9">
        <v>0</v>
      </c>
      <c r="H13" s="9" t="str">
        <f>IF($B13="N/A","N/A",IF(G13&gt;5,"No",IF(G13&lt;=0,"No","Yes")))</f>
        <v>No</v>
      </c>
      <c r="I13" s="10" t="s">
        <v>1747</v>
      </c>
      <c r="J13" s="10">
        <v>-100</v>
      </c>
      <c r="K13" s="9" t="str">
        <f t="shared" si="0"/>
        <v>No</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94.029850745999994</v>
      </c>
      <c r="D15" s="9" t="str">
        <f>IF($B15="N/A","N/A",IF(C15&gt;100,"No",IF(C15&lt;95,"No","Yes")))</f>
        <v>No</v>
      </c>
      <c r="E15" s="9">
        <v>100</v>
      </c>
      <c r="F15" s="9" t="str">
        <f>IF($B15="N/A","N/A",IF(E15&gt;100,"No",IF(E15&lt;95,"No","Yes")))</f>
        <v>Yes</v>
      </c>
      <c r="G15" s="9">
        <v>100</v>
      </c>
      <c r="H15" s="9" t="str">
        <f>IF($B15="N/A","N/A",IF(G15&gt;100,"No",IF(G15&lt;95,"No","Yes")))</f>
        <v>Yes</v>
      </c>
      <c r="I15" s="10">
        <v>6.3490000000000002</v>
      </c>
      <c r="J15" s="10">
        <v>0</v>
      </c>
      <c r="K15" s="9" t="str">
        <f t="shared" si="0"/>
        <v>Yes</v>
      </c>
    </row>
    <row r="16" spans="1:11" x14ac:dyDescent="0.2">
      <c r="A16" s="91" t="s">
        <v>851</v>
      </c>
      <c r="B16" s="37" t="s">
        <v>226</v>
      </c>
      <c r="C16" s="9">
        <v>6.8783068783000001</v>
      </c>
      <c r="D16" s="9" t="str">
        <f>IF($B16="N/A","N/A",IF(C16&gt;30,"No",IF(C16&lt;5,"No","Yes")))</f>
        <v>Yes</v>
      </c>
      <c r="E16" s="9">
        <v>6.0532687651000003</v>
      </c>
      <c r="F16" s="9" t="str">
        <f>IF($B16="N/A","N/A",IF(E16&gt;30,"No",IF(E16&lt;5,"No","Yes")))</f>
        <v>Yes</v>
      </c>
      <c r="G16" s="9">
        <v>2.6845637583999999</v>
      </c>
      <c r="H16" s="9" t="str">
        <f>IF($B16="N/A","N/A",IF(G16&gt;30,"No",IF(G16&lt;5,"No","Yes")))</f>
        <v>No</v>
      </c>
      <c r="I16" s="10">
        <v>-12</v>
      </c>
      <c r="J16" s="10">
        <v>-55.7</v>
      </c>
      <c r="K16" s="9" t="str">
        <f t="shared" si="0"/>
        <v>No</v>
      </c>
    </row>
    <row r="17" spans="1:11" x14ac:dyDescent="0.2">
      <c r="A17" s="91" t="s">
        <v>852</v>
      </c>
      <c r="B17" s="37" t="s">
        <v>227</v>
      </c>
      <c r="C17" s="9">
        <v>37.944066515000003</v>
      </c>
      <c r="D17" s="9" t="str">
        <f>IF($B17="N/A","N/A",IF(C17&gt;75,"No",IF(C17&lt;15,"No","Yes")))</f>
        <v>Yes</v>
      </c>
      <c r="E17" s="9">
        <v>12.106537530000001</v>
      </c>
      <c r="F17" s="9" t="str">
        <f>IF($B17="N/A","N/A",IF(E17&gt;75,"No",IF(E17&lt;15,"No","Yes")))</f>
        <v>No</v>
      </c>
      <c r="G17" s="9">
        <v>16.107382550000001</v>
      </c>
      <c r="H17" s="9" t="str">
        <f>IF($B17="N/A","N/A",IF(G17&gt;75,"No",IF(G17&lt;15,"No","Yes")))</f>
        <v>Yes</v>
      </c>
      <c r="I17" s="10">
        <v>-68.099999999999994</v>
      </c>
      <c r="J17" s="10">
        <v>33.049999999999997</v>
      </c>
      <c r="K17" s="9" t="str">
        <f t="shared" si="0"/>
        <v>No</v>
      </c>
    </row>
    <row r="18" spans="1:11" x14ac:dyDescent="0.2">
      <c r="A18" s="91" t="s">
        <v>853</v>
      </c>
      <c r="B18" s="37" t="s">
        <v>228</v>
      </c>
      <c r="C18" s="9">
        <v>55.177626605999997</v>
      </c>
      <c r="D18" s="9" t="str">
        <f>IF($B18="N/A","N/A",IF(C18&gt;70,"No",IF(C18&lt;25,"No","Yes")))</f>
        <v>Yes</v>
      </c>
      <c r="E18" s="9">
        <v>81.840193705000004</v>
      </c>
      <c r="F18" s="9" t="str">
        <f>IF($B18="N/A","N/A",IF(E18&gt;70,"No",IF(E18&lt;25,"No","Yes")))</f>
        <v>No</v>
      </c>
      <c r="G18" s="9">
        <v>76.174496644000001</v>
      </c>
      <c r="H18" s="9" t="str">
        <f>IF($B18="N/A","N/A",IF(G18&gt;70,"No",IF(G18&lt;25,"No","Yes")))</f>
        <v>No</v>
      </c>
      <c r="I18" s="10">
        <v>48.32</v>
      </c>
      <c r="J18" s="10">
        <v>-6.92</v>
      </c>
      <c r="K18" s="9" t="str">
        <f t="shared" si="0"/>
        <v>Yes</v>
      </c>
    </row>
    <row r="19" spans="1:11" x14ac:dyDescent="0.2">
      <c r="A19" s="91" t="s">
        <v>160</v>
      </c>
      <c r="B19" s="37" t="s">
        <v>214</v>
      </c>
      <c r="C19" s="9">
        <v>98.649609096999995</v>
      </c>
      <c r="D19" s="9" t="str">
        <f>IF($B19="N/A","N/A",IF(C19&gt;100,"No",IF(C19&lt;95,"No","Yes")))</f>
        <v>Yes</v>
      </c>
      <c r="E19" s="9">
        <v>83.777239709</v>
      </c>
      <c r="F19" s="9" t="str">
        <f>IF($B19="N/A","N/A",IF(E19&gt;100,"No",IF(E19&lt;95,"No","Yes")))</f>
        <v>No</v>
      </c>
      <c r="G19" s="9">
        <v>87.248322148</v>
      </c>
      <c r="H19" s="9" t="str">
        <f>IF($B19="N/A","N/A",IF(G19&gt;100,"No",IF(G19&lt;95,"No","Yes")))</f>
        <v>No</v>
      </c>
      <c r="I19" s="10">
        <v>-15.1</v>
      </c>
      <c r="J19" s="10">
        <v>4.1429999999999998</v>
      </c>
      <c r="K19" s="9" t="str">
        <f t="shared" si="0"/>
        <v>Yes</v>
      </c>
    </row>
    <row r="20" spans="1:11" x14ac:dyDescent="0.2">
      <c r="A20" s="31" t="s">
        <v>374</v>
      </c>
      <c r="B20" s="37" t="s">
        <v>241</v>
      </c>
      <c r="C20" s="9">
        <v>17.412935322999999</v>
      </c>
      <c r="D20" s="9" t="str">
        <f>IF($B20="N/A","N/A",IF(C20&gt;5,"No",IF(C20&lt;1,"No","Yes")))</f>
        <v>No</v>
      </c>
      <c r="E20" s="9">
        <v>60.532687651000003</v>
      </c>
      <c r="F20" s="9" t="str">
        <f>IF($B20="N/A","N/A",IF(E20&gt;5,"No",IF(E20&lt;1,"No","Yes")))</f>
        <v>No</v>
      </c>
      <c r="G20" s="9">
        <v>71.476510067000007</v>
      </c>
      <c r="H20" s="9" t="str">
        <f>IF($B20="N/A","N/A",IF(G20&gt;5,"No",IF(G20&lt;1,"No","Yes")))</f>
        <v>No</v>
      </c>
      <c r="I20" s="10">
        <v>247.6</v>
      </c>
      <c r="J20" s="10">
        <v>18.079999999999998</v>
      </c>
      <c r="K20" s="9" t="str">
        <f t="shared" si="0"/>
        <v>Yes</v>
      </c>
    </row>
    <row r="21" spans="1:11" x14ac:dyDescent="0.2">
      <c r="A21" s="31" t="s">
        <v>376</v>
      </c>
      <c r="B21" s="37" t="s">
        <v>242</v>
      </c>
      <c r="C21" s="9">
        <v>67.661691542</v>
      </c>
      <c r="D21" s="9" t="str">
        <f>IF($B21="N/A","N/A",IF(C21&gt;98,"No",IF(C21&lt;8,"No","Yes")))</f>
        <v>Yes</v>
      </c>
      <c r="E21" s="9">
        <v>8.9588377724000008</v>
      </c>
      <c r="F21" s="9" t="str">
        <f>IF($B21="N/A","N/A",IF(E21&gt;98,"No",IF(E21&lt;8,"No","Yes")))</f>
        <v>Yes</v>
      </c>
      <c r="G21" s="9">
        <v>0.67114093959999999</v>
      </c>
      <c r="H21" s="9" t="str">
        <f>IF($B21="N/A","N/A",IF(G21&gt;98,"No",IF(G21&lt;8,"No","Yes")))</f>
        <v>No</v>
      </c>
      <c r="I21" s="10">
        <v>-86.8</v>
      </c>
      <c r="J21" s="10">
        <v>-92.5</v>
      </c>
      <c r="K21" s="9" t="str">
        <f t="shared" si="0"/>
        <v>No</v>
      </c>
    </row>
    <row r="22" spans="1:11" x14ac:dyDescent="0.2">
      <c r="A22" s="31" t="s">
        <v>377</v>
      </c>
      <c r="B22" s="62" t="s">
        <v>224</v>
      </c>
      <c r="C22" s="9">
        <v>0.6396588486</v>
      </c>
      <c r="D22" s="9" t="str">
        <f>IF($B22="N/A","N/A",IF(C22&gt;5,"No",IF(C22&lt;=0,"No","Yes")))</f>
        <v>Yes</v>
      </c>
      <c r="E22" s="9">
        <v>0.9685230024</v>
      </c>
      <c r="F22" s="9" t="str">
        <f>IF($B22="N/A","N/A",IF(E22&gt;5,"No",IF(E22&lt;=0,"No","Yes")))</f>
        <v>Yes</v>
      </c>
      <c r="G22" s="9">
        <v>0.33557046979999999</v>
      </c>
      <c r="H22" s="9" t="str">
        <f>IF($B22="N/A","N/A",IF(G22&gt;5,"No",IF(G22&lt;=0,"No","Yes")))</f>
        <v>Yes</v>
      </c>
      <c r="I22" s="10">
        <v>51.41</v>
      </c>
      <c r="J22" s="10">
        <v>-65.400000000000006</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2017-05-15T19:27:23Z</dcterms:modified>
  <dc:language>English</dc:language>
</cp:coreProperties>
</file>